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electric\11 thru 19\19docs\1903518\"/>
    </mc:Choice>
  </mc:AlternateContent>
  <bookViews>
    <workbookView xWindow="0" yWindow="0" windowWidth="23040" windowHeight="9372"/>
  </bookViews>
  <sheets>
    <sheet name="Table 1" sheetId="25" r:id="rId1"/>
    <sheet name="Table 2" sheetId="66" r:id="rId2"/>
    <sheet name="Table 4" sheetId="28" r:id="rId3"/>
    <sheet name="Table3ACsummary" sheetId="77" state="hidden" r:id="rId4"/>
    <sheet name="Table 3 TransCost" sheetId="47" state="hidden" r:id="rId5"/>
    <sheet name="Table 3 UT CP Wind_2023" sheetId="81" state="hidden" r:id="rId6"/>
    <sheet name="Table 3 WYAE Wind_2024" sheetId="43" state="hidden" r:id="rId7"/>
    <sheet name="Table 3 PV wS UTS_2024" sheetId="67" state="hidden" r:id="rId8"/>
    <sheet name="Table 3 PV wS UTS_2030" sheetId="80" state="hidden" r:id="rId9"/>
    <sheet name="Table 3 PV wS UTN_2024" sheetId="70" state="hidden" r:id="rId10"/>
    <sheet name="Table 3 PV wS JB_2024" sheetId="71" state="hidden" r:id="rId11"/>
    <sheet name="Table 3 PV wS JB_2029" sheetId="78" state="hidden" r:id="rId12"/>
    <sheet name="Table 3 PV wS SO_2024" sheetId="72" state="hidden" r:id="rId13"/>
    <sheet name="Table 3 PV wS YK_2024" sheetId="73" state="hidden" r:id="rId14"/>
    <sheet name="Table 5" sheetId="31" r:id="rId15"/>
    <sheet name="Table 3 185 MW (NTN) 2026)" sheetId="68" r:id="rId16"/>
    <sheet name="Table 3 YK Wind wS_2029" sheetId="76" state="hidden" r:id="rId17"/>
    <sheet name="Table 3 ID Wind_2030" sheetId="75" state="hidden" r:id="rId18"/>
    <sheet name="Table 3 ID Wind wS_2032" sheetId="79" state="hidden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200_SCCT_UtahN" localSheetId="1">'[1]Table 1'!$I$19</definedName>
    <definedName name="_200_SCCT_UtahN">'Table 1'!$I$19</definedName>
    <definedName name="_200_SCCT_WYNE">'Table 1'!$I$21</definedName>
    <definedName name="_30_Geo_West" localSheetId="1">'[1]Table 1'!$I$17</definedName>
    <definedName name="_30_Geo_West" localSheetId="15">'Table 1'!$I$17</definedName>
    <definedName name="_30_Geo_West" localSheetId="4">'Table 1'!$I$17</definedName>
    <definedName name="_30_Geo_West" localSheetId="5">'[2]Table 1'!$I$17</definedName>
    <definedName name="_30_Geo_West">'Table 1'!$I$17</definedName>
    <definedName name="_436_CCCT_WestMain" localSheetId="1">'[1]Table 1'!$I$18</definedName>
    <definedName name="_436_CCCT_WestMain" localSheetId="15">'Table 1'!$I$18</definedName>
    <definedName name="_436_CCCT_WestMain" localSheetId="4">'Table 1'!$I$18</definedName>
    <definedName name="_436_CCCT_WestMain" localSheetId="5">'[2]Table 1'!$I$18</definedName>
    <definedName name="_436_CCCT_WestMain">'Table 1'!$I$18</definedName>
    <definedName name="_477_CCCT_WestMain" localSheetId="1">'Table 1'!$I$18</definedName>
    <definedName name="_477_CCCT_WestMain">'[3]Table 1'!$I$18</definedName>
    <definedName name="_477_CCCT_WYNE">'Table 1'!$I$20</definedName>
    <definedName name="_635_CCCT_UtahS" localSheetId="1">'Table 1'!$I$19</definedName>
    <definedName name="_635_CCCT_UtahS">'[3]Table 1'!$I$19</definedName>
    <definedName name="_635_CCCT_WyoNE" localSheetId="1">'Table 1'!$I$17</definedName>
    <definedName name="_635_CCCT_WyoNE">'[3]Table 1'!$I$17</definedName>
    <definedName name="_774_Wind_IDGoshen">'Table 1'!$I$23</definedName>
    <definedName name="_85_Wind_DJ_2031">'Table 1'!$I$22</definedName>
    <definedName name="_j1" localSheetId="1" hidden="1">{"PRINT",#N/A,TRUE,"APPA";"PRINT",#N/A,TRUE,"APS";"PRINT",#N/A,TRUE,"BHPL";"PRINT",#N/A,TRUE,"BHPL2";"PRINT",#N/A,TRUE,"CDWR";"PRINT",#N/A,TRUE,"EWEB";"PRINT",#N/A,TRUE,"LADWP";"PRINT",#N/A,TRUE,"NEVBASE"}</definedName>
    <definedName name="_j1" localSheetId="15" hidden="1">{"PRINT",#N/A,TRUE,"APPA";"PRINT",#N/A,TRUE,"APS";"PRINT",#N/A,TRUE,"BHPL";"PRINT",#N/A,TRUE,"BHPL2";"PRINT",#N/A,TRUE,"CDWR";"PRINT",#N/A,TRUE,"EWEB";"PRINT",#N/A,TRUE,"LADWP";"PRINT",#N/A,TRUE,"NEVBASE"}</definedName>
    <definedName name="_j1" localSheetId="18" hidden="1">{"PRINT",#N/A,TRUE,"APPA";"PRINT",#N/A,TRUE,"APS";"PRINT",#N/A,TRUE,"BHPL";"PRINT",#N/A,TRUE,"BHPL2";"PRINT",#N/A,TRUE,"CDWR";"PRINT",#N/A,TRUE,"EWEB";"PRINT",#N/A,TRUE,"LADWP";"PRINT",#N/A,TRUE,"NEVBASE"}</definedName>
    <definedName name="_j1" localSheetId="17" hidden="1">{"PRINT",#N/A,TRUE,"APPA";"PRINT",#N/A,TRUE,"APS";"PRINT",#N/A,TRUE,"BHPL";"PRINT",#N/A,TRUE,"BHPL2";"PRINT",#N/A,TRUE,"CDWR";"PRINT",#N/A,TRUE,"EWEB";"PRINT",#N/A,TRUE,"LADWP";"PRINT",#N/A,TRUE,"NEVBASE"}</definedName>
    <definedName name="_j1" localSheetId="10" hidden="1">{"PRINT",#N/A,TRUE,"APPA";"PRINT",#N/A,TRUE,"APS";"PRINT",#N/A,TRUE,"BHPL";"PRINT",#N/A,TRUE,"BHPL2";"PRINT",#N/A,TRUE,"CDWR";"PRINT",#N/A,TRUE,"EWEB";"PRINT",#N/A,TRUE,"LADWP";"PRINT",#N/A,TRUE,"NEVBASE"}</definedName>
    <definedName name="_j1" localSheetId="11" hidden="1">{"PRINT",#N/A,TRUE,"APPA";"PRINT",#N/A,TRUE,"APS";"PRINT",#N/A,TRUE,"BHPL";"PRINT",#N/A,TRUE,"BHPL2";"PRINT",#N/A,TRUE,"CDWR";"PRINT",#N/A,TRUE,"EWEB";"PRINT",#N/A,TRUE,"LADWP";"PRINT",#N/A,TRUE,"NEVBASE"}</definedName>
    <definedName name="_j1" localSheetId="12" hidden="1">{"PRINT",#N/A,TRUE,"APPA";"PRINT",#N/A,TRUE,"APS";"PRINT",#N/A,TRUE,"BHPL";"PRINT",#N/A,TRUE,"BHPL2";"PRINT",#N/A,TRUE,"CDWR";"PRINT",#N/A,TRUE,"EWEB";"PRINT",#N/A,TRUE,"LADWP";"PRINT",#N/A,TRUE,"NEVBASE"}</definedName>
    <definedName name="_j1" localSheetId="9" hidden="1">{"PRINT",#N/A,TRUE,"APPA";"PRINT",#N/A,TRUE,"APS";"PRINT",#N/A,TRUE,"BHPL";"PRINT",#N/A,TRUE,"BHPL2";"PRINT",#N/A,TRUE,"CDWR";"PRINT",#N/A,TRUE,"EWEB";"PRINT",#N/A,TRUE,"LADWP";"PRINT",#N/A,TRUE,"NEVBASE"}</definedName>
    <definedName name="_j1" localSheetId="7" hidden="1">{"PRINT",#N/A,TRUE,"APPA";"PRINT",#N/A,TRUE,"APS";"PRINT",#N/A,TRUE,"BHPL";"PRINT",#N/A,TRUE,"BHPL2";"PRINT",#N/A,TRUE,"CDWR";"PRINT",#N/A,TRUE,"EWEB";"PRINT",#N/A,TRUE,"LADWP";"PRINT",#N/A,TRUE,"NEVBASE"}</definedName>
    <definedName name="_j1" localSheetId="8" hidden="1">{"PRINT",#N/A,TRUE,"APPA";"PRINT",#N/A,TRUE,"APS";"PRINT",#N/A,TRUE,"BHPL";"PRINT",#N/A,TRUE,"BHPL2";"PRINT",#N/A,TRUE,"CDWR";"PRINT",#N/A,TRUE,"EWEB";"PRINT",#N/A,TRUE,"LADWP";"PRINT",#N/A,TRUE,"NEVBASE"}</definedName>
    <definedName name="_j1" localSheetId="13" hidden="1">{"PRINT",#N/A,TRUE,"APPA";"PRINT",#N/A,TRUE,"APS";"PRINT",#N/A,TRUE,"BHPL";"PRINT",#N/A,TRUE,"BHPL2";"PRINT",#N/A,TRUE,"CDWR";"PRINT",#N/A,TRUE,"EWEB";"PRINT",#N/A,TRUE,"LADWP";"PRINT",#N/A,TRUE,"NEVBASE"}</definedName>
    <definedName name="_j1" localSheetId="4" hidden="1">{"PRINT",#N/A,TRUE,"APPA";"PRINT",#N/A,TRUE,"APS";"PRINT",#N/A,TRUE,"BHPL";"PRINT",#N/A,TRUE,"BHPL2";"PRINT",#N/A,TRUE,"CDWR";"PRINT",#N/A,TRUE,"EWEB";"PRINT",#N/A,TRUE,"LADWP";"PRINT",#N/A,TRUE,"NEVBASE"}</definedName>
    <definedName name="_j1" localSheetId="5" hidden="1">{"PRINT",#N/A,TRUE,"APPA";"PRINT",#N/A,TRUE,"APS";"PRINT",#N/A,TRUE,"BHPL";"PRINT",#N/A,TRUE,"BHPL2";"PRINT",#N/A,TRUE,"CDWR";"PRINT",#N/A,TRUE,"EWEB";"PRINT",#N/A,TRUE,"LADWP";"PRINT",#N/A,TRUE,"NEVBASE"}</definedName>
    <definedName name="_j1" localSheetId="6" hidden="1">{"PRINT",#N/A,TRUE,"APPA";"PRINT",#N/A,TRUE,"APS";"PRINT",#N/A,TRUE,"BHPL";"PRINT",#N/A,TRUE,"BHPL2";"PRINT",#N/A,TRUE,"CDWR";"PRINT",#N/A,TRUE,"EWEB";"PRINT",#N/A,TRUE,"LADWP";"PRINT",#N/A,TRUE,"NEVBASE"}</definedName>
    <definedName name="_j1" localSheetId="16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1" hidden="1">{"PRINT",#N/A,TRUE,"APPA";"PRINT",#N/A,TRUE,"APS";"PRINT",#N/A,TRUE,"BHPL";"PRINT",#N/A,TRUE,"BHPL2";"PRINT",#N/A,TRUE,"CDWR";"PRINT",#N/A,TRUE,"EWEB";"PRINT",#N/A,TRUE,"LADWP";"PRINT",#N/A,TRUE,"NEVBASE"}</definedName>
    <definedName name="_j2" localSheetId="15" hidden="1">{"PRINT",#N/A,TRUE,"APPA";"PRINT",#N/A,TRUE,"APS";"PRINT",#N/A,TRUE,"BHPL";"PRINT",#N/A,TRUE,"BHPL2";"PRINT",#N/A,TRUE,"CDWR";"PRINT",#N/A,TRUE,"EWEB";"PRINT",#N/A,TRUE,"LADWP";"PRINT",#N/A,TRUE,"NEVBASE"}</definedName>
    <definedName name="_j2" localSheetId="18" hidden="1">{"PRINT",#N/A,TRUE,"APPA";"PRINT",#N/A,TRUE,"APS";"PRINT",#N/A,TRUE,"BHPL";"PRINT",#N/A,TRUE,"BHPL2";"PRINT",#N/A,TRUE,"CDWR";"PRINT",#N/A,TRUE,"EWEB";"PRINT",#N/A,TRUE,"LADWP";"PRINT",#N/A,TRUE,"NEVBASE"}</definedName>
    <definedName name="_j2" localSheetId="17" hidden="1">{"PRINT",#N/A,TRUE,"APPA";"PRINT",#N/A,TRUE,"APS";"PRINT",#N/A,TRUE,"BHPL";"PRINT",#N/A,TRUE,"BHPL2";"PRINT",#N/A,TRUE,"CDWR";"PRINT",#N/A,TRUE,"EWEB";"PRINT",#N/A,TRUE,"LADWP";"PRINT",#N/A,TRUE,"NEVBASE"}</definedName>
    <definedName name="_j2" localSheetId="10" hidden="1">{"PRINT",#N/A,TRUE,"APPA";"PRINT",#N/A,TRUE,"APS";"PRINT",#N/A,TRUE,"BHPL";"PRINT",#N/A,TRUE,"BHPL2";"PRINT",#N/A,TRUE,"CDWR";"PRINT",#N/A,TRUE,"EWEB";"PRINT",#N/A,TRUE,"LADWP";"PRINT",#N/A,TRUE,"NEVBASE"}</definedName>
    <definedName name="_j2" localSheetId="11" hidden="1">{"PRINT",#N/A,TRUE,"APPA";"PRINT",#N/A,TRUE,"APS";"PRINT",#N/A,TRUE,"BHPL";"PRINT",#N/A,TRUE,"BHPL2";"PRINT",#N/A,TRUE,"CDWR";"PRINT",#N/A,TRUE,"EWEB";"PRINT",#N/A,TRUE,"LADWP";"PRINT",#N/A,TRUE,"NEVBASE"}</definedName>
    <definedName name="_j2" localSheetId="12" hidden="1">{"PRINT",#N/A,TRUE,"APPA";"PRINT",#N/A,TRUE,"APS";"PRINT",#N/A,TRUE,"BHPL";"PRINT",#N/A,TRUE,"BHPL2";"PRINT",#N/A,TRUE,"CDWR";"PRINT",#N/A,TRUE,"EWEB";"PRINT",#N/A,TRUE,"LADWP";"PRINT",#N/A,TRUE,"NEVBASE"}</definedName>
    <definedName name="_j2" localSheetId="9" hidden="1">{"PRINT",#N/A,TRUE,"APPA";"PRINT",#N/A,TRUE,"APS";"PRINT",#N/A,TRUE,"BHPL";"PRINT",#N/A,TRUE,"BHPL2";"PRINT",#N/A,TRUE,"CDWR";"PRINT",#N/A,TRUE,"EWEB";"PRINT",#N/A,TRUE,"LADWP";"PRINT",#N/A,TRUE,"NEVBASE"}</definedName>
    <definedName name="_j2" localSheetId="7" hidden="1">{"PRINT",#N/A,TRUE,"APPA";"PRINT",#N/A,TRUE,"APS";"PRINT",#N/A,TRUE,"BHPL";"PRINT",#N/A,TRUE,"BHPL2";"PRINT",#N/A,TRUE,"CDWR";"PRINT",#N/A,TRUE,"EWEB";"PRINT",#N/A,TRUE,"LADWP";"PRINT",#N/A,TRUE,"NEVBASE"}</definedName>
    <definedName name="_j2" localSheetId="8" hidden="1">{"PRINT",#N/A,TRUE,"APPA";"PRINT",#N/A,TRUE,"APS";"PRINT",#N/A,TRUE,"BHPL";"PRINT",#N/A,TRUE,"BHPL2";"PRINT",#N/A,TRUE,"CDWR";"PRINT",#N/A,TRUE,"EWEB";"PRINT",#N/A,TRUE,"LADWP";"PRINT",#N/A,TRUE,"NEVBASE"}</definedName>
    <definedName name="_j2" localSheetId="13" hidden="1">{"PRINT",#N/A,TRUE,"APPA";"PRINT",#N/A,TRUE,"APS";"PRINT",#N/A,TRUE,"BHPL";"PRINT",#N/A,TRUE,"BHPL2";"PRINT",#N/A,TRUE,"CDWR";"PRINT",#N/A,TRUE,"EWEB";"PRINT",#N/A,TRUE,"LADWP";"PRINT",#N/A,TRUE,"NEVBASE"}</definedName>
    <definedName name="_j2" localSheetId="4" hidden="1">{"PRINT",#N/A,TRUE,"APPA";"PRINT",#N/A,TRUE,"APS";"PRINT",#N/A,TRUE,"BHPL";"PRINT",#N/A,TRUE,"BHPL2";"PRINT",#N/A,TRUE,"CDWR";"PRINT",#N/A,TRUE,"EWEB";"PRINT",#N/A,TRUE,"LADWP";"PRINT",#N/A,TRUE,"NEVBASE"}</definedName>
    <definedName name="_j2" localSheetId="5" hidden="1">{"PRINT",#N/A,TRUE,"APPA";"PRINT",#N/A,TRUE,"APS";"PRINT",#N/A,TRUE,"BHPL";"PRINT",#N/A,TRUE,"BHPL2";"PRINT",#N/A,TRUE,"CDWR";"PRINT",#N/A,TRUE,"EWEB";"PRINT",#N/A,TRUE,"LADWP";"PRINT",#N/A,TRUE,"NEVBASE"}</definedName>
    <definedName name="_j2" localSheetId="6" hidden="1">{"PRINT",#N/A,TRUE,"APPA";"PRINT",#N/A,TRUE,"APS";"PRINT",#N/A,TRUE,"BHPL";"PRINT",#N/A,TRUE,"BHPL2";"PRINT",#N/A,TRUE,"CDWR";"PRINT",#N/A,TRUE,"EWEB";"PRINT",#N/A,TRUE,"LADWP";"PRINT",#N/A,TRUE,"NEVBASE"}</definedName>
    <definedName name="_j2" localSheetId="16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1" hidden="1">{"PRINT",#N/A,TRUE,"APPA";"PRINT",#N/A,TRUE,"APS";"PRINT",#N/A,TRUE,"BHPL";"PRINT",#N/A,TRUE,"BHPL2";"PRINT",#N/A,TRUE,"CDWR";"PRINT",#N/A,TRUE,"EWEB";"PRINT",#N/A,TRUE,"LADWP";"PRINT",#N/A,TRUE,"NEVBASE"}</definedName>
    <definedName name="_j3" localSheetId="15" hidden="1">{"PRINT",#N/A,TRUE,"APPA";"PRINT",#N/A,TRUE,"APS";"PRINT",#N/A,TRUE,"BHPL";"PRINT",#N/A,TRUE,"BHPL2";"PRINT",#N/A,TRUE,"CDWR";"PRINT",#N/A,TRUE,"EWEB";"PRINT",#N/A,TRUE,"LADWP";"PRINT",#N/A,TRUE,"NEVBASE"}</definedName>
    <definedName name="_j3" localSheetId="18" hidden="1">{"PRINT",#N/A,TRUE,"APPA";"PRINT",#N/A,TRUE,"APS";"PRINT",#N/A,TRUE,"BHPL";"PRINT",#N/A,TRUE,"BHPL2";"PRINT",#N/A,TRUE,"CDWR";"PRINT",#N/A,TRUE,"EWEB";"PRINT",#N/A,TRUE,"LADWP";"PRINT",#N/A,TRUE,"NEVBASE"}</definedName>
    <definedName name="_j3" localSheetId="17" hidden="1">{"PRINT",#N/A,TRUE,"APPA";"PRINT",#N/A,TRUE,"APS";"PRINT",#N/A,TRUE,"BHPL";"PRINT",#N/A,TRUE,"BHPL2";"PRINT",#N/A,TRUE,"CDWR";"PRINT",#N/A,TRUE,"EWEB";"PRINT",#N/A,TRUE,"LADWP";"PRINT",#N/A,TRUE,"NEVBASE"}</definedName>
    <definedName name="_j3" localSheetId="10" hidden="1">{"PRINT",#N/A,TRUE,"APPA";"PRINT",#N/A,TRUE,"APS";"PRINT",#N/A,TRUE,"BHPL";"PRINT",#N/A,TRUE,"BHPL2";"PRINT",#N/A,TRUE,"CDWR";"PRINT",#N/A,TRUE,"EWEB";"PRINT",#N/A,TRUE,"LADWP";"PRINT",#N/A,TRUE,"NEVBASE"}</definedName>
    <definedName name="_j3" localSheetId="11" hidden="1">{"PRINT",#N/A,TRUE,"APPA";"PRINT",#N/A,TRUE,"APS";"PRINT",#N/A,TRUE,"BHPL";"PRINT",#N/A,TRUE,"BHPL2";"PRINT",#N/A,TRUE,"CDWR";"PRINT",#N/A,TRUE,"EWEB";"PRINT",#N/A,TRUE,"LADWP";"PRINT",#N/A,TRUE,"NEVBASE"}</definedName>
    <definedName name="_j3" localSheetId="12" hidden="1">{"PRINT",#N/A,TRUE,"APPA";"PRINT",#N/A,TRUE,"APS";"PRINT",#N/A,TRUE,"BHPL";"PRINT",#N/A,TRUE,"BHPL2";"PRINT",#N/A,TRUE,"CDWR";"PRINT",#N/A,TRUE,"EWEB";"PRINT",#N/A,TRUE,"LADWP";"PRINT",#N/A,TRUE,"NEVBASE"}</definedName>
    <definedName name="_j3" localSheetId="9" hidden="1">{"PRINT",#N/A,TRUE,"APPA";"PRINT",#N/A,TRUE,"APS";"PRINT",#N/A,TRUE,"BHPL";"PRINT",#N/A,TRUE,"BHPL2";"PRINT",#N/A,TRUE,"CDWR";"PRINT",#N/A,TRUE,"EWEB";"PRINT",#N/A,TRUE,"LADWP";"PRINT",#N/A,TRUE,"NEVBASE"}</definedName>
    <definedName name="_j3" localSheetId="7" hidden="1">{"PRINT",#N/A,TRUE,"APPA";"PRINT",#N/A,TRUE,"APS";"PRINT",#N/A,TRUE,"BHPL";"PRINT",#N/A,TRUE,"BHPL2";"PRINT",#N/A,TRUE,"CDWR";"PRINT",#N/A,TRUE,"EWEB";"PRINT",#N/A,TRUE,"LADWP";"PRINT",#N/A,TRUE,"NEVBASE"}</definedName>
    <definedName name="_j3" localSheetId="8" hidden="1">{"PRINT",#N/A,TRUE,"APPA";"PRINT",#N/A,TRUE,"APS";"PRINT",#N/A,TRUE,"BHPL";"PRINT",#N/A,TRUE,"BHPL2";"PRINT",#N/A,TRUE,"CDWR";"PRINT",#N/A,TRUE,"EWEB";"PRINT",#N/A,TRUE,"LADWP";"PRINT",#N/A,TRUE,"NEVBASE"}</definedName>
    <definedName name="_j3" localSheetId="13" hidden="1">{"PRINT",#N/A,TRUE,"APPA";"PRINT",#N/A,TRUE,"APS";"PRINT",#N/A,TRUE,"BHPL";"PRINT",#N/A,TRUE,"BHPL2";"PRINT",#N/A,TRUE,"CDWR";"PRINT",#N/A,TRUE,"EWEB";"PRINT",#N/A,TRUE,"LADWP";"PRINT",#N/A,TRUE,"NEVBASE"}</definedName>
    <definedName name="_j3" localSheetId="4" hidden="1">{"PRINT",#N/A,TRUE,"APPA";"PRINT",#N/A,TRUE,"APS";"PRINT",#N/A,TRUE,"BHPL";"PRINT",#N/A,TRUE,"BHPL2";"PRINT",#N/A,TRUE,"CDWR";"PRINT",#N/A,TRUE,"EWEB";"PRINT",#N/A,TRUE,"LADWP";"PRINT",#N/A,TRUE,"NEVBASE"}</definedName>
    <definedName name="_j3" localSheetId="5" hidden="1">{"PRINT",#N/A,TRUE,"APPA";"PRINT",#N/A,TRUE,"APS";"PRINT",#N/A,TRUE,"BHPL";"PRINT",#N/A,TRUE,"BHPL2";"PRINT",#N/A,TRUE,"CDWR";"PRINT",#N/A,TRUE,"EWEB";"PRINT",#N/A,TRUE,"LADWP";"PRINT",#N/A,TRUE,"NEVBASE"}</definedName>
    <definedName name="_j3" localSheetId="6" hidden="1">{"PRINT",#N/A,TRUE,"APPA";"PRINT",#N/A,TRUE,"APS";"PRINT",#N/A,TRUE,"BHPL";"PRINT",#N/A,TRUE,"BHPL2";"PRINT",#N/A,TRUE,"CDWR";"PRINT",#N/A,TRUE,"EWEB";"PRINT",#N/A,TRUE,"LADWP";"PRINT",#N/A,TRUE,"NEVBASE"}</definedName>
    <definedName name="_j3" localSheetId="16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1" hidden="1">{"PRINT",#N/A,TRUE,"APPA";"PRINT",#N/A,TRUE,"APS";"PRINT",#N/A,TRUE,"BHPL";"PRINT",#N/A,TRUE,"BHPL2";"PRINT",#N/A,TRUE,"CDWR";"PRINT",#N/A,TRUE,"EWEB";"PRINT",#N/A,TRUE,"LADWP";"PRINT",#N/A,TRUE,"NEVBASE"}</definedName>
    <definedName name="_j4" localSheetId="15" hidden="1">{"PRINT",#N/A,TRUE,"APPA";"PRINT",#N/A,TRUE,"APS";"PRINT",#N/A,TRUE,"BHPL";"PRINT",#N/A,TRUE,"BHPL2";"PRINT",#N/A,TRUE,"CDWR";"PRINT",#N/A,TRUE,"EWEB";"PRINT",#N/A,TRUE,"LADWP";"PRINT",#N/A,TRUE,"NEVBASE"}</definedName>
    <definedName name="_j4" localSheetId="18" hidden="1">{"PRINT",#N/A,TRUE,"APPA";"PRINT",#N/A,TRUE,"APS";"PRINT",#N/A,TRUE,"BHPL";"PRINT",#N/A,TRUE,"BHPL2";"PRINT",#N/A,TRUE,"CDWR";"PRINT",#N/A,TRUE,"EWEB";"PRINT",#N/A,TRUE,"LADWP";"PRINT",#N/A,TRUE,"NEVBASE"}</definedName>
    <definedName name="_j4" localSheetId="17" hidden="1">{"PRINT",#N/A,TRUE,"APPA";"PRINT",#N/A,TRUE,"APS";"PRINT",#N/A,TRUE,"BHPL";"PRINT",#N/A,TRUE,"BHPL2";"PRINT",#N/A,TRUE,"CDWR";"PRINT",#N/A,TRUE,"EWEB";"PRINT",#N/A,TRUE,"LADWP";"PRINT",#N/A,TRUE,"NEVBASE"}</definedName>
    <definedName name="_j4" localSheetId="10" hidden="1">{"PRINT",#N/A,TRUE,"APPA";"PRINT",#N/A,TRUE,"APS";"PRINT",#N/A,TRUE,"BHPL";"PRINT",#N/A,TRUE,"BHPL2";"PRINT",#N/A,TRUE,"CDWR";"PRINT",#N/A,TRUE,"EWEB";"PRINT",#N/A,TRUE,"LADWP";"PRINT",#N/A,TRUE,"NEVBASE"}</definedName>
    <definedName name="_j4" localSheetId="11" hidden="1">{"PRINT",#N/A,TRUE,"APPA";"PRINT",#N/A,TRUE,"APS";"PRINT",#N/A,TRUE,"BHPL";"PRINT",#N/A,TRUE,"BHPL2";"PRINT",#N/A,TRUE,"CDWR";"PRINT",#N/A,TRUE,"EWEB";"PRINT",#N/A,TRUE,"LADWP";"PRINT",#N/A,TRUE,"NEVBASE"}</definedName>
    <definedName name="_j4" localSheetId="12" hidden="1">{"PRINT",#N/A,TRUE,"APPA";"PRINT",#N/A,TRUE,"APS";"PRINT",#N/A,TRUE,"BHPL";"PRINT",#N/A,TRUE,"BHPL2";"PRINT",#N/A,TRUE,"CDWR";"PRINT",#N/A,TRUE,"EWEB";"PRINT",#N/A,TRUE,"LADWP";"PRINT",#N/A,TRUE,"NEVBASE"}</definedName>
    <definedName name="_j4" localSheetId="9" hidden="1">{"PRINT",#N/A,TRUE,"APPA";"PRINT",#N/A,TRUE,"APS";"PRINT",#N/A,TRUE,"BHPL";"PRINT",#N/A,TRUE,"BHPL2";"PRINT",#N/A,TRUE,"CDWR";"PRINT",#N/A,TRUE,"EWEB";"PRINT",#N/A,TRUE,"LADWP";"PRINT",#N/A,TRUE,"NEVBASE"}</definedName>
    <definedName name="_j4" localSheetId="7" hidden="1">{"PRINT",#N/A,TRUE,"APPA";"PRINT",#N/A,TRUE,"APS";"PRINT",#N/A,TRUE,"BHPL";"PRINT",#N/A,TRUE,"BHPL2";"PRINT",#N/A,TRUE,"CDWR";"PRINT",#N/A,TRUE,"EWEB";"PRINT",#N/A,TRUE,"LADWP";"PRINT",#N/A,TRUE,"NEVBASE"}</definedName>
    <definedName name="_j4" localSheetId="8" hidden="1">{"PRINT",#N/A,TRUE,"APPA";"PRINT",#N/A,TRUE,"APS";"PRINT",#N/A,TRUE,"BHPL";"PRINT",#N/A,TRUE,"BHPL2";"PRINT",#N/A,TRUE,"CDWR";"PRINT",#N/A,TRUE,"EWEB";"PRINT",#N/A,TRUE,"LADWP";"PRINT",#N/A,TRUE,"NEVBASE"}</definedName>
    <definedName name="_j4" localSheetId="13" hidden="1">{"PRINT",#N/A,TRUE,"APPA";"PRINT",#N/A,TRUE,"APS";"PRINT",#N/A,TRUE,"BHPL";"PRINT",#N/A,TRUE,"BHPL2";"PRINT",#N/A,TRUE,"CDWR";"PRINT",#N/A,TRUE,"EWEB";"PRINT",#N/A,TRUE,"LADWP";"PRINT",#N/A,TRUE,"NEVBASE"}</definedName>
    <definedName name="_j4" localSheetId="4" hidden="1">{"PRINT",#N/A,TRUE,"APPA";"PRINT",#N/A,TRUE,"APS";"PRINT",#N/A,TRUE,"BHPL";"PRINT",#N/A,TRUE,"BHPL2";"PRINT",#N/A,TRUE,"CDWR";"PRINT",#N/A,TRUE,"EWEB";"PRINT",#N/A,TRUE,"LADWP";"PRINT",#N/A,TRUE,"NEVBASE"}</definedName>
    <definedName name="_j4" localSheetId="5" hidden="1">{"PRINT",#N/A,TRUE,"APPA";"PRINT",#N/A,TRUE,"APS";"PRINT",#N/A,TRUE,"BHPL";"PRINT",#N/A,TRUE,"BHPL2";"PRINT",#N/A,TRUE,"CDWR";"PRINT",#N/A,TRUE,"EWEB";"PRINT",#N/A,TRUE,"LADWP";"PRINT",#N/A,TRUE,"NEVBASE"}</definedName>
    <definedName name="_j4" localSheetId="6" hidden="1">{"PRINT",#N/A,TRUE,"APPA";"PRINT",#N/A,TRUE,"APS";"PRINT",#N/A,TRUE,"BHPL";"PRINT",#N/A,TRUE,"BHPL2";"PRINT",#N/A,TRUE,"CDWR";"PRINT",#N/A,TRUE,"EWEB";"PRINT",#N/A,TRUE,"LADWP";"PRINT",#N/A,TRUE,"NEVBASE"}</definedName>
    <definedName name="_j4" localSheetId="16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1" hidden="1">{"PRINT",#N/A,TRUE,"APPA";"PRINT",#N/A,TRUE,"APS";"PRINT",#N/A,TRUE,"BHPL";"PRINT",#N/A,TRUE,"BHPL2";"PRINT",#N/A,TRUE,"CDWR";"PRINT",#N/A,TRUE,"EWEB";"PRINT",#N/A,TRUE,"LADWP";"PRINT",#N/A,TRUE,"NEVBASE"}</definedName>
    <definedName name="_j5" localSheetId="15" hidden="1">{"PRINT",#N/A,TRUE,"APPA";"PRINT",#N/A,TRUE,"APS";"PRINT",#N/A,TRUE,"BHPL";"PRINT",#N/A,TRUE,"BHPL2";"PRINT",#N/A,TRUE,"CDWR";"PRINT",#N/A,TRUE,"EWEB";"PRINT",#N/A,TRUE,"LADWP";"PRINT",#N/A,TRUE,"NEVBASE"}</definedName>
    <definedName name="_j5" localSheetId="18" hidden="1">{"PRINT",#N/A,TRUE,"APPA";"PRINT",#N/A,TRUE,"APS";"PRINT",#N/A,TRUE,"BHPL";"PRINT",#N/A,TRUE,"BHPL2";"PRINT",#N/A,TRUE,"CDWR";"PRINT",#N/A,TRUE,"EWEB";"PRINT",#N/A,TRUE,"LADWP";"PRINT",#N/A,TRUE,"NEVBASE"}</definedName>
    <definedName name="_j5" localSheetId="17" hidden="1">{"PRINT",#N/A,TRUE,"APPA";"PRINT",#N/A,TRUE,"APS";"PRINT",#N/A,TRUE,"BHPL";"PRINT",#N/A,TRUE,"BHPL2";"PRINT",#N/A,TRUE,"CDWR";"PRINT",#N/A,TRUE,"EWEB";"PRINT",#N/A,TRUE,"LADWP";"PRINT",#N/A,TRUE,"NEVBASE"}</definedName>
    <definedName name="_j5" localSheetId="10" hidden="1">{"PRINT",#N/A,TRUE,"APPA";"PRINT",#N/A,TRUE,"APS";"PRINT",#N/A,TRUE,"BHPL";"PRINT",#N/A,TRUE,"BHPL2";"PRINT",#N/A,TRUE,"CDWR";"PRINT",#N/A,TRUE,"EWEB";"PRINT",#N/A,TRUE,"LADWP";"PRINT",#N/A,TRUE,"NEVBASE"}</definedName>
    <definedName name="_j5" localSheetId="11" hidden="1">{"PRINT",#N/A,TRUE,"APPA";"PRINT",#N/A,TRUE,"APS";"PRINT",#N/A,TRUE,"BHPL";"PRINT",#N/A,TRUE,"BHPL2";"PRINT",#N/A,TRUE,"CDWR";"PRINT",#N/A,TRUE,"EWEB";"PRINT",#N/A,TRUE,"LADWP";"PRINT",#N/A,TRUE,"NEVBASE"}</definedName>
    <definedName name="_j5" localSheetId="12" hidden="1">{"PRINT",#N/A,TRUE,"APPA";"PRINT",#N/A,TRUE,"APS";"PRINT",#N/A,TRUE,"BHPL";"PRINT",#N/A,TRUE,"BHPL2";"PRINT",#N/A,TRUE,"CDWR";"PRINT",#N/A,TRUE,"EWEB";"PRINT",#N/A,TRUE,"LADWP";"PRINT",#N/A,TRUE,"NEVBASE"}</definedName>
    <definedName name="_j5" localSheetId="9" hidden="1">{"PRINT",#N/A,TRUE,"APPA";"PRINT",#N/A,TRUE,"APS";"PRINT",#N/A,TRUE,"BHPL";"PRINT",#N/A,TRUE,"BHPL2";"PRINT",#N/A,TRUE,"CDWR";"PRINT",#N/A,TRUE,"EWEB";"PRINT",#N/A,TRUE,"LADWP";"PRINT",#N/A,TRUE,"NEVBASE"}</definedName>
    <definedName name="_j5" localSheetId="7" hidden="1">{"PRINT",#N/A,TRUE,"APPA";"PRINT",#N/A,TRUE,"APS";"PRINT",#N/A,TRUE,"BHPL";"PRINT",#N/A,TRUE,"BHPL2";"PRINT",#N/A,TRUE,"CDWR";"PRINT",#N/A,TRUE,"EWEB";"PRINT",#N/A,TRUE,"LADWP";"PRINT",#N/A,TRUE,"NEVBASE"}</definedName>
    <definedName name="_j5" localSheetId="8" hidden="1">{"PRINT",#N/A,TRUE,"APPA";"PRINT",#N/A,TRUE,"APS";"PRINT",#N/A,TRUE,"BHPL";"PRINT",#N/A,TRUE,"BHPL2";"PRINT",#N/A,TRUE,"CDWR";"PRINT",#N/A,TRUE,"EWEB";"PRINT",#N/A,TRUE,"LADWP";"PRINT",#N/A,TRUE,"NEVBASE"}</definedName>
    <definedName name="_j5" localSheetId="13" hidden="1">{"PRINT",#N/A,TRUE,"APPA";"PRINT",#N/A,TRUE,"APS";"PRINT",#N/A,TRUE,"BHPL";"PRINT",#N/A,TRUE,"BHPL2";"PRINT",#N/A,TRUE,"CDWR";"PRINT",#N/A,TRUE,"EWEB";"PRINT",#N/A,TRUE,"LADWP";"PRINT",#N/A,TRUE,"NEVBASE"}</definedName>
    <definedName name="_j5" localSheetId="4" hidden="1">{"PRINT",#N/A,TRUE,"APPA";"PRINT",#N/A,TRUE,"APS";"PRINT",#N/A,TRUE,"BHPL";"PRINT",#N/A,TRUE,"BHPL2";"PRINT",#N/A,TRUE,"CDWR";"PRINT",#N/A,TRUE,"EWEB";"PRINT",#N/A,TRUE,"LADWP";"PRINT",#N/A,TRUE,"NEVBASE"}</definedName>
    <definedName name="_j5" localSheetId="5" hidden="1">{"PRINT",#N/A,TRUE,"APPA";"PRINT",#N/A,TRUE,"APS";"PRINT",#N/A,TRUE,"BHPL";"PRINT",#N/A,TRUE,"BHPL2";"PRINT",#N/A,TRUE,"CDWR";"PRINT",#N/A,TRUE,"EWEB";"PRINT",#N/A,TRUE,"LADWP";"PRINT",#N/A,TRUE,"NEVBASE"}</definedName>
    <definedName name="_j5" localSheetId="6" hidden="1">{"PRINT",#N/A,TRUE,"APPA";"PRINT",#N/A,TRUE,"APS";"PRINT",#N/A,TRUE,"BHPL";"PRINT",#N/A,TRUE,"BHPL2";"PRINT",#N/A,TRUE,"CDWR";"PRINT",#N/A,TRUE,"EWEB";"PRINT",#N/A,TRUE,"LADWP";"PRINT",#N/A,TRUE,"NEVBASE"}</definedName>
    <definedName name="_j5" localSheetId="16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Order1" hidden="1">255</definedName>
    <definedName name="_Order2" hidden="1">0</definedName>
    <definedName name="_Percent_Last_CCCT" localSheetId="1">'[1]Table 1'!#REF!</definedName>
    <definedName name="_Percent_Last_CCCT" localSheetId="18">'[4]Table 1'!#REF!</definedName>
    <definedName name="_Percent_Last_CCCT" localSheetId="17">'[4]Table 1'!#REF!</definedName>
    <definedName name="_Percent_Last_CCCT" localSheetId="10">'[4]Table 1'!#REF!</definedName>
    <definedName name="_Percent_Last_CCCT" localSheetId="11">'[4]Table 1'!#REF!</definedName>
    <definedName name="_Percent_Last_CCCT" localSheetId="12">'[4]Table 1'!#REF!</definedName>
    <definedName name="_Percent_Last_CCCT" localSheetId="9">'[4]Table 1'!#REF!</definedName>
    <definedName name="_Percent_Last_CCCT" localSheetId="7">'[4]Table 1'!#REF!</definedName>
    <definedName name="_Percent_Last_CCCT" localSheetId="8">'[4]Table 1'!#REF!</definedName>
    <definedName name="_Percent_Last_CCCT" localSheetId="13">'[4]Table 1'!#REF!</definedName>
    <definedName name="_Percent_Last_CCCT" localSheetId="5">'[4]Table 1'!#REF!</definedName>
    <definedName name="_Percent_Last_CCCT" localSheetId="16">'[4]Table 1'!#REF!</definedName>
    <definedName name="_Percent_Last_CCCT">'[4]Table 1'!#REF!</definedName>
    <definedName name="_UtahS_Solar_2031">'Table 1'!$I$30</definedName>
    <definedName name="_UtahS_Solar_2032">'Table 1'!$I$31</definedName>
    <definedName name="_UtahS_Solar_2033">'Table 1'!$I$32</definedName>
    <definedName name="_UtahS_Solar_2034">'Table 1'!$I$33</definedName>
    <definedName name="_UtahS_Solar_2035">'Table 1'!$I$34</definedName>
    <definedName name="_UtahS_Solar_2036">'Table 1'!$I$35</definedName>
    <definedName name="_Yakima_Solar_2028">'Table 1'!$I$24</definedName>
    <definedName name="_Yakima_Solar_2029">'Table 1'!$I$25</definedName>
    <definedName name="_Yakima_Solar_2031">'Table 1'!$I$26</definedName>
    <definedName name="_Yakima_Solar_2032">'Table 1'!$I$27</definedName>
    <definedName name="_Yakima_Solar_2033">'Table 1'!$I$28</definedName>
    <definedName name="_Yakima_Solar_2034">'Table 1'!$I$29</definedName>
    <definedName name="dateTable" localSheetId="15">'[5]on off peak hours'!$C$15:$ED$15</definedName>
    <definedName name="dateTable">'[5]on off peak hours'!$C$15:$ED$15</definedName>
    <definedName name="Discount_Rate">'Table 1'!$I$39</definedName>
    <definedName name="Discount_Rate_2015_IRP" localSheetId="15">'[6]Table 7 to 8'!$AE$43</definedName>
    <definedName name="Discount_Rate_2015_IRP" localSheetId="18">'[7]Table 7 to 8'!$AE$43</definedName>
    <definedName name="Discount_Rate_2015_IRP" localSheetId="17">'[7]Table 7 to 8'!$AE$43</definedName>
    <definedName name="Discount_Rate_2015_IRP" localSheetId="10">'[7]Table 7 to 8'!$AE$43</definedName>
    <definedName name="Discount_Rate_2015_IRP" localSheetId="11">'[7]Table 7 to 8'!$AE$43</definedName>
    <definedName name="Discount_Rate_2015_IRP" localSheetId="12">'[7]Table 7 to 8'!$AE$43</definedName>
    <definedName name="Discount_Rate_2015_IRP" localSheetId="9">'[7]Table 7 to 8'!$AE$43</definedName>
    <definedName name="Discount_Rate_2015_IRP" localSheetId="7">'[7]Table 7 to 8'!$AE$43</definedName>
    <definedName name="Discount_Rate_2015_IRP" localSheetId="8">'[7]Table 7 to 8'!$AE$43</definedName>
    <definedName name="Discount_Rate_2015_IRP" localSheetId="13">'[7]Table 7 to 8'!$AE$43</definedName>
    <definedName name="Discount_Rate_2015_IRP" localSheetId="4">'[7]Table 7 to 8'!$AE$43</definedName>
    <definedName name="Discount_Rate_2015_IRP" localSheetId="5">'[7]Table 7 to 8'!$AE$43</definedName>
    <definedName name="Discount_Rate_2015_IRP" localSheetId="6">'[7]Table 7 to 8'!$AE$43</definedName>
    <definedName name="Discount_Rate_2015_IRP" localSheetId="16">'[7]Table 7 to 8'!$AE$43</definedName>
    <definedName name="Discount_Rate_2015_IRP">'[6]Table 7 to 8'!$AE$43</definedName>
    <definedName name="DispatchSum">"GRID Thermal Generation!R2C1:R4C2"</definedName>
    <definedName name="FixedSolar_Capacity_Contr" localSheetId="15">'[6]Exhibit 3- Std FixedSolar QF'!$G$53</definedName>
    <definedName name="FixedSolar_Capacity_Contr">'[6]Exhibit 3- Std FixedSolar QF'!$G$53</definedName>
    <definedName name="HoursHoliday" localSheetId="15">'[5]on off peak hours'!$C$16:$ED$20</definedName>
    <definedName name="HoursHoliday">'[5]on off peak hours'!$C$16:$ED$20</definedName>
    <definedName name="Market" localSheetId="15">'[6]OFPC Source'!$J$8:$M$295</definedName>
    <definedName name="Market" localSheetId="18">'[8]OFPC Source'!$J$8:$M$295</definedName>
    <definedName name="Market" localSheetId="17">'[8]OFPC Source'!$J$8:$M$295</definedName>
    <definedName name="Market" localSheetId="10">'[8]OFPC Source'!$J$8:$M$295</definedName>
    <definedName name="Market" localSheetId="11">'[8]OFPC Source'!$J$8:$M$295</definedName>
    <definedName name="Market" localSheetId="12">'[8]OFPC Source'!$J$8:$M$295</definedName>
    <definedName name="Market" localSheetId="9">'[8]OFPC Source'!$J$8:$M$295</definedName>
    <definedName name="Market" localSheetId="7">'[8]OFPC Source'!$J$8:$M$295</definedName>
    <definedName name="Market" localSheetId="8">'[8]OFPC Source'!$J$8:$M$295</definedName>
    <definedName name="Market" localSheetId="13">'[8]OFPC Source'!$J$8:$M$295</definedName>
    <definedName name="Market" localSheetId="4">'[8]OFPC Source'!$J$8:$M$295</definedName>
    <definedName name="Market" localSheetId="5">'[8]OFPC Source'!$J$8:$M$295</definedName>
    <definedName name="Market" localSheetId="6">'[8]OFPC Source'!$J$8:$M$295</definedName>
    <definedName name="Market" localSheetId="16">'[8]OFPC Source'!$J$8:$M$295</definedName>
    <definedName name="Market">'[6]OFPC Source'!$J$8:$M$295</definedName>
    <definedName name="MidC_Flat" localSheetId="1">[9]Market_Price!#REF!</definedName>
    <definedName name="MidC_Flat" localSheetId="18">[9]Market_Price!#REF!</definedName>
    <definedName name="MidC_Flat" localSheetId="17">[9]Market_Price!#REF!</definedName>
    <definedName name="MidC_Flat" localSheetId="10">[9]Market_Price!#REF!</definedName>
    <definedName name="MidC_Flat" localSheetId="11">[9]Market_Price!#REF!</definedName>
    <definedName name="MidC_Flat" localSheetId="12">[9]Market_Price!#REF!</definedName>
    <definedName name="MidC_Flat" localSheetId="9">[9]Market_Price!#REF!</definedName>
    <definedName name="MidC_Flat" localSheetId="7">[9]Market_Price!#REF!</definedName>
    <definedName name="MidC_Flat" localSheetId="8">[9]Market_Price!#REF!</definedName>
    <definedName name="MidC_Flat" localSheetId="13">[9]Market_Price!#REF!</definedName>
    <definedName name="MidC_Flat" localSheetId="5">[9]Market_Price!#REF!</definedName>
    <definedName name="MidC_Flat" localSheetId="16">[9]Market_Price!#REF!</definedName>
    <definedName name="MidC_Flat">[9]Market_Price!#REF!</definedName>
    <definedName name="OR_AC_price" localSheetId="1">#REF!</definedName>
    <definedName name="OR_AC_price" localSheetId="18">#REF!</definedName>
    <definedName name="OR_AC_price" localSheetId="17">#REF!</definedName>
    <definedName name="OR_AC_price" localSheetId="10">#REF!</definedName>
    <definedName name="OR_AC_price" localSheetId="11">#REF!</definedName>
    <definedName name="OR_AC_price" localSheetId="12">#REF!</definedName>
    <definedName name="OR_AC_price" localSheetId="9">#REF!</definedName>
    <definedName name="OR_AC_price" localSheetId="7">#REF!</definedName>
    <definedName name="OR_AC_price" localSheetId="8">#REF!</definedName>
    <definedName name="OR_AC_price" localSheetId="13">#REF!</definedName>
    <definedName name="OR_AC_price" localSheetId="5">#REF!</definedName>
    <definedName name="OR_AC_price" localSheetId="16">#REF!</definedName>
    <definedName name="OR_AC_price">#REF!</definedName>
    <definedName name="_xlnm.Print_Area" localSheetId="0">'Table 1'!$A$1:$H$56</definedName>
    <definedName name="_xlnm.Print_Area" localSheetId="1">'Table 2'!$B$1:$P$36</definedName>
    <definedName name="_xlnm.Print_Area" localSheetId="15">'Table 3 185 MW (NTN) 2026)'!$A$1:$L$90</definedName>
    <definedName name="_xlnm.Print_Area" localSheetId="18">'Table 3 ID Wind wS_2032'!$A$1:$P$74</definedName>
    <definedName name="_xlnm.Print_Area" localSheetId="17">'Table 3 ID Wind_2030'!$A$1:$P$74</definedName>
    <definedName name="_xlnm.Print_Area" localSheetId="10">'Table 3 PV wS JB_2024'!$A$1:$P$74</definedName>
    <definedName name="_xlnm.Print_Area" localSheetId="11">'Table 3 PV wS JB_2029'!$A$1:$P$74</definedName>
    <definedName name="_xlnm.Print_Area" localSheetId="12">'Table 3 PV wS SO_2024'!$A$1:$P$74</definedName>
    <definedName name="_xlnm.Print_Area" localSheetId="9">'Table 3 PV wS UTN_2024'!$A$1:$P$74</definedName>
    <definedName name="_xlnm.Print_Area" localSheetId="7">'Table 3 PV wS UTS_2024'!$A$1:$P$74</definedName>
    <definedName name="_xlnm.Print_Area" localSheetId="8">'Table 3 PV wS UTS_2030'!$A$1:$P$74</definedName>
    <definedName name="_xlnm.Print_Area" localSheetId="13">'Table 3 PV wS YK_2024'!$A$1:$P$74</definedName>
    <definedName name="_xlnm.Print_Area" localSheetId="4">'Table 3 TransCost'!$A$1:$BD$50</definedName>
    <definedName name="_xlnm.Print_Area" localSheetId="5">'Table 3 UT CP Wind_2023'!$A$1:$N$74</definedName>
    <definedName name="_xlnm.Print_Area" localSheetId="6">'Table 3 WYAE Wind_2024'!$A$1:$Q$74</definedName>
    <definedName name="_xlnm.Print_Area" localSheetId="16">'Table 3 YK Wind wS_2029'!$A$1:$P$74</definedName>
    <definedName name="_xlnm.Print_Area" localSheetId="2">'Table 4'!$A$1:$F$44</definedName>
    <definedName name="_xlnm.Print_Area" localSheetId="14">'Table 5'!$A$1:$H$266</definedName>
    <definedName name="_xlnm.Print_Area" localSheetId="3">Table3ACsummary!$A$1:$M$50</definedName>
    <definedName name="_xlnm.Print_Titles" localSheetId="1">'Table 2'!$1:$9</definedName>
    <definedName name="_xlnm.Print_Titles" localSheetId="15">'Table 3 185 MW (NTN) 2026)'!$1:$6</definedName>
    <definedName name="RenewableMarketShape" localSheetId="15">'[6]OFPC Source'!$P$5:$U$33</definedName>
    <definedName name="RenewableMarketShape" localSheetId="18">'[8]OFPC Source'!$P$5:$U$28</definedName>
    <definedName name="RenewableMarketShape" localSheetId="17">'[8]OFPC Source'!$P$5:$U$28</definedName>
    <definedName name="RenewableMarketShape" localSheetId="10">'[8]OFPC Source'!$P$5:$U$28</definedName>
    <definedName name="RenewableMarketShape" localSheetId="11">'[8]OFPC Source'!$P$5:$U$28</definedName>
    <definedName name="RenewableMarketShape" localSheetId="12">'[8]OFPC Source'!$P$5:$U$28</definedName>
    <definedName name="RenewableMarketShape" localSheetId="9">'[8]OFPC Source'!$P$5:$U$28</definedName>
    <definedName name="RenewableMarketShape" localSheetId="7">'[8]OFPC Source'!$P$5:$U$28</definedName>
    <definedName name="RenewableMarketShape" localSheetId="8">'[8]OFPC Source'!$P$5:$U$28</definedName>
    <definedName name="RenewableMarketShape" localSheetId="13">'[8]OFPC Source'!$P$5:$U$28</definedName>
    <definedName name="RenewableMarketShape" localSheetId="4">'[8]OFPC Source'!$P$5:$U$28</definedName>
    <definedName name="RenewableMarketShape" localSheetId="5">'[8]OFPC Source'!$P$5:$U$28</definedName>
    <definedName name="RenewableMarketShape" localSheetId="6">'[8]OFPC Source'!$P$5:$U$28</definedName>
    <definedName name="RenewableMarketShape" localSheetId="16">'[8]OFPC Source'!$P$5:$U$28</definedName>
    <definedName name="RenewableMarketShape">'[6]OFPC Source'!$P$5:$U$33</definedName>
    <definedName name="RevenueSum">"GRID Thermal Revenue!R2C1:R4C2"</definedName>
    <definedName name="Solar_Fixed_integr_cost" localSheetId="15">'[10]Table 10'!$B$46</definedName>
    <definedName name="Solar_Fixed_integr_cost">'[10]Table 10'!$B$46</definedName>
    <definedName name="Solar_HLH" localSheetId="15">'[6]OFPC Source'!$U$48</definedName>
    <definedName name="Solar_HLH" localSheetId="18">'[8]OFPC Source'!$U$47</definedName>
    <definedName name="Solar_HLH" localSheetId="17">'[8]OFPC Source'!$U$47</definedName>
    <definedName name="Solar_HLH" localSheetId="10">'[8]OFPC Source'!$U$47</definedName>
    <definedName name="Solar_HLH" localSheetId="11">'[8]OFPC Source'!$U$47</definedName>
    <definedName name="Solar_HLH" localSheetId="12">'[8]OFPC Source'!$U$47</definedName>
    <definedName name="Solar_HLH" localSheetId="9">'[8]OFPC Source'!$U$47</definedName>
    <definedName name="Solar_HLH" localSheetId="7">'[8]OFPC Source'!$U$47</definedName>
    <definedName name="Solar_HLH" localSheetId="8">'[8]OFPC Source'!$U$47</definedName>
    <definedName name="Solar_HLH" localSheetId="13">'[8]OFPC Source'!$U$47</definedName>
    <definedName name="Solar_HLH" localSheetId="4">'[8]OFPC Source'!$U$47</definedName>
    <definedName name="Solar_HLH" localSheetId="5">'[8]OFPC Source'!$U$47</definedName>
    <definedName name="Solar_HLH" localSheetId="6">'[8]OFPC Source'!$U$47</definedName>
    <definedName name="Solar_HLH" localSheetId="16">'[8]OFPC Source'!$U$47</definedName>
    <definedName name="Solar_HLH">'[6]OFPC Source'!$U$48</definedName>
    <definedName name="Solar_LLH" localSheetId="15">'[6]OFPC Source'!$V$48</definedName>
    <definedName name="Solar_LLH" localSheetId="18">'[8]OFPC Source'!$V$47</definedName>
    <definedName name="Solar_LLH" localSheetId="17">'[8]OFPC Source'!$V$47</definedName>
    <definedName name="Solar_LLH" localSheetId="10">'[8]OFPC Source'!$V$47</definedName>
    <definedName name="Solar_LLH" localSheetId="11">'[8]OFPC Source'!$V$47</definedName>
    <definedName name="Solar_LLH" localSheetId="12">'[8]OFPC Source'!$V$47</definedName>
    <definedName name="Solar_LLH" localSheetId="9">'[8]OFPC Source'!$V$47</definedName>
    <definedName name="Solar_LLH" localSheetId="7">'[8]OFPC Source'!$V$47</definedName>
    <definedName name="Solar_LLH" localSheetId="8">'[8]OFPC Source'!$V$47</definedName>
    <definedName name="Solar_LLH" localSheetId="13">'[8]OFPC Source'!$V$47</definedName>
    <definedName name="Solar_LLH" localSheetId="4">'[8]OFPC Source'!$V$47</definedName>
    <definedName name="Solar_LLH" localSheetId="5">'[8]OFPC Source'!$V$47</definedName>
    <definedName name="Solar_LLH" localSheetId="6">'[8]OFPC Source'!$V$47</definedName>
    <definedName name="Solar_LLH" localSheetId="16">'[8]OFPC Source'!$V$47</definedName>
    <definedName name="Solar_LLH">'[6]OFPC Source'!$V$48</definedName>
    <definedName name="Solar_Tracking_integr_cost" localSheetId="15">'[10]Table 10'!$B$45</definedName>
    <definedName name="Solar_Tracking_integr_cost">'[10]Table 10'!$B$45</definedName>
    <definedName name="Study_Cap_Adj" localSheetId="1">'Table 1'!$I$8</definedName>
    <definedName name="Study_Cap_Adj" localSheetId="15">'Table 1'!$I$8</definedName>
    <definedName name="Study_Cap_Adj" localSheetId="4">'Table 1'!$I$8</definedName>
    <definedName name="Study_Cap_Adj" localSheetId="5">'[2]Table 1'!$I$8</definedName>
    <definedName name="Study_Cap_Adj">'Table 1'!$I$8</definedName>
    <definedName name="Study_CF">'Table 5'!$M$7</definedName>
    <definedName name="Study_MW">'Table 5'!$M$6</definedName>
    <definedName name="Study_Name" localSheetId="18">[5]ImportData!$D$7</definedName>
    <definedName name="Study_Name" localSheetId="17">[5]ImportData!$D$7</definedName>
    <definedName name="Study_Name" localSheetId="10">[5]ImportData!$D$7</definedName>
    <definedName name="Study_Name" localSheetId="11">[5]ImportData!$D$7</definedName>
    <definedName name="Study_Name" localSheetId="12">[5]ImportData!$D$7</definedName>
    <definedName name="Study_Name" localSheetId="9">[5]ImportData!$D$7</definedName>
    <definedName name="Study_Name" localSheetId="7">[5]ImportData!$D$7</definedName>
    <definedName name="Study_Name" localSheetId="8">[5]ImportData!$D$7</definedName>
    <definedName name="Study_Name" localSheetId="13">[5]ImportData!$D$7</definedName>
    <definedName name="Study_Name" localSheetId="4">[5]ImportData!$D$7</definedName>
    <definedName name="Study_Name" localSheetId="5">[5]ImportData!$D$7</definedName>
    <definedName name="Study_Name" localSheetId="6">[5]ImportData!$D$7</definedName>
    <definedName name="Study_Name" localSheetId="16">[5]ImportData!$D$7</definedName>
    <definedName name="ValuationDate" localSheetId="1">#REF!</definedName>
    <definedName name="ValuationDate" localSheetId="18">#REF!</definedName>
    <definedName name="ValuationDate" localSheetId="17">#REF!</definedName>
    <definedName name="ValuationDate" localSheetId="10">#REF!</definedName>
    <definedName name="ValuationDate" localSheetId="11">#REF!</definedName>
    <definedName name="ValuationDate" localSheetId="12">#REF!</definedName>
    <definedName name="ValuationDate" localSheetId="9">#REF!</definedName>
    <definedName name="ValuationDate" localSheetId="7">#REF!</definedName>
    <definedName name="ValuationDate" localSheetId="8">#REF!</definedName>
    <definedName name="ValuationDate" localSheetId="13">#REF!</definedName>
    <definedName name="ValuationDate" localSheetId="5">#REF!</definedName>
    <definedName name="ValuationDate" localSheetId="16">#REF!</definedName>
    <definedName name="ValuationDate">#REF!</definedName>
    <definedName name="Wind_Capacity_Contr" localSheetId="15">'[6]Exhibit 2- Std Wind QF '!$E$57</definedName>
    <definedName name="Wind_Capacity_Contr">'[6]Exhibit 2- Std Wind QF '!$E$57</definedName>
    <definedName name="Wind_Integration_Charge" localSheetId="15">'[6]Exhibit 2- Std Wind QF '!$E$45</definedName>
    <definedName name="Wind_Integration_Charge">'[6]Exhibit 2- Std Wind QF '!$E$45</definedName>
  </definedNames>
  <calcPr calcId="152511"/>
</workbook>
</file>

<file path=xl/calcChain.xml><?xml version="1.0" encoding="utf-8"?>
<calcChain xmlns="http://schemas.openxmlformats.org/spreadsheetml/2006/main">
  <c r="CE9" i="25" l="1"/>
  <c r="BI9" i="25"/>
  <c r="AM32" i="25"/>
  <c r="AM31" i="25"/>
  <c r="AM9" i="25"/>
  <c r="C67" i="81"/>
  <c r="C68" i="81" s="1"/>
  <c r="D46" i="81"/>
  <c r="Q59" i="81"/>
  <c r="T56" i="81"/>
  <c r="T55" i="81"/>
  <c r="D49" i="81"/>
  <c r="C49" i="81"/>
  <c r="D48" i="81"/>
  <c r="C48" i="81"/>
  <c r="D47" i="81"/>
  <c r="C47" i="81"/>
  <c r="C46" i="81"/>
  <c r="C45" i="81"/>
  <c r="K16" i="81"/>
  <c r="K15" i="81"/>
  <c r="K14" i="81"/>
  <c r="K13" i="81"/>
  <c r="K12" i="81"/>
  <c r="H12" i="81"/>
  <c r="B12" i="81"/>
  <c r="B13" i="81" s="1"/>
  <c r="B11" i="81"/>
  <c r="B3" i="81"/>
  <c r="C52" i="81" s="1"/>
  <c r="B9" i="81" s="1"/>
  <c r="B14" i="81" l="1"/>
  <c r="B15" i="81" s="1"/>
  <c r="B16" i="81" s="1"/>
  <c r="B17" i="81" s="1"/>
  <c r="C69" i="81"/>
  <c r="C70" i="81" l="1"/>
  <c r="D17" i="81"/>
  <c r="B18" i="81"/>
  <c r="B19" i="81" l="1"/>
  <c r="C71" i="81"/>
  <c r="C72" i="81" l="1"/>
  <c r="B20" i="81"/>
  <c r="B21" i="81" l="1"/>
  <c r="C73" i="81"/>
  <c r="C74" i="81" l="1"/>
  <c r="B22" i="81"/>
  <c r="B23" i="81" l="1"/>
  <c r="F66" i="81"/>
  <c r="F67" i="81" l="1"/>
  <c r="B24" i="81"/>
  <c r="B25" i="81" l="1"/>
  <c r="F68" i="81"/>
  <c r="F69" i="81" l="1"/>
  <c r="B26" i="81"/>
  <c r="B27" i="81" l="1"/>
  <c r="F70" i="81"/>
  <c r="F71" i="81" l="1"/>
  <c r="B28" i="81"/>
  <c r="B29" i="81" l="1"/>
  <c r="F72" i="81"/>
  <c r="F73" i="81" l="1"/>
  <c r="B30" i="81"/>
  <c r="B31" i="81" l="1"/>
  <c r="F74" i="81"/>
  <c r="I66" i="81" l="1"/>
  <c r="B32" i="81"/>
  <c r="B33" i="81" l="1"/>
  <c r="B34" i="81" s="1"/>
  <c r="B35" i="81" s="1"/>
  <c r="B36" i="81" s="1"/>
  <c r="B37" i="81" s="1"/>
  <c r="I67" i="81"/>
  <c r="I68" i="81" l="1"/>
  <c r="I69" i="81" l="1"/>
  <c r="I70" i="81" l="1"/>
  <c r="E33" i="81" l="1"/>
  <c r="I71" i="81"/>
  <c r="I72" i="81" l="1"/>
  <c r="E34" i="81"/>
  <c r="E35" i="81" l="1"/>
  <c r="I73" i="81"/>
  <c r="I74" i="81" l="1"/>
  <c r="E36" i="81"/>
  <c r="E37" i="81" s="1"/>
  <c r="D18" i="81"/>
  <c r="H13" i="81"/>
  <c r="H14" i="81" s="1"/>
  <c r="H15" i="81" s="1"/>
  <c r="H16" i="81" s="1"/>
  <c r="D19" i="81" l="1"/>
  <c r="D20" i="81" l="1"/>
  <c r="D21" i="81" l="1"/>
  <c r="D22" i="81" l="1"/>
  <c r="D23" i="81" l="1"/>
  <c r="D24" i="81" l="1"/>
  <c r="D25" i="81" l="1"/>
  <c r="D26" i="81" l="1"/>
  <c r="F17" i="81" l="1"/>
  <c r="D27" i="81"/>
  <c r="K17" i="81" l="1"/>
  <c r="G17" i="81"/>
  <c r="I17" i="81" s="1"/>
  <c r="J17" i="81" s="1"/>
  <c r="F18" i="81"/>
  <c r="D28" i="81"/>
  <c r="F19" i="81" l="1"/>
  <c r="K18" i="81"/>
  <c r="G18" i="81"/>
  <c r="I18" i="81" s="1"/>
  <c r="J18" i="81" s="1"/>
  <c r="D29" i="81"/>
  <c r="F20" i="81" l="1"/>
  <c r="K19" i="81"/>
  <c r="G19" i="81"/>
  <c r="I19" i="81" s="1"/>
  <c r="J19" i="81" s="1"/>
  <c r="D30" i="81"/>
  <c r="F21" i="81" l="1"/>
  <c r="K20" i="81"/>
  <c r="G20" i="81"/>
  <c r="I20" i="81" s="1"/>
  <c r="J20" i="81" s="1"/>
  <c r="D31" i="81"/>
  <c r="F22" i="81" l="1"/>
  <c r="K21" i="81"/>
  <c r="G21" i="81"/>
  <c r="I21" i="81" s="1"/>
  <c r="J21" i="81" s="1"/>
  <c r="D32" i="81"/>
  <c r="F23" i="81" l="1"/>
  <c r="G22" i="81"/>
  <c r="I22" i="81" s="1"/>
  <c r="J22" i="81" s="1"/>
  <c r="K22" i="81"/>
  <c r="D33" i="81"/>
  <c r="F24" i="81" l="1"/>
  <c r="K23" i="81"/>
  <c r="G23" i="81"/>
  <c r="I23" i="81" s="1"/>
  <c r="J23" i="81" s="1"/>
  <c r="D34" i="81"/>
  <c r="F25" i="81" l="1"/>
  <c r="K24" i="81"/>
  <c r="G24" i="81"/>
  <c r="I24" i="81" s="1"/>
  <c r="J24" i="81" s="1"/>
  <c r="D35" i="81"/>
  <c r="F26" i="81" l="1"/>
  <c r="K25" i="81"/>
  <c r="G25" i="81"/>
  <c r="I25" i="81" s="1"/>
  <c r="J25" i="81" s="1"/>
  <c r="D36" i="81"/>
  <c r="F27" i="81" l="1"/>
  <c r="G26" i="81"/>
  <c r="I26" i="81" s="1"/>
  <c r="J26" i="81" s="1"/>
  <c r="K26" i="81"/>
  <c r="D37" i="81"/>
  <c r="F28" i="81" l="1"/>
  <c r="K27" i="81"/>
  <c r="G27" i="81"/>
  <c r="I27" i="81" s="1"/>
  <c r="J27" i="81" s="1"/>
  <c r="F29" i="81" l="1"/>
  <c r="K28" i="81"/>
  <c r="G28" i="81"/>
  <c r="I28" i="81" s="1"/>
  <c r="J28" i="81" s="1"/>
  <c r="F30" i="81" l="1"/>
  <c r="K29" i="81"/>
  <c r="G29" i="81"/>
  <c r="I29" i="81" s="1"/>
  <c r="J29" i="81" s="1"/>
  <c r="F31" i="81" l="1"/>
  <c r="K30" i="81"/>
  <c r="G30" i="81"/>
  <c r="I30" i="81" s="1"/>
  <c r="J30" i="81" s="1"/>
  <c r="F32" i="81" l="1"/>
  <c r="K31" i="81"/>
  <c r="G31" i="81"/>
  <c r="I31" i="81" s="1"/>
  <c r="J31" i="81" s="1"/>
  <c r="F33" i="81" l="1"/>
  <c r="K32" i="81"/>
  <c r="G32" i="81"/>
  <c r="I32" i="81" s="1"/>
  <c r="J32" i="81" s="1"/>
  <c r="F34" i="81" l="1"/>
  <c r="K33" i="81"/>
  <c r="G33" i="81"/>
  <c r="I33" i="81" s="1"/>
  <c r="J33" i="81" s="1"/>
  <c r="F35" i="81" l="1"/>
  <c r="K34" i="81"/>
  <c r="G34" i="81"/>
  <c r="I34" i="81" s="1"/>
  <c r="J34" i="81" s="1"/>
  <c r="F36" i="81" l="1"/>
  <c r="K35" i="81"/>
  <c r="G35" i="81"/>
  <c r="I35" i="81" s="1"/>
  <c r="J35" i="81" s="1"/>
  <c r="F37" i="81" l="1"/>
  <c r="K36" i="81"/>
  <c r="G36" i="81"/>
  <c r="I36" i="81" s="1"/>
  <c r="J36" i="81" s="1"/>
  <c r="K37" i="81" l="1"/>
  <c r="G37" i="81"/>
  <c r="I37" i="81" s="1"/>
  <c r="J37" i="81" s="1"/>
  <c r="A9" i="31" l="1"/>
  <c r="A46" i="25" s="1"/>
  <c r="S5" i="31"/>
  <c r="S6" i="31" s="1"/>
  <c r="B52" i="25"/>
  <c r="B42" i="25"/>
  <c r="Q5" i="31"/>
  <c r="P5" i="31"/>
  <c r="P6" i="31" s="1"/>
  <c r="A10" i="31"/>
  <c r="A41" i="25" s="1"/>
  <c r="L13" i="31" l="1"/>
  <c r="M14" i="31"/>
  <c r="B13" i="31"/>
  <c r="B22" i="66"/>
  <c r="B21" i="66"/>
  <c r="B20" i="66"/>
  <c r="B19" i="66"/>
  <c r="B18" i="66"/>
  <c r="B17" i="66"/>
  <c r="B16" i="66"/>
  <c r="B15" i="66"/>
  <c r="B14" i="66"/>
  <c r="B13" i="66"/>
  <c r="O9" i="66"/>
  <c r="N9" i="66"/>
  <c r="M9" i="66"/>
  <c r="L9" i="66"/>
  <c r="K9" i="66"/>
  <c r="J9" i="66"/>
  <c r="I9" i="66"/>
  <c r="H9" i="66"/>
  <c r="G9" i="66"/>
  <c r="F9" i="66"/>
  <c r="E9" i="66"/>
  <c r="D9" i="66"/>
  <c r="C9" i="66"/>
  <c r="B9" i="66"/>
  <c r="L14" i="31" l="1"/>
  <c r="B47" i="25"/>
  <c r="K25" i="79" l="1"/>
  <c r="K24" i="79"/>
  <c r="K23" i="79"/>
  <c r="K22" i="79"/>
  <c r="K21" i="79"/>
  <c r="K20" i="79"/>
  <c r="K19" i="79"/>
  <c r="K18" i="79"/>
  <c r="K17" i="79"/>
  <c r="K16" i="79"/>
  <c r="K15" i="79"/>
  <c r="K14" i="79"/>
  <c r="K13" i="79"/>
  <c r="K12" i="79"/>
  <c r="K23" i="75"/>
  <c r="K22" i="75"/>
  <c r="K21" i="75"/>
  <c r="K20" i="75"/>
  <c r="K19" i="75"/>
  <c r="K18" i="75"/>
  <c r="K17" i="75"/>
  <c r="K16" i="75"/>
  <c r="K15" i="75"/>
  <c r="K14" i="75"/>
  <c r="K13" i="75"/>
  <c r="K12" i="75"/>
  <c r="K22" i="76"/>
  <c r="K21" i="76"/>
  <c r="K20" i="76"/>
  <c r="K19" i="76"/>
  <c r="K18" i="76"/>
  <c r="K17" i="76"/>
  <c r="K16" i="76"/>
  <c r="K15" i="76"/>
  <c r="K14" i="76"/>
  <c r="K13" i="76"/>
  <c r="K12" i="76"/>
  <c r="L15" i="68"/>
  <c r="L17" i="43"/>
  <c r="L16" i="43"/>
  <c r="L15" i="43"/>
  <c r="L14" i="43"/>
  <c r="L13" i="43"/>
  <c r="L12" i="43"/>
  <c r="D48" i="43" l="1"/>
  <c r="C48" i="67"/>
  <c r="D48" i="67"/>
  <c r="D48" i="80"/>
  <c r="D48" i="70"/>
  <c r="D48" i="71"/>
  <c r="D48" i="78"/>
  <c r="D48" i="72"/>
  <c r="D48" i="73"/>
  <c r="D48" i="76"/>
  <c r="D48" i="75"/>
  <c r="D48" i="79"/>
  <c r="AA31" i="47"/>
  <c r="AF31" i="47"/>
  <c r="AF32" i="47" s="1"/>
  <c r="AK31" i="47"/>
  <c r="AP31" i="47"/>
  <c r="AU31" i="47"/>
  <c r="AZ31" i="47"/>
  <c r="AZ32" i="47" s="1"/>
  <c r="BE31" i="47"/>
  <c r="AA32" i="47"/>
  <c r="AK32" i="47"/>
  <c r="AP32" i="47"/>
  <c r="AU32" i="47"/>
  <c r="BE32" i="47"/>
  <c r="B60" i="72" l="1"/>
  <c r="C60" i="72"/>
  <c r="F18" i="72" s="1"/>
  <c r="BF10" i="47" l="1"/>
  <c r="B60" i="79" l="1"/>
  <c r="B60" i="75"/>
  <c r="B60" i="76"/>
  <c r="B60" i="73"/>
  <c r="B60" i="78"/>
  <c r="B60" i="71"/>
  <c r="B60" i="70"/>
  <c r="B60" i="80"/>
  <c r="B60" i="67"/>
  <c r="B60" i="43"/>
  <c r="Q6" i="31" l="1"/>
  <c r="A7" i="31"/>
  <c r="A51" i="25" s="1"/>
  <c r="BY9" i="25" l="1"/>
  <c r="BY8" i="25"/>
  <c r="BC32" i="25"/>
  <c r="BC31" i="25"/>
  <c r="BC9" i="25"/>
  <c r="BC8" i="25"/>
  <c r="B38" i="28" l="1"/>
  <c r="B37" i="68"/>
  <c r="B38" i="68" l="1"/>
  <c r="BX9" i="25"/>
  <c r="BW9" i="25"/>
  <c r="BV9" i="25"/>
  <c r="BU9" i="25"/>
  <c r="BT9" i="25"/>
  <c r="BS9" i="25"/>
  <c r="BR9" i="25"/>
  <c r="BQ9" i="25"/>
  <c r="BP9" i="25"/>
  <c r="BO9" i="25"/>
  <c r="BN9" i="25"/>
  <c r="BM9" i="25"/>
  <c r="BL9" i="25"/>
  <c r="BX8" i="25"/>
  <c r="BW8" i="25"/>
  <c r="BV8" i="25"/>
  <c r="BU8" i="25"/>
  <c r="BT8" i="25"/>
  <c r="BS8" i="25"/>
  <c r="BR8" i="25"/>
  <c r="BQ8" i="25"/>
  <c r="BP8" i="25"/>
  <c r="BO8" i="25"/>
  <c r="BN8" i="25"/>
  <c r="BM8" i="25"/>
  <c r="BL8" i="25"/>
  <c r="BK8" i="25"/>
  <c r="BK9" i="25"/>
  <c r="BJ9" i="25"/>
  <c r="BH9" i="25"/>
  <c r="BB8" i="25"/>
  <c r="BA8" i="25"/>
  <c r="AZ8" i="25"/>
  <c r="AY8" i="25"/>
  <c r="AX8" i="25"/>
  <c r="AW8" i="25"/>
  <c r="AV8" i="25"/>
  <c r="AU8" i="25"/>
  <c r="AT8" i="25"/>
  <c r="AS8" i="25"/>
  <c r="AR8" i="25"/>
  <c r="AQ8" i="25"/>
  <c r="AP8" i="25"/>
  <c r="AO8" i="25"/>
  <c r="AN8" i="25"/>
  <c r="AL8" i="25"/>
  <c r="B39" i="68" l="1"/>
  <c r="B40" i="68" l="1"/>
  <c r="AZ9" i="47" l="1"/>
  <c r="BE9" i="47"/>
  <c r="BH10" i="47"/>
  <c r="BB39" i="47"/>
  <c r="BG39" i="47"/>
  <c r="BF11" i="47" s="1"/>
  <c r="C45" i="47"/>
  <c r="C46" i="47" s="1"/>
  <c r="C47" i="47" s="1"/>
  <c r="C48" i="47" s="1"/>
  <c r="C49" i="47" s="1"/>
  <c r="C50" i="47" s="1"/>
  <c r="C51" i="47" s="1"/>
  <c r="C52" i="47" s="1"/>
  <c r="AU10" i="47"/>
  <c r="AU11" i="47" s="1"/>
  <c r="AU12" i="47" s="1"/>
  <c r="AU13" i="47" s="1"/>
  <c r="AU14" i="47" s="1"/>
  <c r="AU15" i="47" s="1"/>
  <c r="AU16" i="47" s="1"/>
  <c r="AU17" i="47" s="1"/>
  <c r="AU18" i="47" s="1"/>
  <c r="AU19" i="47" s="1"/>
  <c r="AU20" i="47" s="1"/>
  <c r="AU21" i="47" s="1"/>
  <c r="AU22" i="47" s="1"/>
  <c r="AU23" i="47" s="1"/>
  <c r="AU24" i="47" s="1"/>
  <c r="AU25" i="47" s="1"/>
  <c r="AU26" i="47" s="1"/>
  <c r="AU27" i="47" s="1"/>
  <c r="AU28" i="47" s="1"/>
  <c r="AU29" i="47" s="1"/>
  <c r="AU30" i="47" s="1"/>
  <c r="AU9" i="47"/>
  <c r="AP10" i="47"/>
  <c r="AP11" i="47" s="1"/>
  <c r="AP12" i="47" s="1"/>
  <c r="AP13" i="47" s="1"/>
  <c r="AP14" i="47" s="1"/>
  <c r="AP15" i="47" s="1"/>
  <c r="AP16" i="47" s="1"/>
  <c r="AP17" i="47" s="1"/>
  <c r="AP18" i="47" s="1"/>
  <c r="AP19" i="47" s="1"/>
  <c r="AP20" i="47" s="1"/>
  <c r="AP21" i="47" s="1"/>
  <c r="AP22" i="47" s="1"/>
  <c r="AP23" i="47" s="1"/>
  <c r="AP24" i="47" s="1"/>
  <c r="AP25" i="47" s="1"/>
  <c r="AP26" i="47" s="1"/>
  <c r="AP27" i="47" s="1"/>
  <c r="AP28" i="47" s="1"/>
  <c r="AP29" i="47" s="1"/>
  <c r="AP30" i="47" s="1"/>
  <c r="AP9" i="47"/>
  <c r="L11" i="47"/>
  <c r="L12" i="47" s="1"/>
  <c r="L13" i="47" s="1"/>
  <c r="L14" i="47" s="1"/>
  <c r="L15" i="47" s="1"/>
  <c r="L16" i="47" s="1"/>
  <c r="L17" i="47" s="1"/>
  <c r="L18" i="47" s="1"/>
  <c r="L19" i="47" s="1"/>
  <c r="L20" i="47" s="1"/>
  <c r="L21" i="47" s="1"/>
  <c r="L22" i="47" s="1"/>
  <c r="L23" i="47" s="1"/>
  <c r="L24" i="47" s="1"/>
  <c r="L25" i="47" s="1"/>
  <c r="L26" i="47" s="1"/>
  <c r="L27" i="47" s="1"/>
  <c r="L28" i="47" s="1"/>
  <c r="L29" i="47" s="1"/>
  <c r="L30" i="47" s="1"/>
  <c r="L31" i="47" s="1"/>
  <c r="L32" i="47" s="1"/>
  <c r="L9" i="47"/>
  <c r="AK9" i="47"/>
  <c r="AK10" i="47"/>
  <c r="AK11" i="47" s="1"/>
  <c r="AK12" i="47" s="1"/>
  <c r="AK13" i="47" s="1"/>
  <c r="AK14" i="47" s="1"/>
  <c r="AK15" i="47" s="1"/>
  <c r="AK16" i="47" s="1"/>
  <c r="AK17" i="47" s="1"/>
  <c r="AK18" i="47" s="1"/>
  <c r="AK19" i="47" s="1"/>
  <c r="AK20" i="47" s="1"/>
  <c r="AK21" i="47" s="1"/>
  <c r="AK22" i="47" s="1"/>
  <c r="AK23" i="47" s="1"/>
  <c r="AK24" i="47" s="1"/>
  <c r="AK25" i="47" s="1"/>
  <c r="AK26" i="47" s="1"/>
  <c r="AK27" i="47" s="1"/>
  <c r="AK28" i="47" s="1"/>
  <c r="AK29" i="47" s="1"/>
  <c r="AK30" i="47" s="1"/>
  <c r="AL17" i="47" l="1"/>
  <c r="AL13" i="47"/>
  <c r="AL16" i="47"/>
  <c r="AL12" i="47"/>
  <c r="AL19" i="47"/>
  <c r="AL15" i="47"/>
  <c r="AL11" i="47"/>
  <c r="AL18" i="47"/>
  <c r="AL14" i="47"/>
  <c r="AL10" i="47"/>
  <c r="AQ21" i="47"/>
  <c r="AQ17" i="47"/>
  <c r="AQ13" i="47"/>
  <c r="AQ20" i="47"/>
  <c r="AQ16" i="47"/>
  <c r="AQ12" i="47"/>
  <c r="AQ23" i="47"/>
  <c r="AQ19" i="47"/>
  <c r="AQ15" i="47"/>
  <c r="AQ11" i="47"/>
  <c r="AQ22" i="47"/>
  <c r="AQ18" i="47"/>
  <c r="AQ14" i="47"/>
  <c r="AQ10" i="47"/>
  <c r="AS10" i="47" s="1"/>
  <c r="BA13" i="47"/>
  <c r="BA16" i="47"/>
  <c r="BA12" i="47"/>
  <c r="BA15" i="47"/>
  <c r="BA11" i="47"/>
  <c r="BA14" i="47"/>
  <c r="BA10" i="47"/>
  <c r="BC10" i="47" s="1"/>
  <c r="M20" i="47"/>
  <c r="M16" i="47"/>
  <c r="M12" i="47"/>
  <c r="M19" i="47"/>
  <c r="M15" i="47"/>
  <c r="M11" i="47"/>
  <c r="M22" i="47"/>
  <c r="M18" i="47"/>
  <c r="M14" i="47"/>
  <c r="M10" i="47"/>
  <c r="O10" i="47" s="1"/>
  <c r="M21" i="47"/>
  <c r="M17" i="47"/>
  <c r="M13" i="47"/>
  <c r="AV21" i="47"/>
  <c r="AV17" i="47"/>
  <c r="AV13" i="47"/>
  <c r="AV20" i="47"/>
  <c r="AV16" i="47"/>
  <c r="AV12" i="47"/>
  <c r="AV23" i="47"/>
  <c r="AV19" i="47"/>
  <c r="AV15" i="47"/>
  <c r="AV11" i="47"/>
  <c r="AV22" i="47"/>
  <c r="AV18" i="47"/>
  <c r="AV14" i="47"/>
  <c r="AV10" i="47"/>
  <c r="AX10" i="47" s="1"/>
  <c r="AW39" i="47"/>
  <c r="AV24" i="47" s="1"/>
  <c r="AR39" i="47"/>
  <c r="AQ24" i="47" s="1"/>
  <c r="N39" i="47"/>
  <c r="M23" i="47" s="1"/>
  <c r="AM39" i="47"/>
  <c r="AN10" i="47" l="1"/>
  <c r="AL20" i="47"/>
  <c r="V10" i="47"/>
  <c r="AZ10" i="47" s="1"/>
  <c r="AZ11" i="47" s="1"/>
  <c r="AZ12" i="47" s="1"/>
  <c r="AZ13" i="47" s="1"/>
  <c r="AZ14" i="47" s="1"/>
  <c r="AZ15" i="47" s="1"/>
  <c r="AZ16" i="47" s="1"/>
  <c r="AZ17" i="47" s="1"/>
  <c r="AZ18" i="47" s="1"/>
  <c r="AZ19" i="47" s="1"/>
  <c r="AZ20" i="47" s="1"/>
  <c r="AZ21" i="47" s="1"/>
  <c r="AZ22" i="47" s="1"/>
  <c r="AZ23" i="47" s="1"/>
  <c r="AZ24" i="47" s="1"/>
  <c r="AZ25" i="47" s="1"/>
  <c r="AZ26" i="47" s="1"/>
  <c r="AZ27" i="47" s="1"/>
  <c r="AZ28" i="47" s="1"/>
  <c r="AZ29" i="47" s="1"/>
  <c r="AZ30" i="47" s="1"/>
  <c r="Q10" i="47"/>
  <c r="AF10" i="47"/>
  <c r="AA10" i="47"/>
  <c r="BE10" i="47" s="1"/>
  <c r="BE11" i="47" s="1"/>
  <c r="BE12" i="47" s="1"/>
  <c r="BE13" i="47" s="1"/>
  <c r="BE14" i="47" s="1"/>
  <c r="BE15" i="47" s="1"/>
  <c r="BE16" i="47" s="1"/>
  <c r="BE17" i="47" s="1"/>
  <c r="BE18" i="47" s="1"/>
  <c r="BE19" i="47" s="1"/>
  <c r="BE20" i="47" s="1"/>
  <c r="BE21" i="47" s="1"/>
  <c r="BE22" i="47" s="1"/>
  <c r="BE23" i="47" s="1"/>
  <c r="BE24" i="47" s="1"/>
  <c r="BE25" i="47" s="1"/>
  <c r="BE26" i="47" s="1"/>
  <c r="BE27" i="47" s="1"/>
  <c r="BE28" i="47" s="1"/>
  <c r="BE29" i="47" s="1"/>
  <c r="BE30" i="47" s="1"/>
  <c r="G11" i="47"/>
  <c r="G12" i="47" s="1"/>
  <c r="G13" i="47" s="1"/>
  <c r="G14" i="47" s="1"/>
  <c r="G15" i="47" s="1"/>
  <c r="G16" i="47" s="1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0" i="47" s="1"/>
  <c r="G31" i="47" s="1"/>
  <c r="G32" i="47" s="1"/>
  <c r="G9" i="47"/>
  <c r="V9" i="47"/>
  <c r="Q9" i="47"/>
  <c r="B9" i="47"/>
  <c r="C10" i="47" l="1"/>
  <c r="R10" i="47"/>
  <c r="W10" i="47"/>
  <c r="Y10" i="47" s="1"/>
  <c r="AG13" i="47"/>
  <c r="AG16" i="47"/>
  <c r="AG12" i="47"/>
  <c r="AG15" i="47"/>
  <c r="AG11" i="47"/>
  <c r="AG14" i="47"/>
  <c r="AG10" i="47"/>
  <c r="H16" i="47"/>
  <c r="H12" i="47"/>
  <c r="H15" i="47"/>
  <c r="H11" i="47"/>
  <c r="H14" i="47"/>
  <c r="H10" i="47"/>
  <c r="J10" i="47" s="1"/>
  <c r="H13" i="47"/>
  <c r="X39" i="47"/>
  <c r="W11" i="47" s="1"/>
  <c r="AH39" i="47"/>
  <c r="AG17" i="47" s="1"/>
  <c r="AF11" i="47"/>
  <c r="AF12" i="47" s="1"/>
  <c r="AF13" i="47" s="1"/>
  <c r="AF14" i="47" s="1"/>
  <c r="AF15" i="47" s="1"/>
  <c r="AF16" i="47" s="1"/>
  <c r="AF17" i="47" s="1"/>
  <c r="AF18" i="47" s="1"/>
  <c r="AF19" i="47" s="1"/>
  <c r="AF20" i="47" s="1"/>
  <c r="AF21" i="47" s="1"/>
  <c r="AF22" i="47" s="1"/>
  <c r="AF23" i="47" s="1"/>
  <c r="AF24" i="47" s="1"/>
  <c r="AF25" i="47" s="1"/>
  <c r="AF26" i="47" s="1"/>
  <c r="AF27" i="47" s="1"/>
  <c r="AF28" i="47" s="1"/>
  <c r="AF29" i="47" s="1"/>
  <c r="AF30" i="47" s="1"/>
  <c r="S39" i="47"/>
  <c r="R11" i="47" s="1"/>
  <c r="AC39" i="47"/>
  <c r="AB10" i="47" s="1"/>
  <c r="I39" i="47"/>
  <c r="H17" i="47" s="1"/>
  <c r="V11" i="47"/>
  <c r="V12" i="47" s="1"/>
  <c r="V13" i="47" s="1"/>
  <c r="V14" i="47" s="1"/>
  <c r="V15" i="47" s="1"/>
  <c r="V16" i="47" s="1"/>
  <c r="V17" i="47" s="1"/>
  <c r="V18" i="47" s="1"/>
  <c r="V19" i="47" s="1"/>
  <c r="V20" i="47" s="1"/>
  <c r="V21" i="47" s="1"/>
  <c r="V22" i="47" s="1"/>
  <c r="V23" i="47" s="1"/>
  <c r="V24" i="47" s="1"/>
  <c r="V25" i="47" s="1"/>
  <c r="V26" i="47" s="1"/>
  <c r="V27" i="47" s="1"/>
  <c r="V28" i="47" s="1"/>
  <c r="V29" i="47" s="1"/>
  <c r="V30" i="47" s="1"/>
  <c r="V31" i="47" s="1"/>
  <c r="V32" i="47" s="1"/>
  <c r="D39" i="47"/>
  <c r="C11" i="47" s="1"/>
  <c r="AI10" i="47" l="1"/>
  <c r="C60" i="75"/>
  <c r="F24" i="75" s="1"/>
  <c r="C60" i="70"/>
  <c r="F18" i="70" s="1"/>
  <c r="C60" i="71"/>
  <c r="F18" i="71" s="1"/>
  <c r="C60" i="80"/>
  <c r="F24" i="80" s="1"/>
  <c r="C60" i="78"/>
  <c r="F23" i="78" s="1"/>
  <c r="C60" i="79"/>
  <c r="C60" i="76"/>
  <c r="C60" i="43"/>
  <c r="F18" i="43" s="1"/>
  <c r="C60" i="73"/>
  <c r="F18" i="73" s="1"/>
  <c r="C60" i="67"/>
  <c r="AA11" i="47"/>
  <c r="AA12" i="47" s="1"/>
  <c r="AA13" i="47" s="1"/>
  <c r="AA14" i="47" s="1"/>
  <c r="AA15" i="47" s="1"/>
  <c r="AA16" i="47" s="1"/>
  <c r="AA17" i="47" s="1"/>
  <c r="AA18" i="47" s="1"/>
  <c r="AA19" i="47" s="1"/>
  <c r="AA20" i="47" s="1"/>
  <c r="AA21" i="47" s="1"/>
  <c r="AA22" i="47" s="1"/>
  <c r="AA23" i="47" s="1"/>
  <c r="AA24" i="47" s="1"/>
  <c r="AA25" i="47" s="1"/>
  <c r="AA26" i="47" s="1"/>
  <c r="AA27" i="47" s="1"/>
  <c r="AA28" i="47" s="1"/>
  <c r="AA29" i="47" s="1"/>
  <c r="AA30" i="47" s="1"/>
  <c r="AD10" i="47"/>
  <c r="T10" i="47"/>
  <c r="C67" i="80"/>
  <c r="B3" i="80"/>
  <c r="C52" i="80" s="1"/>
  <c r="B9" i="80" s="1"/>
  <c r="H12" i="80"/>
  <c r="T57" i="80"/>
  <c r="Q57" i="80"/>
  <c r="T56" i="80"/>
  <c r="E12" i="80"/>
  <c r="K12" i="80" s="1"/>
  <c r="T55" i="80"/>
  <c r="D49" i="80"/>
  <c r="C49" i="80"/>
  <c r="C48" i="80"/>
  <c r="C47" i="80"/>
  <c r="C46" i="80"/>
  <c r="C45" i="80"/>
  <c r="D47" i="80" l="1"/>
  <c r="C68" i="80"/>
  <c r="Q11" i="47"/>
  <c r="Q12" i="47" s="1"/>
  <c r="Q13" i="47" s="1"/>
  <c r="Q14" i="47" s="1"/>
  <c r="Q15" i="47" s="1"/>
  <c r="Q16" i="47" s="1"/>
  <c r="Q17" i="47" s="1"/>
  <c r="Q18" i="47" s="1"/>
  <c r="Q19" i="47" s="1"/>
  <c r="Q20" i="47" s="1"/>
  <c r="Q21" i="47" s="1"/>
  <c r="Q22" i="47" s="1"/>
  <c r="Q23" i="47" s="1"/>
  <c r="Q24" i="47" s="1"/>
  <c r="Q25" i="47" s="1"/>
  <c r="Q26" i="47" s="1"/>
  <c r="Q27" i="47" s="1"/>
  <c r="Q28" i="47" s="1"/>
  <c r="Q29" i="47" s="1"/>
  <c r="Q30" i="47" s="1"/>
  <c r="Q31" i="47" s="1"/>
  <c r="Q32" i="47" s="1"/>
  <c r="B13" i="80"/>
  <c r="C67" i="79"/>
  <c r="T59" i="79"/>
  <c r="Q59" i="79"/>
  <c r="T58" i="79"/>
  <c r="H12" i="79"/>
  <c r="T56" i="79"/>
  <c r="T55" i="79"/>
  <c r="D49" i="79"/>
  <c r="C49" i="79"/>
  <c r="C48" i="79"/>
  <c r="D47" i="79"/>
  <c r="C47" i="79"/>
  <c r="C46" i="79"/>
  <c r="C45" i="79"/>
  <c r="B11" i="79"/>
  <c r="B12" i="79" s="1"/>
  <c r="B13" i="79" s="1"/>
  <c r="B14" i="79" s="1"/>
  <c r="B15" i="79" s="1"/>
  <c r="B16" i="79" s="1"/>
  <c r="B17" i="79" s="1"/>
  <c r="B18" i="79" s="1"/>
  <c r="B3" i="79"/>
  <c r="C52" i="79" s="1"/>
  <c r="B9" i="79" s="1"/>
  <c r="C69" i="80" l="1"/>
  <c r="B14" i="80"/>
  <c r="B15" i="80" s="1"/>
  <c r="B16" i="80" s="1"/>
  <c r="B17" i="80" s="1"/>
  <c r="B18" i="80" s="1"/>
  <c r="B19" i="79"/>
  <c r="C68" i="79"/>
  <c r="C70" i="80" l="1"/>
  <c r="B19" i="80"/>
  <c r="C69" i="79"/>
  <c r="B20" i="79"/>
  <c r="C71" i="80" l="1"/>
  <c r="B20" i="80"/>
  <c r="B21" i="79"/>
  <c r="C70" i="79"/>
  <c r="C72" i="80" l="1"/>
  <c r="B21" i="80"/>
  <c r="C71" i="79"/>
  <c r="B22" i="79"/>
  <c r="C73" i="80" l="1"/>
  <c r="B22" i="80"/>
  <c r="C72" i="79"/>
  <c r="B23" i="79"/>
  <c r="C74" i="80" l="1"/>
  <c r="B23" i="80"/>
  <c r="B24" i="79"/>
  <c r="C73" i="79"/>
  <c r="F66" i="80" l="1"/>
  <c r="B24" i="80"/>
  <c r="C74" i="79"/>
  <c r="B25" i="79"/>
  <c r="F67" i="80" l="1"/>
  <c r="B25" i="80"/>
  <c r="F66" i="79"/>
  <c r="B26" i="79"/>
  <c r="F68" i="80" l="1"/>
  <c r="B26" i="80"/>
  <c r="F67" i="79"/>
  <c r="B27" i="79"/>
  <c r="F69" i="80" l="1"/>
  <c r="B27" i="80"/>
  <c r="B28" i="79"/>
  <c r="F68" i="79"/>
  <c r="F70" i="80" l="1"/>
  <c r="B28" i="80"/>
  <c r="B29" i="79"/>
  <c r="F69" i="79"/>
  <c r="F71" i="80" l="1"/>
  <c r="B29" i="80"/>
  <c r="B30" i="79"/>
  <c r="F70" i="79"/>
  <c r="F72" i="80" l="1"/>
  <c r="B30" i="80"/>
  <c r="F71" i="79"/>
  <c r="B31" i="79"/>
  <c r="F73" i="80" l="1"/>
  <c r="B31" i="80"/>
  <c r="B32" i="79"/>
  <c r="F72" i="79"/>
  <c r="B33" i="79" l="1"/>
  <c r="F74" i="80"/>
  <c r="B32" i="80"/>
  <c r="F73" i="79"/>
  <c r="B34" i="79" l="1"/>
  <c r="B33" i="80"/>
  <c r="B34" i="80" s="1"/>
  <c r="B35" i="80" s="1"/>
  <c r="B36" i="80" s="1"/>
  <c r="B37" i="80" s="1"/>
  <c r="I66" i="80"/>
  <c r="F74" i="79"/>
  <c r="B35" i="79" l="1"/>
  <c r="I67" i="80"/>
  <c r="I66" i="79"/>
  <c r="B36" i="79" l="1"/>
  <c r="I68" i="80"/>
  <c r="I67" i="79"/>
  <c r="B37" i="79" l="1"/>
  <c r="I69" i="80"/>
  <c r="I68" i="79"/>
  <c r="I70" i="80" l="1"/>
  <c r="I69" i="79"/>
  <c r="I71" i="80" l="1"/>
  <c r="I70" i="79"/>
  <c r="I72" i="80" l="1"/>
  <c r="E33" i="79"/>
  <c r="I71" i="79"/>
  <c r="I73" i="80" l="1"/>
  <c r="I72" i="79"/>
  <c r="E34" i="79"/>
  <c r="I74" i="80" l="1"/>
  <c r="E35" i="79"/>
  <c r="I73" i="79"/>
  <c r="F25" i="80" l="1"/>
  <c r="F26" i="80" s="1"/>
  <c r="F27" i="80" s="1"/>
  <c r="F28" i="80" s="1"/>
  <c r="F29" i="80" s="1"/>
  <c r="F30" i="80" s="1"/>
  <c r="F31" i="80" s="1"/>
  <c r="F32" i="80" s="1"/>
  <c r="F33" i="80" s="1"/>
  <c r="F34" i="80" s="1"/>
  <c r="F35" i="80" s="1"/>
  <c r="F36" i="80" s="1"/>
  <c r="F37" i="80" s="1"/>
  <c r="E13" i="80"/>
  <c r="H13" i="80"/>
  <c r="H14" i="80" s="1"/>
  <c r="H15" i="80" s="1"/>
  <c r="H16" i="80" s="1"/>
  <c r="H17" i="80" s="1"/>
  <c r="H18" i="80" s="1"/>
  <c r="H19" i="80" s="1"/>
  <c r="H20" i="80" s="1"/>
  <c r="H21" i="80" s="1"/>
  <c r="H22" i="80" s="1"/>
  <c r="H23" i="80" s="1"/>
  <c r="H24" i="80" s="1"/>
  <c r="H25" i="80" s="1"/>
  <c r="H26" i="80" s="1"/>
  <c r="H27" i="80" s="1"/>
  <c r="H28" i="80" s="1"/>
  <c r="H29" i="80" s="1"/>
  <c r="H30" i="80" s="1"/>
  <c r="H31" i="80" s="1"/>
  <c r="H32" i="80" s="1"/>
  <c r="H33" i="80" s="1"/>
  <c r="H34" i="80" s="1"/>
  <c r="H35" i="80" s="1"/>
  <c r="H36" i="80" s="1"/>
  <c r="I74" i="79"/>
  <c r="E36" i="79"/>
  <c r="H13" i="79" l="1"/>
  <c r="H14" i="79" s="1"/>
  <c r="H15" i="79" s="1"/>
  <c r="H16" i="79" s="1"/>
  <c r="H17" i="79" s="1"/>
  <c r="H18" i="79" s="1"/>
  <c r="H19" i="79" s="1"/>
  <c r="H20" i="79" s="1"/>
  <c r="H21" i="79" s="1"/>
  <c r="H22" i="79" s="1"/>
  <c r="H23" i="79" s="1"/>
  <c r="H24" i="79" s="1"/>
  <c r="H25" i="79" s="1"/>
  <c r="H26" i="79" s="1"/>
  <c r="H27" i="79" s="1"/>
  <c r="H28" i="79" s="1"/>
  <c r="H29" i="79" s="1"/>
  <c r="H30" i="79" s="1"/>
  <c r="H31" i="79" s="1"/>
  <c r="H32" i="79" s="1"/>
  <c r="H33" i="79" s="1"/>
  <c r="H34" i="79" s="1"/>
  <c r="H35" i="79" s="1"/>
  <c r="H36" i="79" s="1"/>
  <c r="H37" i="79" s="1"/>
  <c r="E37" i="79"/>
  <c r="E14" i="80"/>
  <c r="K13" i="80"/>
  <c r="H37" i="80"/>
  <c r="E15" i="80" l="1"/>
  <c r="K14" i="80"/>
  <c r="E16" i="80" l="1"/>
  <c r="K15" i="80"/>
  <c r="D26" i="79"/>
  <c r="D24" i="80"/>
  <c r="E17" i="80" l="1"/>
  <c r="K16" i="80"/>
  <c r="D46" i="80"/>
  <c r="D46" i="79"/>
  <c r="E18" i="80" l="1"/>
  <c r="K17" i="80"/>
  <c r="E19" i="80" l="1"/>
  <c r="K18" i="80"/>
  <c r="E20" i="80" l="1"/>
  <c r="K19" i="80"/>
  <c r="D27" i="79"/>
  <c r="E21" i="80" l="1"/>
  <c r="K20" i="80"/>
  <c r="D28" i="79"/>
  <c r="E22" i="80" l="1"/>
  <c r="K21" i="80"/>
  <c r="D29" i="79"/>
  <c r="E23" i="80" l="1"/>
  <c r="K22" i="80"/>
  <c r="D25" i="80"/>
  <c r="D30" i="79"/>
  <c r="E24" i="80" l="1"/>
  <c r="K23" i="80"/>
  <c r="D26" i="80"/>
  <c r="D31" i="79"/>
  <c r="E25" i="80" l="1"/>
  <c r="K24" i="80"/>
  <c r="G24" i="80"/>
  <c r="I24" i="80" s="1"/>
  <c r="D27" i="80"/>
  <c r="D32" i="79"/>
  <c r="J17" i="77" l="1"/>
  <c r="J24" i="80"/>
  <c r="E26" i="80"/>
  <c r="K25" i="80"/>
  <c r="G25" i="80"/>
  <c r="I25" i="80" s="1"/>
  <c r="D33" i="79"/>
  <c r="D28" i="80"/>
  <c r="E27" i="80" l="1"/>
  <c r="K26" i="80"/>
  <c r="G26" i="80"/>
  <c r="I26" i="80" s="1"/>
  <c r="J18" i="77"/>
  <c r="J25" i="80"/>
  <c r="D34" i="79"/>
  <c r="D29" i="80"/>
  <c r="J19" i="77" l="1"/>
  <c r="J26" i="80"/>
  <c r="E28" i="80"/>
  <c r="K27" i="80"/>
  <c r="G27" i="80"/>
  <c r="I27" i="80" s="1"/>
  <c r="D35" i="79"/>
  <c r="D30" i="80"/>
  <c r="E29" i="80" l="1"/>
  <c r="G28" i="80"/>
  <c r="I28" i="80" s="1"/>
  <c r="K28" i="80"/>
  <c r="J20" i="77"/>
  <c r="J27" i="80"/>
  <c r="D36" i="79"/>
  <c r="D31" i="80"/>
  <c r="J21" i="77" l="1"/>
  <c r="J28" i="80"/>
  <c r="E30" i="80"/>
  <c r="G29" i="80"/>
  <c r="I29" i="80" s="1"/>
  <c r="K29" i="80"/>
  <c r="D37" i="79"/>
  <c r="D32" i="80"/>
  <c r="E31" i="80" l="1"/>
  <c r="G30" i="80"/>
  <c r="I30" i="80" s="1"/>
  <c r="K30" i="80"/>
  <c r="J22" i="77"/>
  <c r="J29" i="80"/>
  <c r="D33" i="80"/>
  <c r="J23" i="77" l="1"/>
  <c r="J30" i="80"/>
  <c r="E32" i="80"/>
  <c r="K31" i="80"/>
  <c r="G31" i="80"/>
  <c r="I31" i="80" s="1"/>
  <c r="D34" i="80"/>
  <c r="J24" i="77" l="1"/>
  <c r="J31" i="80"/>
  <c r="E33" i="80"/>
  <c r="K32" i="80"/>
  <c r="G32" i="80"/>
  <c r="I32" i="80" s="1"/>
  <c r="D35" i="80"/>
  <c r="E34" i="80" l="1"/>
  <c r="G33" i="80"/>
  <c r="I33" i="80" s="1"/>
  <c r="J33" i="80" s="1"/>
  <c r="K33" i="80"/>
  <c r="J25" i="77"/>
  <c r="J32" i="80"/>
  <c r="D36" i="80"/>
  <c r="E35" i="80" l="1"/>
  <c r="K34" i="80"/>
  <c r="G34" i="80"/>
  <c r="I34" i="80" s="1"/>
  <c r="J34" i="80" s="1"/>
  <c r="D37" i="80"/>
  <c r="E36" i="80" l="1"/>
  <c r="K35" i="80"/>
  <c r="G35" i="80"/>
  <c r="I35" i="80" s="1"/>
  <c r="J35" i="80" s="1"/>
  <c r="E37" i="80" l="1"/>
  <c r="G36" i="80"/>
  <c r="I36" i="80" s="1"/>
  <c r="J36" i="80" s="1"/>
  <c r="K36" i="80"/>
  <c r="K37" i="80" l="1"/>
  <c r="G37" i="80"/>
  <c r="I37" i="80" s="1"/>
  <c r="J37" i="80" s="1"/>
  <c r="C67" i="78" l="1"/>
  <c r="D47" i="78"/>
  <c r="T57" i="78"/>
  <c r="Q57" i="78"/>
  <c r="T56" i="78"/>
  <c r="T55" i="78"/>
  <c r="D49" i="78"/>
  <c r="C49" i="78"/>
  <c r="C48" i="78"/>
  <c r="C47" i="78"/>
  <c r="C46" i="78"/>
  <c r="C45" i="78"/>
  <c r="H12" i="78"/>
  <c r="E12" i="78"/>
  <c r="K12" i="78" s="1"/>
  <c r="B11" i="78"/>
  <c r="B12" i="78" s="1"/>
  <c r="B3" i="78" l="1"/>
  <c r="C52" i="78" s="1"/>
  <c r="B9" i="78" s="1"/>
  <c r="D46" i="78"/>
  <c r="C68" i="78"/>
  <c r="B13" i="78"/>
  <c r="C69" i="78" l="1"/>
  <c r="B14" i="78"/>
  <c r="B15" i="78" l="1"/>
  <c r="C70" i="78"/>
  <c r="C71" i="78" l="1"/>
  <c r="B16" i="78"/>
  <c r="B17" i="78" l="1"/>
  <c r="C72" i="78"/>
  <c r="B18" i="78" l="1"/>
  <c r="C73" i="78"/>
  <c r="B19" i="78" l="1"/>
  <c r="C74" i="78"/>
  <c r="F66" i="78" l="1"/>
  <c r="B20" i="78"/>
  <c r="F67" i="78" l="1"/>
  <c r="B21" i="78"/>
  <c r="F68" i="78" l="1"/>
  <c r="B22" i="78"/>
  <c r="F69" i="78" l="1"/>
  <c r="B23" i="78"/>
  <c r="D23" i="78" l="1"/>
  <c r="B24" i="78"/>
  <c r="F70" i="78"/>
  <c r="F71" i="78" l="1"/>
  <c r="B25" i="78"/>
  <c r="B26" i="78" l="1"/>
  <c r="F72" i="78"/>
  <c r="F73" i="78" l="1"/>
  <c r="B27" i="78"/>
  <c r="B28" i="78" l="1"/>
  <c r="F74" i="78"/>
  <c r="B29" i="78" l="1"/>
  <c r="I66" i="78"/>
  <c r="B30" i="78" l="1"/>
  <c r="I67" i="78"/>
  <c r="B31" i="78" l="1"/>
  <c r="I68" i="78"/>
  <c r="I69" i="78" l="1"/>
  <c r="B32" i="78"/>
  <c r="B33" i="78" s="1"/>
  <c r="B34" i="78" l="1"/>
  <c r="I70" i="78"/>
  <c r="B35" i="78" l="1"/>
  <c r="I71" i="78"/>
  <c r="B36" i="78" l="1"/>
  <c r="I72" i="78"/>
  <c r="B37" i="78" l="1"/>
  <c r="I73" i="78"/>
  <c r="I74" i="78" l="1"/>
  <c r="F24" i="78" l="1"/>
  <c r="F25" i="78" s="1"/>
  <c r="F26" i="78" s="1"/>
  <c r="F27" i="78" s="1"/>
  <c r="F28" i="78" s="1"/>
  <c r="F29" i="78" s="1"/>
  <c r="F30" i="78" s="1"/>
  <c r="F31" i="78" s="1"/>
  <c r="F32" i="78" s="1"/>
  <c r="F33" i="78" s="1"/>
  <c r="F34" i="78" s="1"/>
  <c r="F35" i="78" s="1"/>
  <c r="F36" i="78" s="1"/>
  <c r="D24" i="78"/>
  <c r="E13" i="78"/>
  <c r="H13" i="78"/>
  <c r="H14" i="78" s="1"/>
  <c r="H15" i="78" s="1"/>
  <c r="H16" i="78" s="1"/>
  <c r="H17" i="78" s="1"/>
  <c r="H18" i="78" s="1"/>
  <c r="H19" i="78" s="1"/>
  <c r="H20" i="78" s="1"/>
  <c r="H21" i="78" s="1"/>
  <c r="H22" i="78" s="1"/>
  <c r="H23" i="78" s="1"/>
  <c r="H24" i="78" s="1"/>
  <c r="H25" i="78" s="1"/>
  <c r="H26" i="78" s="1"/>
  <c r="H27" i="78" s="1"/>
  <c r="H28" i="78" s="1"/>
  <c r="H29" i="78" s="1"/>
  <c r="H30" i="78" s="1"/>
  <c r="H31" i="78" s="1"/>
  <c r="H32" i="78" s="1"/>
  <c r="H33" i="78" s="1"/>
  <c r="H34" i="78" s="1"/>
  <c r="H35" i="78" s="1"/>
  <c r="H36" i="78" s="1"/>
  <c r="H37" i="78" s="1"/>
  <c r="F37" i="78" l="1"/>
  <c r="E14" i="78"/>
  <c r="K13" i="78"/>
  <c r="E15" i="78" l="1"/>
  <c r="K14" i="78"/>
  <c r="E16" i="78" l="1"/>
  <c r="K15" i="78"/>
  <c r="E17" i="78" l="1"/>
  <c r="K16" i="78"/>
  <c r="E18" i="78" l="1"/>
  <c r="K17" i="78"/>
  <c r="K18" i="78" l="1"/>
  <c r="E19" i="78"/>
  <c r="D25" i="78"/>
  <c r="E20" i="78" l="1"/>
  <c r="K19" i="78"/>
  <c r="D26" i="78"/>
  <c r="E21" i="78" l="1"/>
  <c r="K20" i="78"/>
  <c r="D27" i="78"/>
  <c r="E22" i="78" l="1"/>
  <c r="K21" i="78"/>
  <c r="D28" i="78"/>
  <c r="E23" i="78" l="1"/>
  <c r="K22" i="78"/>
  <c r="D29" i="78"/>
  <c r="G23" i="78" l="1"/>
  <c r="I23" i="78" s="1"/>
  <c r="K23" i="78"/>
  <c r="E24" i="78"/>
  <c r="D30" i="78"/>
  <c r="K24" i="78" l="1"/>
  <c r="G24" i="78"/>
  <c r="I24" i="78" s="1"/>
  <c r="E25" i="78"/>
  <c r="J23" i="78"/>
  <c r="D31" i="78"/>
  <c r="E26" i="78" l="1"/>
  <c r="K25" i="78"/>
  <c r="G25" i="78"/>
  <c r="I25" i="78" s="1"/>
  <c r="J24" i="78"/>
  <c r="D32" i="78"/>
  <c r="J25" i="78" l="1"/>
  <c r="E27" i="78"/>
  <c r="K26" i="78"/>
  <c r="G26" i="78"/>
  <c r="I26" i="78" s="1"/>
  <c r="D33" i="78"/>
  <c r="J26" i="78" l="1"/>
  <c r="E28" i="78"/>
  <c r="K27" i="78"/>
  <c r="G27" i="78"/>
  <c r="I27" i="78" s="1"/>
  <c r="D34" i="78"/>
  <c r="A6" i="77"/>
  <c r="A7" i="77" s="1"/>
  <c r="A8" i="77" s="1"/>
  <c r="A9" i="77" s="1"/>
  <c r="A10" i="77" s="1"/>
  <c r="A11" i="77" s="1"/>
  <c r="A12" i="77" s="1"/>
  <c r="A13" i="77" s="1"/>
  <c r="H12" i="75"/>
  <c r="J27" i="78" l="1"/>
  <c r="E29" i="78"/>
  <c r="G28" i="78"/>
  <c r="I28" i="78" s="1"/>
  <c r="K28" i="78"/>
  <c r="D35" i="78"/>
  <c r="A14" i="77"/>
  <c r="J28" i="78" l="1"/>
  <c r="E30" i="78"/>
  <c r="G29" i="78"/>
  <c r="I29" i="78" s="1"/>
  <c r="K29" i="78"/>
  <c r="D36" i="78"/>
  <c r="A15" i="77"/>
  <c r="J29" i="78" l="1"/>
  <c r="E31" i="78"/>
  <c r="K30" i="78"/>
  <c r="G30" i="78"/>
  <c r="I30" i="78" s="1"/>
  <c r="D37" i="78"/>
  <c r="A16" i="77"/>
  <c r="H16" i="77" s="1"/>
  <c r="J30" i="78" l="1"/>
  <c r="E32" i="78"/>
  <c r="G31" i="78"/>
  <c r="I31" i="78" s="1"/>
  <c r="K31" i="78"/>
  <c r="A17" i="77"/>
  <c r="H17" i="77" s="1"/>
  <c r="J31" i="78" l="1"/>
  <c r="E33" i="78"/>
  <c r="G32" i="78"/>
  <c r="I32" i="78" s="1"/>
  <c r="K32" i="78"/>
  <c r="A18" i="77"/>
  <c r="H18" i="77" s="1"/>
  <c r="J32" i="78" l="1"/>
  <c r="E34" i="78"/>
  <c r="G33" i="78"/>
  <c r="I33" i="78" s="1"/>
  <c r="K33" i="78"/>
  <c r="A19" i="77"/>
  <c r="E35" i="78" l="1"/>
  <c r="G34" i="78"/>
  <c r="I34" i="78" s="1"/>
  <c r="K34" i="78"/>
  <c r="J33" i="78"/>
  <c r="H19" i="77"/>
  <c r="A20" i="77"/>
  <c r="J34" i="78" l="1"/>
  <c r="E36" i="78"/>
  <c r="G35" i="78"/>
  <c r="I35" i="78" s="1"/>
  <c r="K35" i="78"/>
  <c r="H20" i="77"/>
  <c r="A21" i="77"/>
  <c r="E37" i="78" l="1"/>
  <c r="G36" i="78"/>
  <c r="I36" i="78" s="1"/>
  <c r="K36" i="78"/>
  <c r="J35" i="78"/>
  <c r="H21" i="77"/>
  <c r="A22" i="77"/>
  <c r="J36" i="78" l="1"/>
  <c r="G37" i="78"/>
  <c r="I37" i="78" s="1"/>
  <c r="K37" i="78"/>
  <c r="H22" i="77"/>
  <c r="A23" i="77"/>
  <c r="J37" i="78" l="1"/>
  <c r="H23" i="77"/>
  <c r="A24" i="77"/>
  <c r="H24" i="77" l="1"/>
  <c r="A25" i="77"/>
  <c r="H25" i="77" l="1"/>
  <c r="A26" i="77"/>
  <c r="A27" i="77" s="1"/>
  <c r="A28" i="77" s="1"/>
  <c r="A29" i="77" s="1"/>
  <c r="A30" i="77" s="1"/>
  <c r="A31" i="77" s="1"/>
  <c r="A32" i="77" s="1"/>
  <c r="A33" i="77" s="1"/>
  <c r="A34" i="77" s="1"/>
  <c r="A35" i="77" s="1"/>
  <c r="A36" i="77" s="1"/>
  <c r="A37" i="77" s="1"/>
  <c r="A38" i="77" s="1"/>
  <c r="A39" i="77" s="1"/>
  <c r="A40" i="77" s="1"/>
  <c r="A41" i="77" s="1"/>
  <c r="A42" i="77" s="1"/>
  <c r="A43" i="77" s="1"/>
  <c r="A44" i="77" s="1"/>
  <c r="A45" i="77" s="1"/>
  <c r="A46" i="77" s="1"/>
  <c r="A47" i="77" s="1"/>
  <c r="A48" i="77" s="1"/>
  <c r="D47" i="76" l="1"/>
  <c r="C67" i="76"/>
  <c r="T59" i="76"/>
  <c r="Q59" i="76"/>
  <c r="T58" i="76"/>
  <c r="T56" i="76"/>
  <c r="T55" i="76"/>
  <c r="D49" i="76"/>
  <c r="C49" i="76"/>
  <c r="C48" i="76"/>
  <c r="C47" i="76"/>
  <c r="C46" i="76"/>
  <c r="C45" i="76"/>
  <c r="B11" i="76"/>
  <c r="B12" i="76" s="1"/>
  <c r="B13" i="76" s="1"/>
  <c r="B14" i="76" s="1"/>
  <c r="T59" i="75"/>
  <c r="T57" i="75"/>
  <c r="T56" i="75"/>
  <c r="T58" i="75"/>
  <c r="B3" i="75"/>
  <c r="C52" i="75" s="1"/>
  <c r="B9" i="75" s="1"/>
  <c r="C67" i="75"/>
  <c r="Q59" i="75"/>
  <c r="T55" i="75"/>
  <c r="D49" i="75"/>
  <c r="C49" i="75"/>
  <c r="C48" i="75"/>
  <c r="C47" i="75"/>
  <c r="C46" i="75"/>
  <c r="C45" i="75"/>
  <c r="B11" i="75"/>
  <c r="B12" i="75" s="1"/>
  <c r="B13" i="75" s="1"/>
  <c r="B14" i="75" s="1"/>
  <c r="B15" i="75" s="1"/>
  <c r="B16" i="75" s="1"/>
  <c r="U59" i="68"/>
  <c r="R59" i="68"/>
  <c r="U58" i="68"/>
  <c r="U57" i="68"/>
  <c r="B3" i="73"/>
  <c r="C52" i="73" s="1"/>
  <c r="B9" i="73" s="1"/>
  <c r="H12" i="73"/>
  <c r="E12" i="73"/>
  <c r="K12" i="73" s="1"/>
  <c r="C67" i="73"/>
  <c r="T57" i="73"/>
  <c r="Q57" i="73"/>
  <c r="T56" i="73"/>
  <c r="T55" i="73"/>
  <c r="D49" i="73"/>
  <c r="C49" i="73"/>
  <c r="C48" i="73"/>
  <c r="C47" i="73"/>
  <c r="C46" i="73"/>
  <c r="C45" i="73"/>
  <c r="B11" i="73"/>
  <c r="B12" i="73" s="1"/>
  <c r="B3" i="72"/>
  <c r="C52" i="72" s="1"/>
  <c r="B9" i="72" s="1"/>
  <c r="H12" i="72"/>
  <c r="E12" i="72"/>
  <c r="K12" i="72" s="1"/>
  <c r="C67" i="72"/>
  <c r="C68" i="72" s="1"/>
  <c r="C69" i="72" s="1"/>
  <c r="T57" i="72"/>
  <c r="Q57" i="72"/>
  <c r="T56" i="72"/>
  <c r="T55" i="72"/>
  <c r="D49" i="72"/>
  <c r="C49" i="72"/>
  <c r="C48" i="72"/>
  <c r="C47" i="72"/>
  <c r="C46" i="72"/>
  <c r="C45" i="72"/>
  <c r="B11" i="72"/>
  <c r="B12" i="72" s="1"/>
  <c r="C67" i="71"/>
  <c r="D47" i="71"/>
  <c r="H12" i="71"/>
  <c r="T57" i="71"/>
  <c r="Q57" i="71"/>
  <c r="T56" i="71"/>
  <c r="E12" i="71"/>
  <c r="K12" i="71" s="1"/>
  <c r="T55" i="71"/>
  <c r="D49" i="71"/>
  <c r="C49" i="71"/>
  <c r="C48" i="71"/>
  <c r="C47" i="71"/>
  <c r="C46" i="71"/>
  <c r="C45" i="71"/>
  <c r="B11" i="71"/>
  <c r="B12" i="71" s="1"/>
  <c r="B3" i="71" l="1"/>
  <c r="C52" i="71" s="1"/>
  <c r="B9" i="71" s="1"/>
  <c r="D47" i="75"/>
  <c r="D47" i="73"/>
  <c r="C70" i="72"/>
  <c r="C71" i="72" s="1"/>
  <c r="D47" i="72"/>
  <c r="H12" i="76"/>
  <c r="B3" i="76"/>
  <c r="C52" i="76" s="1"/>
  <c r="B9" i="76" s="1"/>
  <c r="B15" i="76"/>
  <c r="C68" i="76"/>
  <c r="B17" i="75"/>
  <c r="C68" i="75"/>
  <c r="B13" i="73"/>
  <c r="C68" i="73"/>
  <c r="C72" i="72"/>
  <c r="B13" i="72"/>
  <c r="B13" i="71"/>
  <c r="C68" i="71"/>
  <c r="C69" i="76" l="1"/>
  <c r="B16" i="76"/>
  <c r="C69" i="75"/>
  <c r="B18" i="75"/>
  <c r="C69" i="73"/>
  <c r="B14" i="73"/>
  <c r="B15" i="73" s="1"/>
  <c r="B16" i="73" s="1"/>
  <c r="B17" i="73" s="1"/>
  <c r="B18" i="73" s="1"/>
  <c r="C73" i="72"/>
  <c r="B14" i="72"/>
  <c r="C69" i="71"/>
  <c r="B14" i="71"/>
  <c r="B15" i="71" l="1"/>
  <c r="C70" i="76"/>
  <c r="B17" i="76"/>
  <c r="B19" i="75"/>
  <c r="C70" i="75"/>
  <c r="B19" i="73"/>
  <c r="C70" i="73"/>
  <c r="B15" i="72"/>
  <c r="C74" i="72"/>
  <c r="C70" i="71"/>
  <c r="B16" i="71" l="1"/>
  <c r="B18" i="76"/>
  <c r="C71" i="76"/>
  <c r="C71" i="75"/>
  <c r="B20" i="75"/>
  <c r="C71" i="73"/>
  <c r="B20" i="73"/>
  <c r="F66" i="72"/>
  <c r="B16" i="72"/>
  <c r="C71" i="71"/>
  <c r="B17" i="71" l="1"/>
  <c r="C72" i="76"/>
  <c r="B19" i="76"/>
  <c r="C72" i="75"/>
  <c r="B21" i="75"/>
  <c r="C72" i="73"/>
  <c r="B21" i="73"/>
  <c r="B17" i="72"/>
  <c r="F67" i="72"/>
  <c r="C72" i="71"/>
  <c r="B18" i="71" l="1"/>
  <c r="B20" i="76"/>
  <c r="C73" i="76"/>
  <c r="B22" i="75"/>
  <c r="C73" i="75"/>
  <c r="C73" i="73"/>
  <c r="B22" i="73"/>
  <c r="B18" i="72"/>
  <c r="F68" i="72"/>
  <c r="C73" i="71"/>
  <c r="B19" i="71" l="1"/>
  <c r="C74" i="76"/>
  <c r="B21" i="76"/>
  <c r="B23" i="75"/>
  <c r="C74" i="75"/>
  <c r="C74" i="73"/>
  <c r="B23" i="73"/>
  <c r="F69" i="72"/>
  <c r="B19" i="72"/>
  <c r="C74" i="71"/>
  <c r="B20" i="71" l="1"/>
  <c r="B22" i="76"/>
  <c r="F66" i="76"/>
  <c r="F66" i="75"/>
  <c r="B24" i="75"/>
  <c r="B24" i="73"/>
  <c r="F66" i="73"/>
  <c r="B20" i="72"/>
  <c r="F70" i="72"/>
  <c r="F66" i="71"/>
  <c r="B21" i="71" l="1"/>
  <c r="B23" i="76"/>
  <c r="F67" i="76"/>
  <c r="F67" i="75"/>
  <c r="B25" i="75"/>
  <c r="F67" i="73"/>
  <c r="B25" i="73"/>
  <c r="F71" i="72"/>
  <c r="B21" i="72"/>
  <c r="F67" i="71"/>
  <c r="B22" i="71" l="1"/>
  <c r="B24" i="76"/>
  <c r="F68" i="76"/>
  <c r="F68" i="75"/>
  <c r="B26" i="75"/>
  <c r="F68" i="73"/>
  <c r="B26" i="73"/>
  <c r="B22" i="72"/>
  <c r="F72" i="72"/>
  <c r="F68" i="71"/>
  <c r="B23" i="71" l="1"/>
  <c r="F69" i="76"/>
  <c r="B25" i="76"/>
  <c r="F69" i="75"/>
  <c r="B27" i="75"/>
  <c r="F69" i="73"/>
  <c r="B27" i="73"/>
  <c r="B23" i="72"/>
  <c r="F73" i="72"/>
  <c r="F69" i="71"/>
  <c r="B24" i="71" l="1"/>
  <c r="B26" i="76"/>
  <c r="F70" i="76"/>
  <c r="B28" i="75"/>
  <c r="F70" i="75"/>
  <c r="B28" i="73"/>
  <c r="F70" i="73"/>
  <c r="F74" i="72"/>
  <c r="B24" i="72"/>
  <c r="F70" i="71"/>
  <c r="B25" i="71" l="1"/>
  <c r="F71" i="76"/>
  <c r="B27" i="76"/>
  <c r="F71" i="75"/>
  <c r="B29" i="75"/>
  <c r="F71" i="73"/>
  <c r="B29" i="73"/>
  <c r="B25" i="72"/>
  <c r="I66" i="72"/>
  <c r="F71" i="71"/>
  <c r="B26" i="71" l="1"/>
  <c r="B28" i="76"/>
  <c r="F72" i="76"/>
  <c r="B30" i="75"/>
  <c r="F72" i="75"/>
  <c r="B30" i="73"/>
  <c r="F72" i="73"/>
  <c r="I67" i="72"/>
  <c r="B26" i="72"/>
  <c r="F72" i="71"/>
  <c r="B27" i="71" l="1"/>
  <c r="B29" i="76"/>
  <c r="F73" i="76"/>
  <c r="F73" i="75"/>
  <c r="B31" i="75"/>
  <c r="F73" i="73"/>
  <c r="B31" i="73"/>
  <c r="B27" i="72"/>
  <c r="I68" i="72"/>
  <c r="F73" i="71"/>
  <c r="B28" i="71" l="1"/>
  <c r="F74" i="76"/>
  <c r="B30" i="76"/>
  <c r="B32" i="75"/>
  <c r="B33" i="75" s="1"/>
  <c r="B34" i="75" s="1"/>
  <c r="B35" i="75" s="1"/>
  <c r="B36" i="75" s="1"/>
  <c r="B37" i="75" s="1"/>
  <c r="F74" i="75"/>
  <c r="B32" i="73"/>
  <c r="F74" i="73"/>
  <c r="I69" i="72"/>
  <c r="B28" i="72"/>
  <c r="F74" i="71"/>
  <c r="B33" i="73" l="1"/>
  <c r="B29" i="71"/>
  <c r="B31" i="76"/>
  <c r="I66" i="76"/>
  <c r="I66" i="75"/>
  <c r="I66" i="73"/>
  <c r="B29" i="72"/>
  <c r="I70" i="72"/>
  <c r="I66" i="71"/>
  <c r="B34" i="73" l="1"/>
  <c r="B30" i="71"/>
  <c r="B32" i="76"/>
  <c r="B33" i="76" s="1"/>
  <c r="B34" i="76" s="1"/>
  <c r="B35" i="76" s="1"/>
  <c r="B36" i="76" s="1"/>
  <c r="B37" i="76" s="1"/>
  <c r="I67" i="76"/>
  <c r="I67" i="75"/>
  <c r="I67" i="73"/>
  <c r="I71" i="72"/>
  <c r="B30" i="72"/>
  <c r="I67" i="71"/>
  <c r="B35" i="73" l="1"/>
  <c r="B31" i="71"/>
  <c r="I68" i="76"/>
  <c r="I68" i="75"/>
  <c r="I68" i="73"/>
  <c r="B31" i="72"/>
  <c r="I72" i="72"/>
  <c r="I68" i="71"/>
  <c r="B36" i="73" l="1"/>
  <c r="B32" i="71"/>
  <c r="B33" i="71" s="1"/>
  <c r="I69" i="76"/>
  <c r="I69" i="75"/>
  <c r="I69" i="73"/>
  <c r="I73" i="72"/>
  <c r="B32" i="72"/>
  <c r="B33" i="72" s="1"/>
  <c r="I69" i="71"/>
  <c r="B37" i="73" l="1"/>
  <c r="B34" i="72"/>
  <c r="B34" i="71"/>
  <c r="I70" i="76"/>
  <c r="I70" i="75"/>
  <c r="I70" i="73"/>
  <c r="I74" i="72"/>
  <c r="I70" i="71"/>
  <c r="F19" i="72" l="1"/>
  <c r="F20" i="72" s="1"/>
  <c r="F21" i="72" s="1"/>
  <c r="F22" i="72" s="1"/>
  <c r="F23" i="72" s="1"/>
  <c r="F24" i="72" s="1"/>
  <c r="F25" i="72" s="1"/>
  <c r="F26" i="72" s="1"/>
  <c r="F27" i="72" s="1"/>
  <c r="F28" i="72" s="1"/>
  <c r="F29" i="72" s="1"/>
  <c r="F30" i="72" s="1"/>
  <c r="F31" i="72" s="1"/>
  <c r="F32" i="72" s="1"/>
  <c r="F33" i="72" s="1"/>
  <c r="F34" i="72" s="1"/>
  <c r="B35" i="72"/>
  <c r="B35" i="71"/>
  <c r="E13" i="72"/>
  <c r="I71" i="76"/>
  <c r="I71" i="75"/>
  <c r="I71" i="73"/>
  <c r="H13" i="72"/>
  <c r="H14" i="72" s="1"/>
  <c r="H15" i="72" s="1"/>
  <c r="H16" i="72" s="1"/>
  <c r="H17" i="72" s="1"/>
  <c r="H18" i="72" s="1"/>
  <c r="H19" i="72" s="1"/>
  <c r="H20" i="72" s="1"/>
  <c r="H21" i="72" s="1"/>
  <c r="H22" i="72" s="1"/>
  <c r="H23" i="72" s="1"/>
  <c r="H24" i="72" s="1"/>
  <c r="H25" i="72" s="1"/>
  <c r="H26" i="72" s="1"/>
  <c r="H27" i="72" s="1"/>
  <c r="H28" i="72" s="1"/>
  <c r="H29" i="72" s="1"/>
  <c r="H30" i="72" s="1"/>
  <c r="H31" i="72" s="1"/>
  <c r="H32" i="72" s="1"/>
  <c r="H33" i="72" s="1"/>
  <c r="H34" i="72" s="1"/>
  <c r="H35" i="72" s="1"/>
  <c r="I71" i="71"/>
  <c r="F35" i="72" l="1"/>
  <c r="E14" i="72"/>
  <c r="K13" i="72"/>
  <c r="B36" i="72"/>
  <c r="B36" i="71"/>
  <c r="I72" i="76"/>
  <c r="I72" i="75"/>
  <c r="I72" i="73"/>
  <c r="I72" i="71"/>
  <c r="F36" i="72" l="1"/>
  <c r="E15" i="72"/>
  <c r="K14" i="72"/>
  <c r="H36" i="72"/>
  <c r="B37" i="72"/>
  <c r="B37" i="71"/>
  <c r="I73" i="76"/>
  <c r="I73" i="75"/>
  <c r="I73" i="73"/>
  <c r="I73" i="71"/>
  <c r="E16" i="72" l="1"/>
  <c r="K15" i="72"/>
  <c r="F37" i="72"/>
  <c r="H37" i="72"/>
  <c r="I74" i="76"/>
  <c r="I74" i="75"/>
  <c r="I74" i="73"/>
  <c r="I74" i="71"/>
  <c r="E13" i="73" l="1"/>
  <c r="E14" i="73" s="1"/>
  <c r="F25" i="75"/>
  <c r="F26" i="75" s="1"/>
  <c r="F27" i="75" s="1"/>
  <c r="F19" i="71"/>
  <c r="F20" i="71" s="1"/>
  <c r="F21" i="71" s="1"/>
  <c r="F22" i="71" s="1"/>
  <c r="F23" i="71" s="1"/>
  <c r="F24" i="71" s="1"/>
  <c r="F25" i="71" s="1"/>
  <c r="F26" i="71" s="1"/>
  <c r="F27" i="71" s="1"/>
  <c r="F28" i="71" s="1"/>
  <c r="F29" i="71" s="1"/>
  <c r="F30" i="71" s="1"/>
  <c r="F31" i="71" s="1"/>
  <c r="F32" i="71" s="1"/>
  <c r="F33" i="71" s="1"/>
  <c r="F34" i="71" s="1"/>
  <c r="F35" i="71" s="1"/>
  <c r="F36" i="71" s="1"/>
  <c r="H13" i="73"/>
  <c r="H14" i="73" s="1"/>
  <c r="H15" i="73" s="1"/>
  <c r="H16" i="73" s="1"/>
  <c r="H17" i="73" s="1"/>
  <c r="H18" i="73" s="1"/>
  <c r="H19" i="73" s="1"/>
  <c r="H20" i="73" s="1"/>
  <c r="H21" i="73" s="1"/>
  <c r="H22" i="73" s="1"/>
  <c r="H23" i="73" s="1"/>
  <c r="H24" i="73" s="1"/>
  <c r="H25" i="73" s="1"/>
  <c r="H26" i="73" s="1"/>
  <c r="H27" i="73" s="1"/>
  <c r="H28" i="73" s="1"/>
  <c r="H29" i="73" s="1"/>
  <c r="H30" i="73" s="1"/>
  <c r="H31" i="73" s="1"/>
  <c r="H32" i="73" s="1"/>
  <c r="H33" i="73" s="1"/>
  <c r="H34" i="73" s="1"/>
  <c r="H35" i="73" s="1"/>
  <c r="H36" i="73" s="1"/>
  <c r="H37" i="73" s="1"/>
  <c r="E17" i="72"/>
  <c r="K16" i="72"/>
  <c r="F19" i="73"/>
  <c r="F20" i="73" s="1"/>
  <c r="F21" i="73" s="1"/>
  <c r="F22" i="73" s="1"/>
  <c r="F23" i="73" s="1"/>
  <c r="H13" i="76"/>
  <c r="H14" i="76" s="1"/>
  <c r="H15" i="76" s="1"/>
  <c r="H16" i="76" s="1"/>
  <c r="H17" i="76" s="1"/>
  <c r="H18" i="76" s="1"/>
  <c r="H19" i="76" s="1"/>
  <c r="H20" i="76" s="1"/>
  <c r="H21" i="76" s="1"/>
  <c r="H22" i="76" s="1"/>
  <c r="H23" i="76" s="1"/>
  <c r="H24" i="76" s="1"/>
  <c r="H25" i="76" s="1"/>
  <c r="H26" i="76" s="1"/>
  <c r="H27" i="76" s="1"/>
  <c r="H28" i="76" s="1"/>
  <c r="H29" i="76" s="1"/>
  <c r="H30" i="76" s="1"/>
  <c r="H31" i="76" s="1"/>
  <c r="H32" i="76" s="1"/>
  <c r="H33" i="76" s="1"/>
  <c r="H34" i="76" s="1"/>
  <c r="H35" i="76" s="1"/>
  <c r="H36" i="76" s="1"/>
  <c r="H37" i="76" s="1"/>
  <c r="H13" i="75"/>
  <c r="H14" i="75" s="1"/>
  <c r="H15" i="75" s="1"/>
  <c r="H16" i="75" s="1"/>
  <c r="H17" i="75" s="1"/>
  <c r="H18" i="75" s="1"/>
  <c r="H19" i="75" s="1"/>
  <c r="H20" i="75" s="1"/>
  <c r="H21" i="75" s="1"/>
  <c r="H22" i="75" s="1"/>
  <c r="H23" i="75" s="1"/>
  <c r="H24" i="75" s="1"/>
  <c r="H25" i="75" s="1"/>
  <c r="H26" i="75" s="1"/>
  <c r="H27" i="75" s="1"/>
  <c r="H28" i="75" s="1"/>
  <c r="H29" i="75" s="1"/>
  <c r="H30" i="75" s="1"/>
  <c r="H31" i="75" s="1"/>
  <c r="H32" i="75" s="1"/>
  <c r="H33" i="75" s="1"/>
  <c r="H34" i="75" s="1"/>
  <c r="H35" i="75" s="1"/>
  <c r="H36" i="75" s="1"/>
  <c r="E13" i="71"/>
  <c r="H13" i="71"/>
  <c r="H14" i="71" s="1"/>
  <c r="H15" i="71" s="1"/>
  <c r="H16" i="71" s="1"/>
  <c r="H17" i="71" s="1"/>
  <c r="H18" i="71" s="1"/>
  <c r="H19" i="71" s="1"/>
  <c r="H20" i="71" s="1"/>
  <c r="H21" i="71" s="1"/>
  <c r="H22" i="71" s="1"/>
  <c r="H23" i="71" s="1"/>
  <c r="H24" i="71" s="1"/>
  <c r="H25" i="71" s="1"/>
  <c r="H26" i="71" s="1"/>
  <c r="H27" i="71" s="1"/>
  <c r="H28" i="71" s="1"/>
  <c r="H29" i="71" s="1"/>
  <c r="H30" i="71" s="1"/>
  <c r="H31" i="71" s="1"/>
  <c r="H32" i="71" s="1"/>
  <c r="H33" i="71" s="1"/>
  <c r="H34" i="71" s="1"/>
  <c r="H35" i="71" s="1"/>
  <c r="H36" i="71" s="1"/>
  <c r="H37" i="71" s="1"/>
  <c r="K13" i="73" l="1"/>
  <c r="F26" i="79"/>
  <c r="G26" i="79" s="1"/>
  <c r="I26" i="79" s="1"/>
  <c r="E15" i="73"/>
  <c r="K14" i="73"/>
  <c r="E18" i="72"/>
  <c r="E19" i="72" s="1"/>
  <c r="E20" i="72" s="1"/>
  <c r="E21" i="72" s="1"/>
  <c r="E22" i="72" s="1"/>
  <c r="E23" i="72" s="1"/>
  <c r="E24" i="72" s="1"/>
  <c r="E25" i="72" s="1"/>
  <c r="E26" i="72" s="1"/>
  <c r="E27" i="72" s="1"/>
  <c r="E28" i="72" s="1"/>
  <c r="E29" i="72" s="1"/>
  <c r="E30" i="72" s="1"/>
  <c r="E31" i="72" s="1"/>
  <c r="E32" i="72" s="1"/>
  <c r="E33" i="72" s="1"/>
  <c r="E34" i="72" s="1"/>
  <c r="E35" i="72" s="1"/>
  <c r="E36" i="72" s="1"/>
  <c r="E37" i="72" s="1"/>
  <c r="K17" i="72"/>
  <c r="E14" i="71"/>
  <c r="K13" i="71"/>
  <c r="F24" i="73"/>
  <c r="F23" i="76"/>
  <c r="F28" i="75"/>
  <c r="F27" i="79"/>
  <c r="F37" i="71"/>
  <c r="H37" i="75"/>
  <c r="K26" i="79" l="1"/>
  <c r="F29" i="75"/>
  <c r="F28" i="79"/>
  <c r="E15" i="71"/>
  <c r="K14" i="71"/>
  <c r="F25" i="73"/>
  <c r="F24" i="76"/>
  <c r="G27" i="79"/>
  <c r="I27" i="79" s="1"/>
  <c r="K27" i="79"/>
  <c r="J26" i="79"/>
  <c r="M19" i="77"/>
  <c r="E16" i="73"/>
  <c r="K15" i="73"/>
  <c r="J27" i="79" l="1"/>
  <c r="M20" i="77"/>
  <c r="G28" i="79"/>
  <c r="I28" i="79" s="1"/>
  <c r="K28" i="79"/>
  <c r="E17" i="73"/>
  <c r="K16" i="73"/>
  <c r="E16" i="71"/>
  <c r="K15" i="71"/>
  <c r="F26" i="73"/>
  <c r="F25" i="76"/>
  <c r="F30" i="75"/>
  <c r="F29" i="79"/>
  <c r="K17" i="73" l="1"/>
  <c r="E18" i="73"/>
  <c r="E19" i="73" s="1"/>
  <c r="E20" i="73" s="1"/>
  <c r="E21" i="73" s="1"/>
  <c r="E22" i="73" s="1"/>
  <c r="E23" i="73" s="1"/>
  <c r="E24" i="73" s="1"/>
  <c r="E25" i="73" s="1"/>
  <c r="E26" i="73" s="1"/>
  <c r="E27" i="73" s="1"/>
  <c r="E28" i="73" s="1"/>
  <c r="E29" i="73" s="1"/>
  <c r="E30" i="73" s="1"/>
  <c r="E31" i="73" s="1"/>
  <c r="E32" i="73" s="1"/>
  <c r="E33" i="73" s="1"/>
  <c r="E34" i="73" s="1"/>
  <c r="E35" i="73" s="1"/>
  <c r="E36" i="73" s="1"/>
  <c r="E37" i="73" s="1"/>
  <c r="E17" i="71"/>
  <c r="K16" i="71"/>
  <c r="J28" i="79"/>
  <c r="M21" i="77"/>
  <c r="F27" i="73"/>
  <c r="F26" i="76"/>
  <c r="G29" i="79"/>
  <c r="I29" i="79" s="1"/>
  <c r="K29" i="79"/>
  <c r="F31" i="75"/>
  <c r="F30" i="79"/>
  <c r="F32" i="75" l="1"/>
  <c r="F31" i="79"/>
  <c r="F28" i="73"/>
  <c r="F27" i="76"/>
  <c r="E18" i="71"/>
  <c r="E19" i="71" s="1"/>
  <c r="E20" i="71" s="1"/>
  <c r="E21" i="71" s="1"/>
  <c r="E22" i="71" s="1"/>
  <c r="E23" i="71" s="1"/>
  <c r="E24" i="71" s="1"/>
  <c r="E25" i="71" s="1"/>
  <c r="E26" i="71" s="1"/>
  <c r="E27" i="71" s="1"/>
  <c r="E28" i="71" s="1"/>
  <c r="E29" i="71" s="1"/>
  <c r="E30" i="71" s="1"/>
  <c r="E31" i="71" s="1"/>
  <c r="E32" i="71" s="1"/>
  <c r="E33" i="71" s="1"/>
  <c r="E34" i="71" s="1"/>
  <c r="E35" i="71" s="1"/>
  <c r="E36" i="71" s="1"/>
  <c r="E37" i="71" s="1"/>
  <c r="K17" i="71"/>
  <c r="J29" i="79"/>
  <c r="M22" i="77"/>
  <c r="G30" i="79"/>
  <c r="I30" i="79" s="1"/>
  <c r="K30" i="79"/>
  <c r="J30" i="79" l="1"/>
  <c r="M23" i="77"/>
  <c r="F29" i="73"/>
  <c r="F28" i="76"/>
  <c r="G31" i="79"/>
  <c r="I31" i="79" s="1"/>
  <c r="K31" i="79"/>
  <c r="F33" i="75"/>
  <c r="F32" i="79"/>
  <c r="K32" i="79" l="1"/>
  <c r="G32" i="79"/>
  <c r="I32" i="79" s="1"/>
  <c r="F34" i="75"/>
  <c r="F33" i="79"/>
  <c r="F30" i="73"/>
  <c r="F29" i="76"/>
  <c r="J31" i="79"/>
  <c r="M24" i="77"/>
  <c r="G33" i="79" l="1"/>
  <c r="I33" i="79" s="1"/>
  <c r="J33" i="79" s="1"/>
  <c r="K33" i="79"/>
  <c r="F35" i="75"/>
  <c r="F34" i="79"/>
  <c r="AA56" i="79"/>
  <c r="J32" i="79"/>
  <c r="M25" i="77"/>
  <c r="F31" i="73"/>
  <c r="F30" i="76"/>
  <c r="F32" i="73" l="1"/>
  <c r="F31" i="76"/>
  <c r="G34" i="79"/>
  <c r="I34" i="79" s="1"/>
  <c r="J34" i="79" s="1"/>
  <c r="K34" i="79"/>
  <c r="F36" i="75"/>
  <c r="F35" i="79"/>
  <c r="G35" i="79" l="1"/>
  <c r="I35" i="79" s="1"/>
  <c r="J35" i="79" s="1"/>
  <c r="K35" i="79"/>
  <c r="F36" i="79"/>
  <c r="F37" i="75"/>
  <c r="F37" i="79" s="1"/>
  <c r="F33" i="73"/>
  <c r="F32" i="76"/>
  <c r="K37" i="79" l="1"/>
  <c r="G37" i="79"/>
  <c r="I37" i="79" s="1"/>
  <c r="J37" i="79" s="1"/>
  <c r="G36" i="79"/>
  <c r="I36" i="79" s="1"/>
  <c r="J36" i="79" s="1"/>
  <c r="K36" i="79"/>
  <c r="F34" i="73"/>
  <c r="F33" i="76"/>
  <c r="D24" i="75"/>
  <c r="D23" i="76"/>
  <c r="F35" i="73" l="1"/>
  <c r="F34" i="76"/>
  <c r="D24" i="76"/>
  <c r="D25" i="76" s="1"/>
  <c r="D46" i="76"/>
  <c r="D46" i="75"/>
  <c r="D46" i="73"/>
  <c r="D18" i="73"/>
  <c r="D46" i="71"/>
  <c r="F36" i="73" l="1"/>
  <c r="F35" i="76"/>
  <c r="K18" i="73"/>
  <c r="G18" i="73"/>
  <c r="I18" i="73" s="1"/>
  <c r="D11" i="77" s="1"/>
  <c r="D19" i="73"/>
  <c r="D18" i="71"/>
  <c r="K18" i="71" s="1"/>
  <c r="D46" i="72"/>
  <c r="D18" i="72"/>
  <c r="K19" i="73" l="1"/>
  <c r="G19" i="73"/>
  <c r="I19" i="73" s="1"/>
  <c r="K18" i="72"/>
  <c r="G18" i="72"/>
  <c r="I18" i="72" s="1"/>
  <c r="E11" i="77" s="1"/>
  <c r="F37" i="73"/>
  <c r="F37" i="76" s="1"/>
  <c r="F36" i="76"/>
  <c r="G18" i="71"/>
  <c r="I18" i="71" s="1"/>
  <c r="D26" i="76"/>
  <c r="D19" i="71"/>
  <c r="K19" i="71" s="1"/>
  <c r="D12" i="77"/>
  <c r="D20" i="73"/>
  <c r="J18" i="73"/>
  <c r="D19" i="72"/>
  <c r="K20" i="73" l="1"/>
  <c r="G20" i="73"/>
  <c r="I20" i="73" s="1"/>
  <c r="D13" i="77" s="1"/>
  <c r="K19" i="72"/>
  <c r="G19" i="72"/>
  <c r="I19" i="72" s="1"/>
  <c r="E12" i="77" s="1"/>
  <c r="J18" i="71"/>
  <c r="G11" i="77"/>
  <c r="D20" i="71"/>
  <c r="G19" i="71"/>
  <c r="I19" i="71" s="1"/>
  <c r="D27" i="76"/>
  <c r="D21" i="73"/>
  <c r="J19" i="73"/>
  <c r="J18" i="72"/>
  <c r="D20" i="72"/>
  <c r="K21" i="73" l="1"/>
  <c r="G21" i="73"/>
  <c r="I21" i="73" s="1"/>
  <c r="D14" i="77" s="1"/>
  <c r="K20" i="72"/>
  <c r="G20" i="72"/>
  <c r="I20" i="72" s="1"/>
  <c r="E13" i="77" s="1"/>
  <c r="G20" i="71"/>
  <c r="I20" i="71" s="1"/>
  <c r="G13" i="77" s="1"/>
  <c r="K20" i="71"/>
  <c r="D21" i="71"/>
  <c r="D28" i="76"/>
  <c r="J20" i="73"/>
  <c r="D22" i="73"/>
  <c r="J19" i="72"/>
  <c r="D21" i="72"/>
  <c r="J20" i="71" l="1"/>
  <c r="G21" i="71"/>
  <c r="I21" i="71" s="1"/>
  <c r="K21" i="71"/>
  <c r="D22" i="71"/>
  <c r="D23" i="71" s="1"/>
  <c r="K21" i="72"/>
  <c r="G21" i="72"/>
  <c r="I21" i="72" s="1"/>
  <c r="E14" i="77" s="1"/>
  <c r="K22" i="73"/>
  <c r="G22" i="73"/>
  <c r="I22" i="73" s="1"/>
  <c r="D15" i="77" s="1"/>
  <c r="J19" i="71"/>
  <c r="G12" i="77"/>
  <c r="D29" i="76"/>
  <c r="J21" i="73"/>
  <c r="D23" i="73"/>
  <c r="J20" i="72"/>
  <c r="D22" i="72"/>
  <c r="G14" i="77" l="1"/>
  <c r="J21" i="71"/>
  <c r="G23" i="71"/>
  <c r="I23" i="71" s="1"/>
  <c r="K23" i="71"/>
  <c r="G22" i="71"/>
  <c r="I22" i="71" s="1"/>
  <c r="G15" i="77" s="1"/>
  <c r="K22" i="71"/>
  <c r="K22" i="72"/>
  <c r="G22" i="72"/>
  <c r="I22" i="72" s="1"/>
  <c r="E15" i="77" s="1"/>
  <c r="K23" i="73"/>
  <c r="G23" i="73"/>
  <c r="I23" i="73" s="1"/>
  <c r="D16" i="77" s="1"/>
  <c r="D30" i="76"/>
  <c r="D24" i="73"/>
  <c r="J22" i="73"/>
  <c r="J21" i="72"/>
  <c r="D23" i="72"/>
  <c r="D24" i="71"/>
  <c r="J22" i="71" l="1"/>
  <c r="K23" i="72"/>
  <c r="G23" i="72"/>
  <c r="I23" i="72" s="1"/>
  <c r="E16" i="77" s="1"/>
  <c r="K24" i="73"/>
  <c r="G24" i="73"/>
  <c r="I24" i="73" s="1"/>
  <c r="G24" i="71"/>
  <c r="I24" i="71" s="1"/>
  <c r="K24" i="71"/>
  <c r="G16" i="77"/>
  <c r="D31" i="76"/>
  <c r="D25" i="75"/>
  <c r="J23" i="73"/>
  <c r="D25" i="73"/>
  <c r="D17" i="77"/>
  <c r="D24" i="72"/>
  <c r="J22" i="72"/>
  <c r="J23" i="71"/>
  <c r="D25" i="71"/>
  <c r="G25" i="71" l="1"/>
  <c r="I25" i="71" s="1"/>
  <c r="K25" i="71"/>
  <c r="K25" i="73"/>
  <c r="G25" i="73"/>
  <c r="I25" i="73" s="1"/>
  <c r="D18" i="77" s="1"/>
  <c r="K24" i="72"/>
  <c r="G24" i="72"/>
  <c r="I24" i="72" s="1"/>
  <c r="E17" i="77" s="1"/>
  <c r="G17" i="77"/>
  <c r="D32" i="76"/>
  <c r="D26" i="75"/>
  <c r="J24" i="73"/>
  <c r="D26" i="73"/>
  <c r="J23" i="72"/>
  <c r="D25" i="72"/>
  <c r="D26" i="71"/>
  <c r="J24" i="71"/>
  <c r="G26" i="71" l="1"/>
  <c r="I26" i="71" s="1"/>
  <c r="K26" i="71"/>
  <c r="K26" i="73"/>
  <c r="G26" i="73"/>
  <c r="I26" i="73" s="1"/>
  <c r="D19" i="77" s="1"/>
  <c r="K25" i="72"/>
  <c r="G25" i="72"/>
  <c r="I25" i="72" s="1"/>
  <c r="E18" i="77" s="1"/>
  <c r="D33" i="76"/>
  <c r="G18" i="77"/>
  <c r="D27" i="75"/>
  <c r="J25" i="73"/>
  <c r="D27" i="73"/>
  <c r="D26" i="72"/>
  <c r="J24" i="72"/>
  <c r="J25" i="71"/>
  <c r="D27" i="71"/>
  <c r="K26" i="72" l="1"/>
  <c r="G26" i="72"/>
  <c r="I26" i="72" s="1"/>
  <c r="E19" i="77" s="1"/>
  <c r="G27" i="71"/>
  <c r="I27" i="71" s="1"/>
  <c r="K27" i="71"/>
  <c r="K27" i="73"/>
  <c r="G27" i="73"/>
  <c r="I27" i="73" s="1"/>
  <c r="D20" i="77" s="1"/>
  <c r="D34" i="76"/>
  <c r="G19" i="77"/>
  <c r="D28" i="75"/>
  <c r="D28" i="73"/>
  <c r="J26" i="73"/>
  <c r="J25" i="72"/>
  <c r="D27" i="72"/>
  <c r="D28" i="71"/>
  <c r="J26" i="71"/>
  <c r="K28" i="73" l="1"/>
  <c r="G28" i="73"/>
  <c r="I28" i="73" s="1"/>
  <c r="D21" i="77" s="1"/>
  <c r="D35" i="76"/>
  <c r="G28" i="71"/>
  <c r="I28" i="71" s="1"/>
  <c r="K28" i="71"/>
  <c r="K27" i="72"/>
  <c r="G27" i="72"/>
  <c r="I27" i="72" s="1"/>
  <c r="E20" i="77" s="1"/>
  <c r="G20" i="77"/>
  <c r="D29" i="75"/>
  <c r="J27" i="73"/>
  <c r="D29" i="73"/>
  <c r="D28" i="72"/>
  <c r="J26" i="72"/>
  <c r="D29" i="71"/>
  <c r="J27" i="71"/>
  <c r="G29" i="71" l="1"/>
  <c r="I29" i="71" s="1"/>
  <c r="K29" i="71"/>
  <c r="K28" i="72"/>
  <c r="G28" i="72"/>
  <c r="I28" i="72" s="1"/>
  <c r="E21" i="77" s="1"/>
  <c r="K29" i="73"/>
  <c r="G29" i="73"/>
  <c r="I29" i="73" s="1"/>
  <c r="D36" i="76"/>
  <c r="D37" i="76" s="1"/>
  <c r="G21" i="77"/>
  <c r="D30" i="75"/>
  <c r="J28" i="73"/>
  <c r="D30" i="73"/>
  <c r="D22" i="77"/>
  <c r="J27" i="72"/>
  <c r="D29" i="72"/>
  <c r="D30" i="71"/>
  <c r="J28" i="71"/>
  <c r="G30" i="71" l="1"/>
  <c r="I30" i="71" s="1"/>
  <c r="K30" i="71"/>
  <c r="K30" i="73"/>
  <c r="G30" i="73"/>
  <c r="I30" i="73" s="1"/>
  <c r="D23" i="77" s="1"/>
  <c r="K29" i="72"/>
  <c r="G29" i="72"/>
  <c r="I29" i="72" s="1"/>
  <c r="E22" i="77" s="1"/>
  <c r="G22" i="77"/>
  <c r="D31" i="75"/>
  <c r="J29" i="73"/>
  <c r="D31" i="73"/>
  <c r="D30" i="72"/>
  <c r="J28" i="72"/>
  <c r="J29" i="71"/>
  <c r="D31" i="71"/>
  <c r="K30" i="72" l="1"/>
  <c r="G30" i="72"/>
  <c r="I30" i="72" s="1"/>
  <c r="E23" i="77" s="1"/>
  <c r="G31" i="71"/>
  <c r="I31" i="71" s="1"/>
  <c r="K31" i="71"/>
  <c r="K31" i="73"/>
  <c r="G31" i="73"/>
  <c r="I31" i="73" s="1"/>
  <c r="D24" i="77" s="1"/>
  <c r="G23" i="77"/>
  <c r="D32" i="75"/>
  <c r="D32" i="73"/>
  <c r="J30" i="73"/>
  <c r="D31" i="72"/>
  <c r="J29" i="72"/>
  <c r="J30" i="71"/>
  <c r="D32" i="71"/>
  <c r="G32" i="71" l="1"/>
  <c r="I32" i="71" s="1"/>
  <c r="K32" i="71"/>
  <c r="K32" i="73"/>
  <c r="G32" i="73"/>
  <c r="I32" i="73" s="1"/>
  <c r="D25" i="77" s="1"/>
  <c r="D26" i="77" s="1"/>
  <c r="D27" i="77" s="1"/>
  <c r="D28" i="77" s="1"/>
  <c r="D29" i="77" s="1"/>
  <c r="D30" i="77" s="1"/>
  <c r="D31" i="77" s="1"/>
  <c r="D32" i="77" s="1"/>
  <c r="D33" i="77" s="1"/>
  <c r="D34" i="77" s="1"/>
  <c r="D35" i="77" s="1"/>
  <c r="D36" i="77" s="1"/>
  <c r="D37" i="77" s="1"/>
  <c r="D38" i="77" s="1"/>
  <c r="D39" i="77" s="1"/>
  <c r="D40" i="77" s="1"/>
  <c r="K31" i="72"/>
  <c r="G31" i="72"/>
  <c r="I31" i="72" s="1"/>
  <c r="D33" i="75"/>
  <c r="D33" i="73"/>
  <c r="G25" i="77"/>
  <c r="G26" i="77" s="1"/>
  <c r="G27" i="77" s="1"/>
  <c r="G28" i="77" s="1"/>
  <c r="G29" i="77" s="1"/>
  <c r="G30" i="77" s="1"/>
  <c r="G31" i="77" s="1"/>
  <c r="G32" i="77" s="1"/>
  <c r="G33" i="77" s="1"/>
  <c r="G34" i="77" s="1"/>
  <c r="G35" i="77" s="1"/>
  <c r="G36" i="77" s="1"/>
  <c r="G37" i="77" s="1"/>
  <c r="G38" i="77" s="1"/>
  <c r="G39" i="77" s="1"/>
  <c r="G40" i="77" s="1"/>
  <c r="D33" i="71"/>
  <c r="H26" i="77"/>
  <c r="G24" i="77"/>
  <c r="J31" i="73"/>
  <c r="D32" i="72"/>
  <c r="E24" i="77"/>
  <c r="J30" i="72"/>
  <c r="J31" i="71"/>
  <c r="K32" i="72" l="1"/>
  <c r="G32" i="72"/>
  <c r="I32" i="72" s="1"/>
  <c r="K33" i="73"/>
  <c r="G33" i="73"/>
  <c r="I33" i="73" s="1"/>
  <c r="G33" i="71"/>
  <c r="I33" i="71" s="1"/>
  <c r="K33" i="71"/>
  <c r="D34" i="75"/>
  <c r="D35" i="75" s="1"/>
  <c r="J32" i="73"/>
  <c r="J32" i="71"/>
  <c r="D50" i="77"/>
  <c r="D34" i="73"/>
  <c r="E25" i="77"/>
  <c r="E26" i="77" s="1"/>
  <c r="E27" i="77" s="1"/>
  <c r="E28" i="77" s="1"/>
  <c r="E29" i="77" s="1"/>
  <c r="E30" i="77" s="1"/>
  <c r="E31" i="77" s="1"/>
  <c r="E32" i="77" s="1"/>
  <c r="E33" i="77" s="1"/>
  <c r="E34" i="77" s="1"/>
  <c r="E35" i="77" s="1"/>
  <c r="E36" i="77" s="1"/>
  <c r="E37" i="77" s="1"/>
  <c r="E38" i="77" s="1"/>
  <c r="E39" i="77" s="1"/>
  <c r="E40" i="77" s="1"/>
  <c r="D33" i="72"/>
  <c r="D34" i="71"/>
  <c r="G50" i="77"/>
  <c r="H27" i="77"/>
  <c r="H28" i="77" s="1"/>
  <c r="H29" i="77" s="1"/>
  <c r="H30" i="77" s="1"/>
  <c r="H31" i="77" s="1"/>
  <c r="H32" i="77" s="1"/>
  <c r="H33" i="77" s="1"/>
  <c r="H34" i="77" s="1"/>
  <c r="H35" i="77" s="1"/>
  <c r="H36" i="77" s="1"/>
  <c r="H37" i="77" s="1"/>
  <c r="H38" i="77" s="1"/>
  <c r="H39" i="77" s="1"/>
  <c r="H40" i="77" s="1"/>
  <c r="H41" i="77" s="1"/>
  <c r="H42" i="77" s="1"/>
  <c r="H43" i="77" s="1"/>
  <c r="H44" i="77" s="1"/>
  <c r="H45" i="77" s="1"/>
  <c r="H50" i="77" s="1"/>
  <c r="J31" i="72"/>
  <c r="K34" i="73" l="1"/>
  <c r="G34" i="73"/>
  <c r="I34" i="73" s="1"/>
  <c r="G34" i="71"/>
  <c r="I34" i="71" s="1"/>
  <c r="K34" i="71"/>
  <c r="K33" i="72"/>
  <c r="G33" i="72"/>
  <c r="I33" i="72" s="1"/>
  <c r="D36" i="75"/>
  <c r="J33" i="73"/>
  <c r="D35" i="73"/>
  <c r="E50" i="77"/>
  <c r="J32" i="72"/>
  <c r="D34" i="72"/>
  <c r="D35" i="71"/>
  <c r="J33" i="71"/>
  <c r="K34" i="72" l="1"/>
  <c r="G34" i="72"/>
  <c r="I34" i="72" s="1"/>
  <c r="G35" i="71"/>
  <c r="I35" i="71" s="1"/>
  <c r="K35" i="71"/>
  <c r="K35" i="73"/>
  <c r="G35" i="73"/>
  <c r="I35" i="73" s="1"/>
  <c r="D37" i="75"/>
  <c r="D36" i="73"/>
  <c r="J34" i="73"/>
  <c r="J33" i="72"/>
  <c r="D35" i="72"/>
  <c r="J34" i="71"/>
  <c r="D36" i="71"/>
  <c r="K35" i="72" l="1"/>
  <c r="G35" i="72"/>
  <c r="I35" i="72" s="1"/>
  <c r="G36" i="71"/>
  <c r="I36" i="71" s="1"/>
  <c r="K36" i="71"/>
  <c r="K36" i="73"/>
  <c r="G36" i="73"/>
  <c r="I36" i="73" s="1"/>
  <c r="D37" i="71"/>
  <c r="K37" i="71" s="1"/>
  <c r="D37" i="73"/>
  <c r="J35" i="73"/>
  <c r="J34" i="72"/>
  <c r="D36" i="72"/>
  <c r="J35" i="71"/>
  <c r="K36" i="72" l="1"/>
  <c r="G36" i="72"/>
  <c r="I36" i="72" s="1"/>
  <c r="K37" i="73"/>
  <c r="G37" i="73"/>
  <c r="I37" i="73" s="1"/>
  <c r="G37" i="71"/>
  <c r="I37" i="71" s="1"/>
  <c r="J36" i="71"/>
  <c r="J36" i="73"/>
  <c r="D37" i="72"/>
  <c r="J35" i="72"/>
  <c r="K37" i="72" l="1"/>
  <c r="G37" i="72"/>
  <c r="I37" i="72" s="1"/>
  <c r="J37" i="71"/>
  <c r="J37" i="73"/>
  <c r="J36" i="72"/>
  <c r="J37" i="72" l="1"/>
  <c r="K32" i="75" l="1"/>
  <c r="K32" i="76"/>
  <c r="G31" i="75" l="1"/>
  <c r="I31" i="75" s="1"/>
  <c r="C24" i="77" s="1"/>
  <c r="K31" i="75"/>
  <c r="G26" i="75"/>
  <c r="I26" i="75" s="1"/>
  <c r="C19" i="77" s="1"/>
  <c r="K26" i="75"/>
  <c r="G31" i="76"/>
  <c r="I31" i="76" s="1"/>
  <c r="K31" i="76"/>
  <c r="G29" i="76"/>
  <c r="I29" i="76" s="1"/>
  <c r="K29" i="76"/>
  <c r="G30" i="76"/>
  <c r="I30" i="76" s="1"/>
  <c r="K30" i="76"/>
  <c r="G30" i="75"/>
  <c r="I30" i="75" s="1"/>
  <c r="C23" i="77" s="1"/>
  <c r="K30" i="75"/>
  <c r="G28" i="75"/>
  <c r="I28" i="75" s="1"/>
  <c r="C21" i="77" s="1"/>
  <c r="K28" i="75"/>
  <c r="G25" i="75"/>
  <c r="I25" i="75" s="1"/>
  <c r="C18" i="77" s="1"/>
  <c r="K25" i="75"/>
  <c r="G24" i="76"/>
  <c r="I24" i="76" s="1"/>
  <c r="K24" i="76"/>
  <c r="G23" i="76"/>
  <c r="I23" i="76" s="1"/>
  <c r="K23" i="76"/>
  <c r="G29" i="75"/>
  <c r="I29" i="75" s="1"/>
  <c r="C22" i="77" s="1"/>
  <c r="K29" i="75"/>
  <c r="G24" i="75"/>
  <c r="I24" i="75" s="1"/>
  <c r="C17" i="77" s="1"/>
  <c r="K24" i="75"/>
  <c r="G28" i="76"/>
  <c r="I28" i="76" s="1"/>
  <c r="K28" i="76"/>
  <c r="G27" i="75"/>
  <c r="I27" i="75" s="1"/>
  <c r="C20" i="77" s="1"/>
  <c r="K27" i="75"/>
  <c r="G27" i="76"/>
  <c r="I27" i="76" s="1"/>
  <c r="K27" i="76"/>
  <c r="G25" i="76"/>
  <c r="I25" i="76" s="1"/>
  <c r="K25" i="76"/>
  <c r="G26" i="76"/>
  <c r="I26" i="76" s="1"/>
  <c r="K26" i="76"/>
  <c r="E33" i="75"/>
  <c r="G32" i="75"/>
  <c r="I32" i="75" s="1"/>
  <c r="C25" i="77" s="1"/>
  <c r="C26" i="77" s="1"/>
  <c r="C27" i="77" s="1"/>
  <c r="C28" i="77" s="1"/>
  <c r="C29" i="77" s="1"/>
  <c r="C30" i="77" s="1"/>
  <c r="C31" i="77" s="1"/>
  <c r="C32" i="77" s="1"/>
  <c r="C33" i="77" s="1"/>
  <c r="C34" i="77" s="1"/>
  <c r="C35" i="77" s="1"/>
  <c r="C36" i="77" s="1"/>
  <c r="C37" i="77" s="1"/>
  <c r="C38" i="77" s="1"/>
  <c r="C39" i="77" s="1"/>
  <c r="C40" i="77" s="1"/>
  <c r="C41" i="77" s="1"/>
  <c r="C42" i="77" s="1"/>
  <c r="C43" i="77" s="1"/>
  <c r="C44" i="77" s="1"/>
  <c r="C45" i="77" s="1"/>
  <c r="C46" i="77" s="1"/>
  <c r="C47" i="77" s="1"/>
  <c r="C48" i="77" s="1"/>
  <c r="E33" i="76"/>
  <c r="E34" i="76" s="1"/>
  <c r="G32" i="76"/>
  <c r="I32" i="76" s="1"/>
  <c r="G34" i="76" l="1"/>
  <c r="I34" i="76" s="1"/>
  <c r="J34" i="76" s="1"/>
  <c r="K34" i="76"/>
  <c r="G33" i="75"/>
  <c r="K33" i="75"/>
  <c r="G33" i="76"/>
  <c r="I33" i="76" s="1"/>
  <c r="J33" i="76" s="1"/>
  <c r="K33" i="76"/>
  <c r="E34" i="75"/>
  <c r="E35" i="76"/>
  <c r="L23" i="77"/>
  <c r="L22" i="77"/>
  <c r="L24" i="77"/>
  <c r="L19" i="77"/>
  <c r="L18" i="77"/>
  <c r="L20" i="77"/>
  <c r="L25" i="77"/>
  <c r="L26" i="77" s="1"/>
  <c r="L27" i="77" s="1"/>
  <c r="L28" i="77" s="1"/>
  <c r="L29" i="77" s="1"/>
  <c r="L30" i="77" s="1"/>
  <c r="L31" i="77" s="1"/>
  <c r="L32" i="77" s="1"/>
  <c r="L33" i="77" s="1"/>
  <c r="L34" i="77" s="1"/>
  <c r="L35" i="77" s="1"/>
  <c r="L36" i="77" s="1"/>
  <c r="L37" i="77" s="1"/>
  <c r="L38" i="77" s="1"/>
  <c r="L39" i="77" s="1"/>
  <c r="L40" i="77" s="1"/>
  <c r="L41" i="77" s="1"/>
  <c r="L42" i="77" s="1"/>
  <c r="L43" i="77" s="1"/>
  <c r="L44" i="77" s="1"/>
  <c r="L45" i="77" s="1"/>
  <c r="M26" i="77"/>
  <c r="M27" i="77" s="1"/>
  <c r="M28" i="77" s="1"/>
  <c r="M29" i="77" s="1"/>
  <c r="M30" i="77" s="1"/>
  <c r="M31" i="77" s="1"/>
  <c r="M32" i="77" s="1"/>
  <c r="M33" i="77" s="1"/>
  <c r="M34" i="77" s="1"/>
  <c r="M35" i="77" s="1"/>
  <c r="M36" i="77" s="1"/>
  <c r="M37" i="77" s="1"/>
  <c r="M38" i="77" s="1"/>
  <c r="M39" i="77" s="1"/>
  <c r="M40" i="77" s="1"/>
  <c r="M41" i="77" s="1"/>
  <c r="M42" i="77" s="1"/>
  <c r="M43" i="77" s="1"/>
  <c r="M44" i="77" s="1"/>
  <c r="M45" i="77" s="1"/>
  <c r="M46" i="77" s="1"/>
  <c r="M47" i="77" s="1"/>
  <c r="M48" i="77" s="1"/>
  <c r="M50" i="77" s="1"/>
  <c r="L16" i="77"/>
  <c r="L21" i="77"/>
  <c r="L17" i="77"/>
  <c r="C50" i="77"/>
  <c r="J30" i="76"/>
  <c r="J31" i="76"/>
  <c r="J25" i="76"/>
  <c r="J32" i="76"/>
  <c r="J28" i="76"/>
  <c r="J29" i="76"/>
  <c r="J26" i="76"/>
  <c r="J27" i="76"/>
  <c r="J23" i="76"/>
  <c r="J24" i="76"/>
  <c r="J30" i="75"/>
  <c r="J31" i="75"/>
  <c r="J24" i="75"/>
  <c r="J32" i="75"/>
  <c r="J25" i="75"/>
  <c r="J26" i="75"/>
  <c r="J27" i="75"/>
  <c r="J28" i="75"/>
  <c r="J29" i="75"/>
  <c r="G35" i="76" l="1"/>
  <c r="I35" i="76" s="1"/>
  <c r="J35" i="76" s="1"/>
  <c r="K35" i="76"/>
  <c r="G34" i="75"/>
  <c r="I34" i="75" s="1"/>
  <c r="J34" i="75" s="1"/>
  <c r="K34" i="75"/>
  <c r="I33" i="75"/>
  <c r="J33" i="75" s="1"/>
  <c r="E35" i="75"/>
  <c r="E36" i="76"/>
  <c r="L50" i="77"/>
  <c r="AA56" i="76"/>
  <c r="AA56" i="75"/>
  <c r="G36" i="76" l="1"/>
  <c r="I36" i="76" s="1"/>
  <c r="J36" i="76" s="1"/>
  <c r="K36" i="76"/>
  <c r="G35" i="75"/>
  <c r="K35" i="75"/>
  <c r="E36" i="75"/>
  <c r="E37" i="76"/>
  <c r="E12" i="70"/>
  <c r="K12" i="70" s="1"/>
  <c r="D47" i="70"/>
  <c r="C67" i="70"/>
  <c r="C68" i="70" s="1"/>
  <c r="T57" i="70"/>
  <c r="Q57" i="70"/>
  <c r="T56" i="70"/>
  <c r="T55" i="70"/>
  <c r="D49" i="70"/>
  <c r="C49" i="70"/>
  <c r="C48" i="70"/>
  <c r="C47" i="70"/>
  <c r="C46" i="70"/>
  <c r="C45" i="70"/>
  <c r="H12" i="70"/>
  <c r="B11" i="70"/>
  <c r="B12" i="70" s="1"/>
  <c r="I35" i="75" l="1"/>
  <c r="J35" i="75" s="1"/>
  <c r="G37" i="76"/>
  <c r="I37" i="76" s="1"/>
  <c r="J37" i="76" s="1"/>
  <c r="K37" i="76"/>
  <c r="G36" i="75"/>
  <c r="K36" i="75"/>
  <c r="E37" i="75"/>
  <c r="B3" i="70"/>
  <c r="C52" i="70" s="1"/>
  <c r="B9" i="70" s="1"/>
  <c r="B13" i="70"/>
  <c r="C69" i="70"/>
  <c r="G37" i="75" l="1"/>
  <c r="I37" i="75" s="1"/>
  <c r="J37" i="75" s="1"/>
  <c r="K37" i="75"/>
  <c r="I36" i="75"/>
  <c r="J36" i="75" s="1"/>
  <c r="B14" i="70"/>
  <c r="B15" i="70" s="1"/>
  <c r="B16" i="70" s="1"/>
  <c r="B17" i="70" s="1"/>
  <c r="B18" i="70" s="1"/>
  <c r="C70" i="70"/>
  <c r="B19" i="70" l="1"/>
  <c r="C71" i="70"/>
  <c r="C72" i="70" l="1"/>
  <c r="B20" i="70"/>
  <c r="C73" i="70" l="1"/>
  <c r="B21" i="70"/>
  <c r="D48" i="68"/>
  <c r="D9" i="28"/>
  <c r="B22" i="70" l="1"/>
  <c r="C74" i="70"/>
  <c r="C82" i="68"/>
  <c r="C83" i="68" s="1"/>
  <c r="F66" i="70" l="1"/>
  <c r="B23" i="70"/>
  <c r="C84" i="68"/>
  <c r="F67" i="70" l="1"/>
  <c r="B24" i="70"/>
  <c r="C85" i="68"/>
  <c r="B25" i="70" l="1"/>
  <c r="F68" i="70"/>
  <c r="C86" i="68"/>
  <c r="F69" i="70" l="1"/>
  <c r="B26" i="70"/>
  <c r="C87" i="68"/>
  <c r="B27" i="70" l="1"/>
  <c r="F70" i="70"/>
  <c r="C88" i="68"/>
  <c r="F71" i="70" l="1"/>
  <c r="B28" i="70"/>
  <c r="C89" i="68"/>
  <c r="B29" i="70" l="1"/>
  <c r="F72" i="70"/>
  <c r="F81" i="68"/>
  <c r="F73" i="70" l="1"/>
  <c r="B30" i="70"/>
  <c r="F82" i="68"/>
  <c r="B31" i="70" l="1"/>
  <c r="F74" i="70"/>
  <c r="F83" i="68"/>
  <c r="I66" i="70" l="1"/>
  <c r="B32" i="70"/>
  <c r="F84" i="68"/>
  <c r="B33" i="70" l="1"/>
  <c r="I67" i="70"/>
  <c r="F85" i="68"/>
  <c r="B34" i="70" l="1"/>
  <c r="I68" i="70"/>
  <c r="F86" i="68"/>
  <c r="B35" i="70" l="1"/>
  <c r="I69" i="70"/>
  <c r="F87" i="68"/>
  <c r="B36" i="70" l="1"/>
  <c r="I70" i="70"/>
  <c r="F88" i="68"/>
  <c r="B37" i="70" l="1"/>
  <c r="I71" i="70"/>
  <c r="F89" i="68"/>
  <c r="I72" i="70" l="1"/>
  <c r="I81" i="68"/>
  <c r="I73" i="70" l="1"/>
  <c r="I82" i="68"/>
  <c r="I74" i="70" l="1"/>
  <c r="E13" i="70"/>
  <c r="H13" i="70"/>
  <c r="H14" i="70" s="1"/>
  <c r="H15" i="70" s="1"/>
  <c r="H16" i="70" s="1"/>
  <c r="H17" i="70" s="1"/>
  <c r="H18" i="70" s="1"/>
  <c r="H19" i="70" s="1"/>
  <c r="H20" i="70" s="1"/>
  <c r="H21" i="70" s="1"/>
  <c r="H22" i="70" s="1"/>
  <c r="H23" i="70" s="1"/>
  <c r="H24" i="70" s="1"/>
  <c r="H25" i="70" s="1"/>
  <c r="H26" i="70" s="1"/>
  <c r="H27" i="70" s="1"/>
  <c r="H28" i="70" s="1"/>
  <c r="H29" i="70" s="1"/>
  <c r="H30" i="70" s="1"/>
  <c r="H31" i="70" s="1"/>
  <c r="H32" i="70" s="1"/>
  <c r="H33" i="70" s="1"/>
  <c r="H34" i="70" s="1"/>
  <c r="H35" i="70" s="1"/>
  <c r="H36" i="70" s="1"/>
  <c r="I83" i="68"/>
  <c r="F19" i="70" l="1"/>
  <c r="F20" i="70" s="1"/>
  <c r="F21" i="70" s="1"/>
  <c r="F22" i="70" s="1"/>
  <c r="F23" i="70" s="1"/>
  <c r="F24" i="70" s="1"/>
  <c r="F25" i="70" s="1"/>
  <c r="F26" i="70" s="1"/>
  <c r="F27" i="70" s="1"/>
  <c r="F28" i="70" s="1"/>
  <c r="F29" i="70" s="1"/>
  <c r="F30" i="70" s="1"/>
  <c r="F31" i="70" s="1"/>
  <c r="F32" i="70" s="1"/>
  <c r="F33" i="70" s="1"/>
  <c r="F34" i="70" s="1"/>
  <c r="F35" i="70" s="1"/>
  <c r="F36" i="70" s="1"/>
  <c r="F37" i="70" s="1"/>
  <c r="E14" i="70"/>
  <c r="K13" i="70"/>
  <c r="I84" i="68"/>
  <c r="E15" i="70" l="1"/>
  <c r="K14" i="70"/>
  <c r="H37" i="70"/>
  <c r="I85" i="68"/>
  <c r="E16" i="70" l="1"/>
  <c r="K15" i="70"/>
  <c r="I86" i="68"/>
  <c r="E17" i="70" l="1"/>
  <c r="K16" i="70"/>
  <c r="I87" i="68"/>
  <c r="K17" i="70" l="1"/>
  <c r="E18" i="70"/>
  <c r="E19" i="70" s="1"/>
  <c r="E20" i="70" s="1"/>
  <c r="E21" i="70" s="1"/>
  <c r="E22" i="70" s="1"/>
  <c r="E23" i="70" s="1"/>
  <c r="E24" i="70" s="1"/>
  <c r="E25" i="70" s="1"/>
  <c r="E26" i="70" s="1"/>
  <c r="E27" i="70" s="1"/>
  <c r="E28" i="70" s="1"/>
  <c r="E29" i="70" s="1"/>
  <c r="E30" i="70" s="1"/>
  <c r="E31" i="70" s="1"/>
  <c r="E32" i="70" s="1"/>
  <c r="E33" i="70" s="1"/>
  <c r="E34" i="70" s="1"/>
  <c r="E35" i="70" s="1"/>
  <c r="E36" i="70" s="1"/>
  <c r="E37" i="70" s="1"/>
  <c r="I88" i="68"/>
  <c r="I89" i="68" l="1"/>
  <c r="D45" i="68" l="1"/>
  <c r="J61" i="68"/>
  <c r="C71" i="68"/>
  <c r="I56" i="68" s="1"/>
  <c r="H56" i="68"/>
  <c r="K62" i="68"/>
  <c r="J62" i="68"/>
  <c r="G62" i="68"/>
  <c r="H62" i="68" s="1"/>
  <c r="F62" i="68"/>
  <c r="C62" i="68"/>
  <c r="K61" i="68"/>
  <c r="G61" i="68"/>
  <c r="F61" i="68"/>
  <c r="F63" i="68" s="1"/>
  <c r="C61" i="68"/>
  <c r="I57" i="68"/>
  <c r="H57" i="68"/>
  <c r="F57" i="68"/>
  <c r="F56" i="68"/>
  <c r="D50" i="68"/>
  <c r="C50" i="68"/>
  <c r="C49" i="68"/>
  <c r="C48" i="68"/>
  <c r="D47" i="68"/>
  <c r="C47" i="68"/>
  <c r="C46" i="68"/>
  <c r="C45" i="68"/>
  <c r="E66" i="68"/>
  <c r="B15" i="68"/>
  <c r="B16" i="68" s="1"/>
  <c r="B12" i="68"/>
  <c r="B5" i="68"/>
  <c r="B17" i="68" l="1"/>
  <c r="B18" i="68" s="1"/>
  <c r="H61" i="68"/>
  <c r="H63" i="68" s="1"/>
  <c r="I61" i="68" s="1"/>
  <c r="F58" i="68"/>
  <c r="H58" i="68" s="1"/>
  <c r="B19" i="68" l="1"/>
  <c r="I62" i="68"/>
  <c r="I63" i="68" s="1"/>
  <c r="G63" i="68"/>
  <c r="D46" i="68" s="1"/>
  <c r="D76" i="68"/>
  <c r="G56" i="68"/>
  <c r="I58" i="68"/>
  <c r="B20" i="68" l="1"/>
  <c r="K63" i="68"/>
  <c r="J63" i="68"/>
  <c r="F16" i="68" s="1"/>
  <c r="G57" i="68"/>
  <c r="G58" i="68" s="1"/>
  <c r="F17" i="68" l="1"/>
  <c r="L16" i="68"/>
  <c r="B21" i="68"/>
  <c r="D49" i="68"/>
  <c r="F18" i="68" l="1"/>
  <c r="L17" i="68"/>
  <c r="B22" i="68"/>
  <c r="F19" i="68" l="1"/>
  <c r="L18" i="68"/>
  <c r="B23" i="68"/>
  <c r="F20" i="68" l="1"/>
  <c r="L19" i="68"/>
  <c r="B24" i="68"/>
  <c r="L20" i="68" l="1"/>
  <c r="F21" i="68"/>
  <c r="B25" i="68"/>
  <c r="E25" i="68"/>
  <c r="L21" i="68" l="1"/>
  <c r="F22" i="68"/>
  <c r="B26" i="68"/>
  <c r="E26" i="68" s="1"/>
  <c r="D24" i="68"/>
  <c r="D25" i="68" s="1"/>
  <c r="L22" i="68" l="1"/>
  <c r="F23" i="68"/>
  <c r="B27" i="68"/>
  <c r="E27" i="68" s="1"/>
  <c r="D26" i="68"/>
  <c r="L23" i="68" l="1"/>
  <c r="F24" i="68"/>
  <c r="F25" i="68" s="1"/>
  <c r="B28" i="68"/>
  <c r="E28" i="68" s="1"/>
  <c r="D27" i="68"/>
  <c r="F26" i="68" l="1"/>
  <c r="G24" i="68"/>
  <c r="H24" i="68" s="1"/>
  <c r="B29" i="68"/>
  <c r="E29" i="68" s="1"/>
  <c r="G25" i="68"/>
  <c r="H25" i="68" s="1"/>
  <c r="D28" i="68"/>
  <c r="L25" i="68" l="1"/>
  <c r="L24" i="68"/>
  <c r="F27" i="68"/>
  <c r="B30" i="68"/>
  <c r="E30" i="68" s="1"/>
  <c r="G26" i="68"/>
  <c r="H26" i="68" s="1"/>
  <c r="D29" i="68"/>
  <c r="F28" i="68" l="1"/>
  <c r="L26" i="68"/>
  <c r="B31" i="68"/>
  <c r="E31" i="68" s="1"/>
  <c r="G27" i="68"/>
  <c r="H27" i="68" s="1"/>
  <c r="D30" i="68"/>
  <c r="L27" i="68" l="1"/>
  <c r="F29" i="68"/>
  <c r="B32" i="68"/>
  <c r="E32" i="68" s="1"/>
  <c r="G28" i="68"/>
  <c r="H28" i="68" s="1"/>
  <c r="D31" i="68"/>
  <c r="L28" i="68" l="1"/>
  <c r="F30" i="68"/>
  <c r="B33" i="68"/>
  <c r="E33" i="68" s="1"/>
  <c r="G29" i="68"/>
  <c r="H29" i="68" s="1"/>
  <c r="D32" i="68"/>
  <c r="F31" i="68" l="1"/>
  <c r="L29" i="68"/>
  <c r="B34" i="68"/>
  <c r="E34" i="68" s="1"/>
  <c r="G30" i="68"/>
  <c r="H30" i="68" s="1"/>
  <c r="D33" i="68"/>
  <c r="L30" i="68" l="1"/>
  <c r="F32" i="68"/>
  <c r="B35" i="68"/>
  <c r="E35" i="68" s="1"/>
  <c r="G31" i="68"/>
  <c r="H31" i="68" s="1"/>
  <c r="D34" i="68"/>
  <c r="F33" i="68" l="1"/>
  <c r="L31" i="68"/>
  <c r="B36" i="68"/>
  <c r="G32" i="68"/>
  <c r="H32" i="68" s="1"/>
  <c r="D35" i="68"/>
  <c r="F34" i="68" l="1"/>
  <c r="L32" i="68"/>
  <c r="E36" i="68"/>
  <c r="G33" i="68"/>
  <c r="H33" i="68" s="1"/>
  <c r="D36" i="68"/>
  <c r="D37" i="68" s="1"/>
  <c r="F35" i="68" l="1"/>
  <c r="E37" i="68"/>
  <c r="L33" i="68"/>
  <c r="D38" i="68"/>
  <c r="G34" i="68"/>
  <c r="H34" i="68" s="1"/>
  <c r="E38" i="68" l="1"/>
  <c r="F36" i="68"/>
  <c r="L34" i="68"/>
  <c r="D39" i="68"/>
  <c r="G35" i="68"/>
  <c r="H35" i="68" s="1"/>
  <c r="F37" i="68" l="1"/>
  <c r="L35" i="68"/>
  <c r="G36" i="68"/>
  <c r="H36" i="68" s="1"/>
  <c r="E39" i="68"/>
  <c r="D40" i="68"/>
  <c r="D46" i="70"/>
  <c r="D18" i="70"/>
  <c r="K18" i="70" l="1"/>
  <c r="G18" i="70"/>
  <c r="I18" i="70" s="1"/>
  <c r="L36" i="68"/>
  <c r="E40" i="68"/>
  <c r="G37" i="68"/>
  <c r="H37" i="68" s="1"/>
  <c r="F38" i="68"/>
  <c r="F11" i="77"/>
  <c r="D19" i="70"/>
  <c r="L37" i="68" l="1"/>
  <c r="K19" i="70"/>
  <c r="G19" i="70"/>
  <c r="I19" i="70" s="1"/>
  <c r="F12" i="77" s="1"/>
  <c r="F39" i="68"/>
  <c r="G38" i="68"/>
  <c r="H38" i="68" s="1"/>
  <c r="D20" i="70"/>
  <c r="J18" i="70"/>
  <c r="K20" i="70" l="1"/>
  <c r="G20" i="70"/>
  <c r="I20" i="70" s="1"/>
  <c r="F40" i="68"/>
  <c r="G39" i="68"/>
  <c r="H39" i="68" s="1"/>
  <c r="L38" i="68"/>
  <c r="F13" i="77"/>
  <c r="D21" i="70"/>
  <c r="J19" i="70"/>
  <c r="K21" i="70" l="1"/>
  <c r="G21" i="70"/>
  <c r="I21" i="70" s="1"/>
  <c r="F14" i="77" s="1"/>
  <c r="G40" i="68"/>
  <c r="H40" i="68" s="1"/>
  <c r="L39" i="68"/>
  <c r="D22" i="70"/>
  <c r="J20" i="70"/>
  <c r="L40" i="68" l="1"/>
  <c r="K22" i="70"/>
  <c r="G22" i="70"/>
  <c r="I22" i="70" s="1"/>
  <c r="F15" i="77" s="1"/>
  <c r="J21" i="70"/>
  <c r="D23" i="70"/>
  <c r="K23" i="70" l="1"/>
  <c r="G23" i="70"/>
  <c r="I23" i="70" s="1"/>
  <c r="F16" i="77" s="1"/>
  <c r="J22" i="70"/>
  <c r="D24" i="70"/>
  <c r="K24" i="70" l="1"/>
  <c r="G24" i="70"/>
  <c r="I24" i="70" s="1"/>
  <c r="F17" i="77" s="1"/>
  <c r="J23" i="70"/>
  <c r="D25" i="70"/>
  <c r="K25" i="70" l="1"/>
  <c r="G25" i="70"/>
  <c r="I25" i="70" s="1"/>
  <c r="D26" i="70"/>
  <c r="F18" i="77"/>
  <c r="J24" i="70"/>
  <c r="K26" i="70" l="1"/>
  <c r="G26" i="70"/>
  <c r="I26" i="70" s="1"/>
  <c r="F19" i="77" s="1"/>
  <c r="J25" i="70"/>
  <c r="D27" i="70"/>
  <c r="K27" i="70" l="1"/>
  <c r="G27" i="70"/>
  <c r="I27" i="70" s="1"/>
  <c r="F20" i="77" s="1"/>
  <c r="J26" i="70"/>
  <c r="D28" i="70"/>
  <c r="K28" i="70" l="1"/>
  <c r="G28" i="70"/>
  <c r="I28" i="70" s="1"/>
  <c r="F21" i="77" s="1"/>
  <c r="D29" i="70"/>
  <c r="J27" i="70"/>
  <c r="K29" i="70" l="1"/>
  <c r="G29" i="70"/>
  <c r="I29" i="70" s="1"/>
  <c r="D30" i="70"/>
  <c r="F22" i="77"/>
  <c r="J28" i="70"/>
  <c r="K30" i="70" l="1"/>
  <c r="G30" i="70"/>
  <c r="I30" i="70" s="1"/>
  <c r="F23" i="77" s="1"/>
  <c r="J29" i="70"/>
  <c r="D31" i="70"/>
  <c r="K31" i="70" l="1"/>
  <c r="G31" i="70"/>
  <c r="I31" i="70" s="1"/>
  <c r="F24" i="77" s="1"/>
  <c r="J30" i="70"/>
  <c r="D32" i="70"/>
  <c r="K32" i="70" l="1"/>
  <c r="G32" i="70"/>
  <c r="I32" i="70" s="1"/>
  <c r="F25" i="77"/>
  <c r="F26" i="77" s="1"/>
  <c r="F27" i="77" s="1"/>
  <c r="F28" i="77" s="1"/>
  <c r="F29" i="77" s="1"/>
  <c r="F30" i="77" s="1"/>
  <c r="F31" i="77" s="1"/>
  <c r="F32" i="77" s="1"/>
  <c r="F33" i="77" s="1"/>
  <c r="F34" i="77" s="1"/>
  <c r="F35" i="77" s="1"/>
  <c r="F36" i="77" s="1"/>
  <c r="F37" i="77" s="1"/>
  <c r="F38" i="77" s="1"/>
  <c r="F39" i="77" s="1"/>
  <c r="F40" i="77" s="1"/>
  <c r="D33" i="70"/>
  <c r="J31" i="70"/>
  <c r="K33" i="70" l="1"/>
  <c r="G33" i="70"/>
  <c r="I33" i="70" s="1"/>
  <c r="J32" i="70"/>
  <c r="F50" i="77"/>
  <c r="D34" i="70"/>
  <c r="K34" i="70" l="1"/>
  <c r="G34" i="70"/>
  <c r="I34" i="70" s="1"/>
  <c r="D35" i="70"/>
  <c r="J33" i="70"/>
  <c r="K35" i="70" l="1"/>
  <c r="G35" i="70"/>
  <c r="I35" i="70" s="1"/>
  <c r="J34" i="70"/>
  <c r="D36" i="70"/>
  <c r="K36" i="70" l="1"/>
  <c r="G36" i="70"/>
  <c r="I36" i="70" s="1"/>
  <c r="J36" i="70" s="1"/>
  <c r="D37" i="70"/>
  <c r="J35" i="70"/>
  <c r="K37" i="70" l="1"/>
  <c r="G37" i="70"/>
  <c r="I37" i="70" s="1"/>
  <c r="J37" i="70" s="1"/>
  <c r="E12" i="67" l="1"/>
  <c r="K12" i="67" s="1"/>
  <c r="U57" i="43" l="1"/>
  <c r="U56" i="43"/>
  <c r="U55" i="43"/>
  <c r="T55" i="67"/>
  <c r="T57" i="67"/>
  <c r="T56" i="67"/>
  <c r="C67" i="67" l="1"/>
  <c r="H12" i="67"/>
  <c r="Q57" i="67"/>
  <c r="D49" i="67"/>
  <c r="C49" i="67"/>
  <c r="D47" i="67"/>
  <c r="C47" i="67"/>
  <c r="C46" i="67"/>
  <c r="C45" i="67"/>
  <c r="B11" i="67"/>
  <c r="B12" i="67" s="1"/>
  <c r="B3" i="67"/>
  <c r="C52" i="67" s="1"/>
  <c r="B9" i="67" s="1"/>
  <c r="C68" i="67" l="1"/>
  <c r="B13" i="67"/>
  <c r="C69" i="67" l="1"/>
  <c r="C70" i="67"/>
  <c r="B14" i="67"/>
  <c r="C71" i="67" l="1"/>
  <c r="B15" i="67"/>
  <c r="B16" i="67" l="1"/>
  <c r="C72" i="67"/>
  <c r="C73" i="67" l="1"/>
  <c r="B17" i="67"/>
  <c r="B18" i="67" l="1"/>
  <c r="F18" i="67"/>
  <c r="C74" i="67"/>
  <c r="B19" i="67" l="1"/>
  <c r="F66" i="67"/>
  <c r="F67" i="67" l="1"/>
  <c r="B20" i="67"/>
  <c r="F68" i="67" l="1"/>
  <c r="B21" i="67"/>
  <c r="B22" i="67" l="1"/>
  <c r="F69" i="67"/>
  <c r="F70" i="67" l="1"/>
  <c r="B23" i="67"/>
  <c r="F71" i="67" l="1"/>
  <c r="B24" i="67"/>
  <c r="F72" i="67" l="1"/>
  <c r="B25" i="67"/>
  <c r="B26" i="67" l="1"/>
  <c r="F73" i="67"/>
  <c r="F74" i="67" l="1"/>
  <c r="B27" i="67"/>
  <c r="B28" i="67" l="1"/>
  <c r="I66" i="67"/>
  <c r="I67" i="67" l="1"/>
  <c r="B29" i="67"/>
  <c r="I68" i="67" l="1"/>
  <c r="B30" i="67"/>
  <c r="I69" i="67" l="1"/>
  <c r="B31" i="67"/>
  <c r="B32" i="67" l="1"/>
  <c r="I70" i="67"/>
  <c r="B33" i="67" l="1"/>
  <c r="B34" i="67" s="1"/>
  <c r="B35" i="67" s="1"/>
  <c r="B36" i="67" s="1"/>
  <c r="B37" i="67" s="1"/>
  <c r="I71" i="67"/>
  <c r="I72" i="67" l="1"/>
  <c r="I73" i="67" l="1"/>
  <c r="I74" i="67" l="1"/>
  <c r="F19" i="67" l="1"/>
  <c r="F20" i="67" s="1"/>
  <c r="F21" i="67" s="1"/>
  <c r="F22" i="67" s="1"/>
  <c r="F23" i="67" s="1"/>
  <c r="F24" i="67" s="1"/>
  <c r="F25" i="67" s="1"/>
  <c r="F26" i="67" s="1"/>
  <c r="F27" i="67" s="1"/>
  <c r="F28" i="67" s="1"/>
  <c r="F29" i="67" s="1"/>
  <c r="F30" i="67" s="1"/>
  <c r="F31" i="67" s="1"/>
  <c r="F32" i="67" s="1"/>
  <c r="F33" i="67" s="1"/>
  <c r="F34" i="67" s="1"/>
  <c r="F35" i="67" s="1"/>
  <c r="F36" i="67" s="1"/>
  <c r="F37" i="67" s="1"/>
  <c r="E13" i="67"/>
  <c r="K13" i="67" s="1"/>
  <c r="H13" i="67"/>
  <c r="H14" i="67" s="1"/>
  <c r="H15" i="67" s="1"/>
  <c r="H16" i="67" s="1"/>
  <c r="H17" i="67" s="1"/>
  <c r="H18" i="67" s="1"/>
  <c r="H19" i="67" s="1"/>
  <c r="H20" i="67" s="1"/>
  <c r="H21" i="67" s="1"/>
  <c r="H22" i="67" s="1"/>
  <c r="H23" i="67" s="1"/>
  <c r="H24" i="67" s="1"/>
  <c r="H25" i="67" s="1"/>
  <c r="H26" i="67" s="1"/>
  <c r="H27" i="67" s="1"/>
  <c r="H28" i="67" s="1"/>
  <c r="H29" i="67" s="1"/>
  <c r="H30" i="67" s="1"/>
  <c r="H31" i="67" s="1"/>
  <c r="H32" i="67" s="1"/>
  <c r="H33" i="67" s="1"/>
  <c r="H34" i="67" s="1"/>
  <c r="H35" i="67" s="1"/>
  <c r="H36" i="67" s="1"/>
  <c r="H37" i="67" s="1"/>
  <c r="E14" i="67" l="1"/>
  <c r="K14" i="67" s="1"/>
  <c r="E15" i="67" l="1"/>
  <c r="K15" i="67" s="1"/>
  <c r="E16" i="67" l="1"/>
  <c r="K16" i="67" s="1"/>
  <c r="E17" i="67" l="1"/>
  <c r="K17" i="67" s="1"/>
  <c r="E18" i="67" l="1"/>
  <c r="E19" i="67" s="1"/>
  <c r="E20" i="67" l="1"/>
  <c r="E21" i="67" l="1"/>
  <c r="E22" i="67" l="1"/>
  <c r="E23" i="67" l="1"/>
  <c r="D46" i="67"/>
  <c r="E24" i="67" l="1"/>
  <c r="E25" i="67" l="1"/>
  <c r="D18" i="67"/>
  <c r="K18" i="67" l="1"/>
  <c r="G18" i="67"/>
  <c r="E26" i="67"/>
  <c r="D19" i="67"/>
  <c r="K19" i="67" l="1"/>
  <c r="G19" i="67"/>
  <c r="E27" i="67"/>
  <c r="D20" i="67"/>
  <c r="K20" i="67" l="1"/>
  <c r="G20" i="67"/>
  <c r="E28" i="67"/>
  <c r="D21" i="67"/>
  <c r="K21" i="67" l="1"/>
  <c r="G21" i="67"/>
  <c r="E29" i="67"/>
  <c r="D22" i="67"/>
  <c r="K22" i="67" l="1"/>
  <c r="G22" i="67"/>
  <c r="E30" i="67"/>
  <c r="D23" i="67"/>
  <c r="K23" i="67" l="1"/>
  <c r="G23" i="67"/>
  <c r="E31" i="67"/>
  <c r="D24" i="67"/>
  <c r="K24" i="67" l="1"/>
  <c r="G24" i="67"/>
  <c r="E32" i="67"/>
  <c r="E33" i="67" s="1"/>
  <c r="E34" i="67" s="1"/>
  <c r="E35" i="67" s="1"/>
  <c r="E36" i="67" s="1"/>
  <c r="E37" i="67" s="1"/>
  <c r="D25" i="67"/>
  <c r="K25" i="67" l="1"/>
  <c r="G25" i="67"/>
  <c r="D26" i="67"/>
  <c r="K26" i="67" l="1"/>
  <c r="G26" i="67"/>
  <c r="D27" i="67"/>
  <c r="K27" i="67" l="1"/>
  <c r="G27" i="67"/>
  <c r="D28" i="67"/>
  <c r="K28" i="67" l="1"/>
  <c r="G28" i="67"/>
  <c r="D29" i="67"/>
  <c r="K29" i="67" l="1"/>
  <c r="G29" i="67"/>
  <c r="D30" i="67"/>
  <c r="K30" i="67" l="1"/>
  <c r="G30" i="67"/>
  <c r="D31" i="67"/>
  <c r="K31" i="67" l="1"/>
  <c r="G31" i="67"/>
  <c r="D32" i="67"/>
  <c r="D33" i="67" l="1"/>
  <c r="D34" i="67" s="1"/>
  <c r="K32" i="67"/>
  <c r="G32" i="67"/>
  <c r="I28" i="67"/>
  <c r="I24" i="67"/>
  <c r="I20" i="67"/>
  <c r="I31" i="67"/>
  <c r="I27" i="67"/>
  <c r="I23" i="67"/>
  <c r="I19" i="67"/>
  <c r="I30" i="67"/>
  <c r="I26" i="67"/>
  <c r="I22" i="67"/>
  <c r="I18" i="67"/>
  <c r="I29" i="67"/>
  <c r="I25" i="67"/>
  <c r="I21" i="67"/>
  <c r="K34" i="67" l="1"/>
  <c r="G34" i="67"/>
  <c r="K33" i="67"/>
  <c r="G33" i="67"/>
  <c r="I33" i="67" s="1"/>
  <c r="J33" i="67" s="1"/>
  <c r="J26" i="77"/>
  <c r="J27" i="77" s="1"/>
  <c r="J28" i="77" s="1"/>
  <c r="J29" i="77" s="1"/>
  <c r="J30" i="77" s="1"/>
  <c r="J31" i="77" s="1"/>
  <c r="J32" i="77" s="1"/>
  <c r="J33" i="77" s="1"/>
  <c r="J34" i="77" s="1"/>
  <c r="J35" i="77" s="1"/>
  <c r="J36" i="77" s="1"/>
  <c r="J37" i="77" s="1"/>
  <c r="J38" i="77" s="1"/>
  <c r="J39" i="77" s="1"/>
  <c r="J40" i="77" s="1"/>
  <c r="J41" i="77" s="1"/>
  <c r="J42" i="77" s="1"/>
  <c r="J43" i="77" s="1"/>
  <c r="J44" i="77" s="1"/>
  <c r="J45" i="77" s="1"/>
  <c r="J46" i="77" s="1"/>
  <c r="I32" i="67"/>
  <c r="I25" i="77" s="1"/>
  <c r="I26" i="77" s="1"/>
  <c r="I27" i="77" s="1"/>
  <c r="I28" i="77" s="1"/>
  <c r="I29" i="77" s="1"/>
  <c r="I30" i="77" s="1"/>
  <c r="I31" i="77" s="1"/>
  <c r="I32" i="77" s="1"/>
  <c r="I33" i="77" s="1"/>
  <c r="I34" i="77" s="1"/>
  <c r="I35" i="77" s="1"/>
  <c r="I36" i="77" s="1"/>
  <c r="I37" i="77" s="1"/>
  <c r="I38" i="77" s="1"/>
  <c r="I39" i="77" s="1"/>
  <c r="I40" i="77" s="1"/>
  <c r="D35" i="67"/>
  <c r="I14" i="77"/>
  <c r="I18" i="77"/>
  <c r="I22" i="77"/>
  <c r="I15" i="77"/>
  <c r="I19" i="77"/>
  <c r="I23" i="77"/>
  <c r="I12" i="77"/>
  <c r="I16" i="77"/>
  <c r="I20" i="77"/>
  <c r="I24" i="77"/>
  <c r="I13" i="77"/>
  <c r="I17" i="77"/>
  <c r="I21" i="77"/>
  <c r="I11" i="77"/>
  <c r="J50" i="77" l="1"/>
  <c r="K35" i="67"/>
  <c r="G35" i="67"/>
  <c r="I34" i="67"/>
  <c r="J34" i="67" s="1"/>
  <c r="D36" i="67"/>
  <c r="I50" i="77"/>
  <c r="J18" i="67"/>
  <c r="J32" i="67"/>
  <c r="J28" i="67"/>
  <c r="J24" i="67"/>
  <c r="J20" i="67"/>
  <c r="J31" i="67"/>
  <c r="J27" i="67"/>
  <c r="J23" i="67"/>
  <c r="J19" i="67"/>
  <c r="J30" i="67"/>
  <c r="J26" i="67"/>
  <c r="J22" i="67"/>
  <c r="J29" i="67"/>
  <c r="J25" i="67"/>
  <c r="J21" i="67"/>
  <c r="K36" i="67" l="1"/>
  <c r="G36" i="67"/>
  <c r="I35" i="67"/>
  <c r="J35" i="67" s="1"/>
  <c r="D37" i="67"/>
  <c r="K37" i="67" l="1"/>
  <c r="G37" i="67"/>
  <c r="I37" i="67" s="1"/>
  <c r="J37" i="67" s="1"/>
  <c r="I36" i="67"/>
  <c r="J36" i="67" s="1"/>
  <c r="Q22" i="43" l="1"/>
  <c r="Q30" i="43"/>
  <c r="Q26" i="43"/>
  <c r="Q18" i="43"/>
  <c r="Q20" i="43"/>
  <c r="Q23" i="43"/>
  <c r="Q28" i="43"/>
  <c r="Q27" i="43"/>
  <c r="Q32" i="43"/>
  <c r="Q29" i="43"/>
  <c r="Q25" i="43"/>
  <c r="Q21" i="43"/>
  <c r="Q24" i="43"/>
  <c r="Q31" i="43"/>
  <c r="Q19" i="43"/>
  <c r="R57" i="43" l="1"/>
  <c r="R6" i="31" l="1"/>
  <c r="C43" i="47" l="1"/>
  <c r="C65" i="80"/>
  <c r="C65" i="79"/>
  <c r="C65" i="78"/>
  <c r="C65" i="73"/>
  <c r="C65" i="71"/>
  <c r="C65" i="76"/>
  <c r="C65" i="75"/>
  <c r="C65" i="72"/>
  <c r="C65" i="70"/>
  <c r="C80" i="68"/>
  <c r="C65" i="67"/>
  <c r="CN9" i="25" l="1"/>
  <c r="CI9" i="25"/>
  <c r="AV9" i="25"/>
  <c r="AQ9" i="25"/>
  <c r="CX9" i="25" l="1"/>
  <c r="CW9" i="25"/>
  <c r="CV9" i="25"/>
  <c r="CU9" i="25"/>
  <c r="CT9" i="25"/>
  <c r="CS9" i="25"/>
  <c r="CR9" i="25"/>
  <c r="CQ9" i="25"/>
  <c r="CP9" i="25"/>
  <c r="CO9" i="25"/>
  <c r="BB9" i="25"/>
  <c r="BA9" i="25"/>
  <c r="AZ9" i="25"/>
  <c r="AY9" i="25"/>
  <c r="AX9" i="25"/>
  <c r="CM9" i="25" l="1"/>
  <c r="CL9" i="25"/>
  <c r="CK9" i="25"/>
  <c r="CJ9" i="25"/>
  <c r="CH9" i="25"/>
  <c r="CG9" i="25"/>
  <c r="CF9" i="25"/>
  <c r="CD9" i="25"/>
  <c r="AW9" i="25"/>
  <c r="AU9" i="25"/>
  <c r="AT9" i="25"/>
  <c r="AS9" i="25"/>
  <c r="AR9" i="25"/>
  <c r="AP9" i="25"/>
  <c r="AO9" i="25"/>
  <c r="AN9" i="25"/>
  <c r="AL9" i="25"/>
  <c r="B11" i="43" l="1"/>
  <c r="B12" i="43" s="1"/>
  <c r="B13" i="43" l="1"/>
  <c r="B11" i="47" l="1"/>
  <c r="BH11" i="47" l="1"/>
  <c r="BC11" i="47"/>
  <c r="AS11" i="47"/>
  <c r="AX11" i="47"/>
  <c r="O11" i="47"/>
  <c r="J11" i="47"/>
  <c r="B12" i="47"/>
  <c r="BC12" i="47" l="1"/>
  <c r="AS12" i="47"/>
  <c r="AX12" i="47"/>
  <c r="O12" i="47"/>
  <c r="B13" i="47"/>
  <c r="E10" i="47"/>
  <c r="BC13" i="47" l="1"/>
  <c r="O13" i="47"/>
  <c r="AX13" i="47"/>
  <c r="AS13" i="47"/>
  <c r="B14" i="47"/>
  <c r="BC14" i="47" l="1"/>
  <c r="AX14" i="47"/>
  <c r="O14" i="47"/>
  <c r="AS14" i="47"/>
  <c r="B15" i="47"/>
  <c r="BC15" i="47" l="1"/>
  <c r="AX15" i="47"/>
  <c r="O15" i="47"/>
  <c r="AS15" i="47"/>
  <c r="B16" i="47"/>
  <c r="C10" i="25"/>
  <c r="BC16" i="47" l="1"/>
  <c r="AX16" i="47"/>
  <c r="O16" i="47"/>
  <c r="AS16" i="47"/>
  <c r="B17" i="47"/>
  <c r="B18" i="47" l="1"/>
  <c r="AX17" i="47"/>
  <c r="AS17" i="47"/>
  <c r="O17" i="47"/>
  <c r="F44" i="47"/>
  <c r="B19" i="47" l="1"/>
  <c r="AX18" i="47"/>
  <c r="AS18" i="47"/>
  <c r="AI11" i="47"/>
  <c r="F45" i="47"/>
  <c r="B20" i="47" l="1"/>
  <c r="AS19" i="47"/>
  <c r="AX19" i="47"/>
  <c r="AN11" i="47"/>
  <c r="AI12" i="47"/>
  <c r="Y11" i="47"/>
  <c r="F46" i="47"/>
  <c r="D46" i="43"/>
  <c r="C67" i="43"/>
  <c r="C49" i="43"/>
  <c r="C48" i="43"/>
  <c r="C47" i="43"/>
  <c r="C46" i="43"/>
  <c r="C45" i="43"/>
  <c r="B21" i="47" l="1"/>
  <c r="AX20" i="47"/>
  <c r="AS20" i="47"/>
  <c r="AN12" i="47"/>
  <c r="AI13" i="47"/>
  <c r="J12" i="47"/>
  <c r="C68" i="43"/>
  <c r="F47" i="47"/>
  <c r="D47" i="43"/>
  <c r="B3" i="43"/>
  <c r="C52" i="43" s="1"/>
  <c r="B9" i="43" s="1"/>
  <c r="C69" i="43" l="1"/>
  <c r="B22" i="47"/>
  <c r="AX21" i="47"/>
  <c r="AN13" i="47"/>
  <c r="AI14" i="47"/>
  <c r="J13" i="47"/>
  <c r="F48" i="47"/>
  <c r="C70" i="43"/>
  <c r="B23" i="47" l="1"/>
  <c r="AX22" i="47"/>
  <c r="AN14" i="47"/>
  <c r="AI15" i="47"/>
  <c r="J14" i="47"/>
  <c r="F49" i="47"/>
  <c r="C71" i="43"/>
  <c r="B14" i="43"/>
  <c r="B24" i="47" l="1"/>
  <c r="AX23" i="47"/>
  <c r="AN15" i="47"/>
  <c r="AI16" i="47"/>
  <c r="J15" i="47"/>
  <c r="F50" i="47"/>
  <c r="B15" i="43"/>
  <c r="C72" i="43"/>
  <c r="B25" i="47" l="1"/>
  <c r="AX24" i="47"/>
  <c r="O18" i="47"/>
  <c r="AN16" i="47"/>
  <c r="AI17" i="47"/>
  <c r="J16" i="47"/>
  <c r="F51" i="47"/>
  <c r="C73" i="43"/>
  <c r="B16" i="43"/>
  <c r="B26" i="47" l="1"/>
  <c r="O19" i="47"/>
  <c r="AN17" i="47"/>
  <c r="J17" i="47"/>
  <c r="F52" i="47"/>
  <c r="B17" i="43"/>
  <c r="C74" i="43"/>
  <c r="B27" i="47" l="1"/>
  <c r="AN18" i="47"/>
  <c r="I44" i="47"/>
  <c r="F66" i="43"/>
  <c r="B18" i="43"/>
  <c r="B28" i="47" l="1"/>
  <c r="O20" i="47"/>
  <c r="AN19" i="47"/>
  <c r="M24" i="47"/>
  <c r="I45" i="47"/>
  <c r="F67" i="43"/>
  <c r="B19" i="43"/>
  <c r="M25" i="47" l="1"/>
  <c r="B29" i="47"/>
  <c r="AS21" i="47"/>
  <c r="O21" i="47"/>
  <c r="AN20" i="47"/>
  <c r="I46" i="47"/>
  <c r="F68" i="43"/>
  <c r="B20" i="43"/>
  <c r="AQ25" i="47" l="1"/>
  <c r="AV25" i="47"/>
  <c r="B30" i="47"/>
  <c r="AS22" i="47"/>
  <c r="O22" i="47"/>
  <c r="I47" i="47"/>
  <c r="B21" i="43"/>
  <c r="F69" i="43"/>
  <c r="AV26" i="47" l="1"/>
  <c r="M26" i="47"/>
  <c r="AQ26" i="47"/>
  <c r="AQ27" i="47" s="1"/>
  <c r="B31" i="47"/>
  <c r="AS23" i="47"/>
  <c r="O23" i="47"/>
  <c r="I48" i="47"/>
  <c r="F70" i="43"/>
  <c r="B22" i="43"/>
  <c r="AV27" i="47" l="1"/>
  <c r="M27" i="47"/>
  <c r="M28" i="47" s="1"/>
  <c r="B32" i="47"/>
  <c r="I49" i="47"/>
  <c r="B23" i="43"/>
  <c r="F71" i="43"/>
  <c r="AV28" i="47" l="1"/>
  <c r="AQ28" i="47"/>
  <c r="AS24" i="47"/>
  <c r="I50" i="47"/>
  <c r="B24" i="43"/>
  <c r="F72" i="43"/>
  <c r="AV29" i="47" l="1"/>
  <c r="AQ29" i="47"/>
  <c r="M29" i="47"/>
  <c r="I51" i="47"/>
  <c r="B25" i="43"/>
  <c r="F73" i="43"/>
  <c r="M30" i="47" l="1"/>
  <c r="AV30" i="47"/>
  <c r="AQ30" i="47"/>
  <c r="I52" i="47"/>
  <c r="H18" i="47" s="1"/>
  <c r="H19" i="47" s="1"/>
  <c r="H20" i="47" s="1"/>
  <c r="H21" i="47" s="1"/>
  <c r="H22" i="47" s="1"/>
  <c r="H23" i="47" s="1"/>
  <c r="H24" i="47" s="1"/>
  <c r="H25" i="47" s="1"/>
  <c r="H26" i="47" s="1"/>
  <c r="H27" i="47" s="1"/>
  <c r="H28" i="47" s="1"/>
  <c r="H29" i="47" s="1"/>
  <c r="H30" i="47" s="1"/>
  <c r="H31" i="47" s="1"/>
  <c r="F74" i="43"/>
  <c r="B26" i="43"/>
  <c r="AL21" i="47" l="1"/>
  <c r="AL22" i="47" s="1"/>
  <c r="AL23" i="47" s="1"/>
  <c r="AL24" i="47" s="1"/>
  <c r="AL25" i="47" s="1"/>
  <c r="AL26" i="47" s="1"/>
  <c r="AL27" i="47" s="1"/>
  <c r="AL28" i="47" s="1"/>
  <c r="AL29" i="47" s="1"/>
  <c r="AL30" i="47" s="1"/>
  <c r="AL31" i="47" s="1"/>
  <c r="AB11" i="47"/>
  <c r="AB12" i="47" s="1"/>
  <c r="AB13" i="47" s="1"/>
  <c r="AB14" i="47" s="1"/>
  <c r="AB15" i="47" s="1"/>
  <c r="AB16" i="47" s="1"/>
  <c r="AB17" i="47" s="1"/>
  <c r="AB18" i="47" s="1"/>
  <c r="AB19" i="47" s="1"/>
  <c r="AB20" i="47" s="1"/>
  <c r="AB21" i="47" s="1"/>
  <c r="AB22" i="47" s="1"/>
  <c r="AB23" i="47" s="1"/>
  <c r="AB24" i="47" s="1"/>
  <c r="AB25" i="47" s="1"/>
  <c r="AB26" i="47" s="1"/>
  <c r="AB27" i="47" s="1"/>
  <c r="AB28" i="47" s="1"/>
  <c r="AB29" i="47" s="1"/>
  <c r="AB30" i="47" s="1"/>
  <c r="AB31" i="47" s="1"/>
  <c r="AD31" i="47" s="1"/>
  <c r="R12" i="47"/>
  <c r="R13" i="47" s="1"/>
  <c r="R14" i="47" s="1"/>
  <c r="R15" i="47" s="1"/>
  <c r="R16" i="47" s="1"/>
  <c r="R17" i="47" s="1"/>
  <c r="R18" i="47" s="1"/>
  <c r="R19" i="47" s="1"/>
  <c r="R20" i="47" s="1"/>
  <c r="R21" i="47" s="1"/>
  <c r="R22" i="47" s="1"/>
  <c r="R23" i="47" s="1"/>
  <c r="R24" i="47" s="1"/>
  <c r="R25" i="47" s="1"/>
  <c r="R26" i="47" s="1"/>
  <c r="R27" i="47" s="1"/>
  <c r="R28" i="47" s="1"/>
  <c r="R29" i="47" s="1"/>
  <c r="R30" i="47" s="1"/>
  <c r="R31" i="47" s="1"/>
  <c r="AG18" i="47"/>
  <c r="AG19" i="47" s="1"/>
  <c r="AG20" i="47" s="1"/>
  <c r="AG21" i="47" s="1"/>
  <c r="AG22" i="47" s="1"/>
  <c r="AG23" i="47" s="1"/>
  <c r="AG24" i="47" s="1"/>
  <c r="AG25" i="47" s="1"/>
  <c r="AG26" i="47" s="1"/>
  <c r="AG27" i="47" s="1"/>
  <c r="AG28" i="47" s="1"/>
  <c r="AG29" i="47" s="1"/>
  <c r="AG30" i="47" s="1"/>
  <c r="AG31" i="47" s="1"/>
  <c r="BF12" i="47"/>
  <c r="BF13" i="47" s="1"/>
  <c r="BF14" i="47" s="1"/>
  <c r="BF15" i="47" s="1"/>
  <c r="BF16" i="47" s="1"/>
  <c r="BF17" i="47" s="1"/>
  <c r="BF18" i="47" s="1"/>
  <c r="BF19" i="47" s="1"/>
  <c r="BF20" i="47" s="1"/>
  <c r="BF21" i="47" s="1"/>
  <c r="BF22" i="47" s="1"/>
  <c r="BF23" i="47" s="1"/>
  <c r="BF24" i="47" s="1"/>
  <c r="BF25" i="47" s="1"/>
  <c r="BF26" i="47" s="1"/>
  <c r="BF27" i="47" s="1"/>
  <c r="BF28" i="47" s="1"/>
  <c r="BF29" i="47" s="1"/>
  <c r="BF30" i="47" s="1"/>
  <c r="BF31" i="47" s="1"/>
  <c r="BA17" i="47"/>
  <c r="BA18" i="47" s="1"/>
  <c r="BA19" i="47" s="1"/>
  <c r="BA20" i="47" s="1"/>
  <c r="BA21" i="47" s="1"/>
  <c r="BA22" i="47" s="1"/>
  <c r="BA23" i="47" s="1"/>
  <c r="BA24" i="47" s="1"/>
  <c r="BA25" i="47" s="1"/>
  <c r="BA26" i="47" s="1"/>
  <c r="BA27" i="47" s="1"/>
  <c r="BA28" i="47" s="1"/>
  <c r="BA29" i="47" s="1"/>
  <c r="BA30" i="47" s="1"/>
  <c r="BA31" i="47" s="1"/>
  <c r="C12" i="47"/>
  <c r="C13" i="47" s="1"/>
  <c r="C14" i="47" s="1"/>
  <c r="C15" i="47" s="1"/>
  <c r="C16" i="47" s="1"/>
  <c r="C17" i="47" s="1"/>
  <c r="C18" i="47" s="1"/>
  <c r="C19" i="47" s="1"/>
  <c r="C20" i="47" s="1"/>
  <c r="C21" i="47" s="1"/>
  <c r="C22" i="47" s="1"/>
  <c r="C23" i="47" s="1"/>
  <c r="C24" i="47" s="1"/>
  <c r="C25" i="47" s="1"/>
  <c r="C26" i="47" s="1"/>
  <c r="C27" i="47" s="1"/>
  <c r="C28" i="47" s="1"/>
  <c r="C29" i="47" s="1"/>
  <c r="C30" i="47" s="1"/>
  <c r="C31" i="47" s="1"/>
  <c r="W12" i="47"/>
  <c r="W13" i="47" s="1"/>
  <c r="W14" i="47" s="1"/>
  <c r="W15" i="47" s="1"/>
  <c r="W16" i="47" s="1"/>
  <c r="W17" i="47" s="1"/>
  <c r="W18" i="47" s="1"/>
  <c r="W19" i="47" s="1"/>
  <c r="W20" i="47" s="1"/>
  <c r="W21" i="47" s="1"/>
  <c r="W22" i="47" s="1"/>
  <c r="W23" i="47" s="1"/>
  <c r="W24" i="47" s="1"/>
  <c r="W25" i="47" s="1"/>
  <c r="W26" i="47" s="1"/>
  <c r="W27" i="47" s="1"/>
  <c r="W28" i="47" s="1"/>
  <c r="W29" i="47" s="1"/>
  <c r="W30" i="47" s="1"/>
  <c r="W31" i="47" s="1"/>
  <c r="M31" i="47"/>
  <c r="AN31" i="47"/>
  <c r="AQ31" i="47"/>
  <c r="AV31" i="47"/>
  <c r="O24" i="47"/>
  <c r="E11" i="47"/>
  <c r="I66" i="43"/>
  <c r="B27" i="43"/>
  <c r="AB32" i="47" l="1"/>
  <c r="AD32" i="47" s="1"/>
  <c r="C32" i="47"/>
  <c r="AI18" i="47"/>
  <c r="AL32" i="47"/>
  <c r="AN32" i="47" s="1"/>
  <c r="W32" i="47"/>
  <c r="AI31" i="47"/>
  <c r="AG32" i="47"/>
  <c r="AI32" i="47" s="1"/>
  <c r="BH31" i="47"/>
  <c r="BF32" i="47"/>
  <c r="BH32" i="47" s="1"/>
  <c r="H32" i="47"/>
  <c r="AX31" i="47"/>
  <c r="AV32" i="47"/>
  <c r="AX32" i="47" s="1"/>
  <c r="AS31" i="47"/>
  <c r="AQ32" i="47"/>
  <c r="AS32" i="47" s="1"/>
  <c r="R32" i="47"/>
  <c r="BC31" i="47"/>
  <c r="BA32" i="47"/>
  <c r="BC32" i="47" s="1"/>
  <c r="M32" i="47"/>
  <c r="O25" i="47"/>
  <c r="BC17" i="47"/>
  <c r="BH12" i="47"/>
  <c r="AN21" i="47"/>
  <c r="AS25" i="47"/>
  <c r="AX25" i="47"/>
  <c r="AI19" i="47"/>
  <c r="Y12" i="47"/>
  <c r="J18" i="47"/>
  <c r="T11" i="47"/>
  <c r="AD11" i="47"/>
  <c r="I67" i="43"/>
  <c r="B28" i="43"/>
  <c r="O26" i="47" l="1"/>
  <c r="BH13" i="47"/>
  <c r="BC18" i="47"/>
  <c r="AX26" i="47"/>
  <c r="AS26" i="47"/>
  <c r="AN22" i="47"/>
  <c r="AI20" i="47"/>
  <c r="Y13" i="47"/>
  <c r="J19" i="47"/>
  <c r="E12" i="47"/>
  <c r="T12" i="47"/>
  <c r="AD12" i="47"/>
  <c r="I68" i="43"/>
  <c r="E13" i="47"/>
  <c r="B29" i="43"/>
  <c r="I69" i="43" l="1"/>
  <c r="BC19" i="47"/>
  <c r="BH14" i="47"/>
  <c r="O27" i="47"/>
  <c r="AN23" i="47"/>
  <c r="AS27" i="47"/>
  <c r="AX27" i="47"/>
  <c r="AI21" i="47"/>
  <c r="J20" i="47"/>
  <c r="Y14" i="47"/>
  <c r="AD13" i="47"/>
  <c r="T13" i="47"/>
  <c r="E14" i="47"/>
  <c r="B30" i="43"/>
  <c r="I70" i="43" l="1"/>
  <c r="BH15" i="47"/>
  <c r="BC20" i="47"/>
  <c r="AX28" i="47"/>
  <c r="AN24" i="47"/>
  <c r="AS28" i="47"/>
  <c r="O28" i="47"/>
  <c r="AI22" i="47"/>
  <c r="Y15" i="47"/>
  <c r="J21" i="47"/>
  <c r="T14" i="47"/>
  <c r="AD14" i="47"/>
  <c r="E15" i="47"/>
  <c r="B31" i="43"/>
  <c r="B32" i="43" s="1"/>
  <c r="B33" i="43" s="1"/>
  <c r="B34" i="43" s="1"/>
  <c r="B35" i="43" s="1"/>
  <c r="B36" i="43" s="1"/>
  <c r="B37" i="43" s="1"/>
  <c r="I71" i="43" l="1"/>
  <c r="BC21" i="47"/>
  <c r="BH16" i="47"/>
  <c r="O29" i="47"/>
  <c r="AN25" i="47"/>
  <c r="AX29" i="47"/>
  <c r="AS29" i="47"/>
  <c r="AI23" i="47"/>
  <c r="Y16" i="47"/>
  <c r="J22" i="47"/>
  <c r="T15" i="47"/>
  <c r="AD15" i="47"/>
  <c r="E16" i="47"/>
  <c r="I72" i="43" l="1"/>
  <c r="BH17" i="47"/>
  <c r="BC22" i="47"/>
  <c r="AN26" i="47"/>
  <c r="AS30" i="47"/>
  <c r="AX30" i="47"/>
  <c r="O30" i="47"/>
  <c r="AI24" i="47"/>
  <c r="J23" i="47"/>
  <c r="Y17" i="47"/>
  <c r="AD16" i="47"/>
  <c r="T16" i="47"/>
  <c r="E33" i="43"/>
  <c r="E34" i="43" s="1"/>
  <c r="E17" i="47"/>
  <c r="I73" i="43" l="1"/>
  <c r="E35" i="43"/>
  <c r="BC23" i="47"/>
  <c r="BH18" i="47"/>
  <c r="O31" i="47"/>
  <c r="AN27" i="47"/>
  <c r="AI25" i="47"/>
  <c r="Y18" i="47"/>
  <c r="J24" i="47"/>
  <c r="T17" i="47"/>
  <c r="AD17" i="47"/>
  <c r="E18" i="47"/>
  <c r="I74" i="43" l="1"/>
  <c r="E36" i="43"/>
  <c r="BH19" i="47"/>
  <c r="BC24" i="47"/>
  <c r="O32" i="47"/>
  <c r="AN28" i="47"/>
  <c r="AI26" i="47"/>
  <c r="J25" i="47"/>
  <c r="Y19" i="47"/>
  <c r="AD18" i="47"/>
  <c r="T18" i="47"/>
  <c r="E19" i="47"/>
  <c r="F19" i="43" l="1"/>
  <c r="F20" i="43" s="1"/>
  <c r="F21" i="43" s="1"/>
  <c r="F22" i="43" s="1"/>
  <c r="F23" i="43" s="1"/>
  <c r="F24" i="43" s="1"/>
  <c r="F25" i="43" s="1"/>
  <c r="F26" i="43" s="1"/>
  <c r="F27" i="43" s="1"/>
  <c r="F28" i="43" s="1"/>
  <c r="F29" i="43" s="1"/>
  <c r="F30" i="43" s="1"/>
  <c r="F31" i="43" s="1"/>
  <c r="F32" i="43" s="1"/>
  <c r="F33" i="43" s="1"/>
  <c r="F34" i="43" s="1"/>
  <c r="F35" i="43" s="1"/>
  <c r="F36" i="43" s="1"/>
  <c r="F37" i="43" s="1"/>
  <c r="BC25" i="47"/>
  <c r="BH20" i="47"/>
  <c r="AN29" i="47"/>
  <c r="AI27" i="47"/>
  <c r="J26" i="47"/>
  <c r="Y20" i="47"/>
  <c r="T19" i="47"/>
  <c r="AD19" i="47"/>
  <c r="E20" i="47"/>
  <c r="E37" i="43" l="1"/>
  <c r="BH21" i="47"/>
  <c r="BC26" i="47"/>
  <c r="AN30" i="47"/>
  <c r="AI28" i="47"/>
  <c r="Y21" i="47"/>
  <c r="J27" i="47"/>
  <c r="T20" i="47"/>
  <c r="AD20" i="47"/>
  <c r="E21" i="47"/>
  <c r="BC27" i="47" l="1"/>
  <c r="BH22" i="47"/>
  <c r="AI29" i="47"/>
  <c r="J28" i="47"/>
  <c r="Y22" i="47"/>
  <c r="T21" i="47"/>
  <c r="AD21" i="47"/>
  <c r="E22" i="47"/>
  <c r="BH23" i="47" l="1"/>
  <c r="BC28" i="47"/>
  <c r="AI30" i="47"/>
  <c r="Y23" i="47"/>
  <c r="J29" i="47"/>
  <c r="T22" i="47"/>
  <c r="AD22" i="47"/>
  <c r="E23" i="47"/>
  <c r="BC29" i="47" l="1"/>
  <c r="BH24" i="47"/>
  <c r="J30" i="47"/>
  <c r="Y24" i="47"/>
  <c r="AD23" i="47"/>
  <c r="T23" i="47"/>
  <c r="E24" i="47"/>
  <c r="BH25" i="47" l="1"/>
  <c r="BC30" i="47"/>
  <c r="J31" i="47"/>
  <c r="Y25" i="47"/>
  <c r="AD24" i="47"/>
  <c r="T24" i="47"/>
  <c r="E25" i="47"/>
  <c r="BH26" i="47" l="1"/>
  <c r="Y26" i="47"/>
  <c r="J32" i="47"/>
  <c r="AD25" i="47"/>
  <c r="T25" i="47"/>
  <c r="E26" i="47"/>
  <c r="BH27" i="47" l="1"/>
  <c r="Y27" i="47"/>
  <c r="T26" i="47"/>
  <c r="AD26" i="47"/>
  <c r="E27" i="47"/>
  <c r="BH28" i="47" l="1"/>
  <c r="Y28" i="47"/>
  <c r="AD27" i="47"/>
  <c r="T27" i="47"/>
  <c r="E28" i="47"/>
  <c r="BH29" i="47" l="1"/>
  <c r="Y29" i="47"/>
  <c r="T28" i="47"/>
  <c r="AD28" i="47"/>
  <c r="E29" i="47"/>
  <c r="BH30" i="47" l="1"/>
  <c r="Y30" i="47"/>
  <c r="T29" i="47"/>
  <c r="AD29" i="47"/>
  <c r="E30" i="47"/>
  <c r="Y31" i="47" l="1"/>
  <c r="AD30" i="47"/>
  <c r="T30" i="47"/>
  <c r="E31" i="47"/>
  <c r="Y32" i="47" l="1"/>
  <c r="E32" i="47"/>
  <c r="T31" i="47"/>
  <c r="T32" i="47" l="1"/>
  <c r="E9" i="28" l="1"/>
  <c r="F9" i="28"/>
  <c r="M343" i="28" l="1"/>
  <c r="M341" i="28"/>
  <c r="D49" i="43"/>
  <c r="M342" i="28"/>
  <c r="C65" i="43" l="1"/>
  <c r="M340" i="28"/>
  <c r="M339" i="28"/>
  <c r="M338" i="28"/>
  <c r="M337" i="28"/>
  <c r="M336" i="28"/>
  <c r="M335" i="28"/>
  <c r="M334" i="28"/>
  <c r="M333" i="28"/>
  <c r="M332" i="28"/>
  <c r="M331" i="28"/>
  <c r="M330" i="28"/>
  <c r="M329" i="28"/>
  <c r="B44" i="28" l="1"/>
  <c r="M302" i="28" l="1"/>
  <c r="M301" i="28"/>
  <c r="M300" i="28"/>
  <c r="M298" i="28"/>
  <c r="M297" i="28"/>
  <c r="M296" i="28"/>
  <c r="M294" i="28"/>
  <c r="M293" i="28"/>
  <c r="M292" i="28"/>
  <c r="M290" i="28"/>
  <c r="M289" i="28"/>
  <c r="M288" i="28"/>
  <c r="M286" i="28"/>
  <c r="M285" i="28"/>
  <c r="M284" i="28"/>
  <c r="M282" i="28"/>
  <c r="M281" i="28"/>
  <c r="M304" i="28"/>
  <c r="M283" i="28" l="1"/>
  <c r="M287" i="28"/>
  <c r="M291" i="28"/>
  <c r="M295" i="28"/>
  <c r="M299" i="28"/>
  <c r="M303" i="28"/>
  <c r="M328" i="28" l="1"/>
  <c r="M327" i="28"/>
  <c r="M326" i="28"/>
  <c r="M324" i="28"/>
  <c r="M323" i="28"/>
  <c r="M322" i="28"/>
  <c r="M320" i="28"/>
  <c r="M319" i="28"/>
  <c r="M318" i="28"/>
  <c r="M316" i="28"/>
  <c r="M315" i="28"/>
  <c r="M314" i="28"/>
  <c r="M312" i="28"/>
  <c r="M311" i="28"/>
  <c r="M310" i="28"/>
  <c r="M308" i="28"/>
  <c r="M307" i="28"/>
  <c r="M306" i="28"/>
  <c r="M280" i="28"/>
  <c r="M279" i="28"/>
  <c r="M278" i="28"/>
  <c r="M276" i="28"/>
  <c r="M275" i="28"/>
  <c r="M274" i="28"/>
  <c r="M272" i="28"/>
  <c r="M271" i="28"/>
  <c r="M270" i="28"/>
  <c r="M268" i="28"/>
  <c r="M267" i="28"/>
  <c r="M266" i="28"/>
  <c r="M264" i="28"/>
  <c r="M263" i="28"/>
  <c r="M262" i="28"/>
  <c r="M260" i="28"/>
  <c r="M259" i="28"/>
  <c r="M258" i="28"/>
  <c r="M256" i="28"/>
  <c r="M255" i="28"/>
  <c r="M254" i="28"/>
  <c r="M251" i="28"/>
  <c r="M250" i="28"/>
  <c r="M249" i="28"/>
  <c r="M247" i="28"/>
  <c r="M246" i="28"/>
  <c r="M245" i="28"/>
  <c r="M243" i="28"/>
  <c r="M242" i="28"/>
  <c r="M241" i="28"/>
  <c r="M239" i="28"/>
  <c r="M238" i="28"/>
  <c r="M237" i="28"/>
  <c r="M235" i="28"/>
  <c r="M234" i="28"/>
  <c r="M233" i="28"/>
  <c r="M231" i="28"/>
  <c r="M230" i="28"/>
  <c r="M229" i="28"/>
  <c r="M227" i="28"/>
  <c r="M226" i="28"/>
  <c r="M225" i="28"/>
  <c r="M223" i="28"/>
  <c r="M222" i="28"/>
  <c r="M221" i="28"/>
  <c r="M219" i="28"/>
  <c r="M218" i="28"/>
  <c r="M217" i="28"/>
  <c r="M215" i="28"/>
  <c r="M214" i="28"/>
  <c r="M213" i="28"/>
  <c r="M211" i="28"/>
  <c r="M210" i="28"/>
  <c r="M209" i="28"/>
  <c r="M207" i="28"/>
  <c r="M206" i="28"/>
  <c r="M205" i="28"/>
  <c r="M203" i="28"/>
  <c r="M202" i="28"/>
  <c r="M201" i="28"/>
  <c r="M199" i="28"/>
  <c r="M197" i="28"/>
  <c r="M195" i="28"/>
  <c r="M193" i="28"/>
  <c r="M191" i="28"/>
  <c r="M190" i="28"/>
  <c r="M189" i="28"/>
  <c r="M187" i="28"/>
  <c r="M185" i="28"/>
  <c r="M183" i="28"/>
  <c r="M181" i="28"/>
  <c r="M179" i="28"/>
  <c r="M178" i="28"/>
  <c r="M177" i="28"/>
  <c r="M175" i="28"/>
  <c r="M174" i="28"/>
  <c r="M173" i="28"/>
  <c r="M171" i="28"/>
  <c r="M169" i="28"/>
  <c r="M167" i="28"/>
  <c r="M166" i="28"/>
  <c r="M165" i="28"/>
  <c r="M163" i="28"/>
  <c r="M161" i="28"/>
  <c r="M186" i="28" l="1"/>
  <c r="M162" i="28"/>
  <c r="M194" i="28"/>
  <c r="M170" i="28"/>
  <c r="M224" i="28"/>
  <c r="M253" i="28"/>
  <c r="M265" i="28"/>
  <c r="M273" i="28"/>
  <c r="M305" i="28"/>
  <c r="M325" i="28"/>
  <c r="M172" i="28"/>
  <c r="M196" i="28"/>
  <c r="M244" i="28"/>
  <c r="M182" i="28"/>
  <c r="M198" i="28"/>
  <c r="M200" i="28"/>
  <c r="M248" i="28"/>
  <c r="M208" i="28"/>
  <c r="M240" i="28"/>
  <c r="M257" i="28"/>
  <c r="M261" i="28"/>
  <c r="M269" i="28"/>
  <c r="M277" i="28"/>
  <c r="M309" i="28"/>
  <c r="M313" i="28"/>
  <c r="M317" i="28"/>
  <c r="M321" i="28"/>
  <c r="M164" i="28"/>
  <c r="M180" i="28"/>
  <c r="M188" i="28"/>
  <c r="M212" i="28"/>
  <c r="M228" i="28"/>
  <c r="M216" i="28"/>
  <c r="M232" i="28"/>
  <c r="M168" i="28"/>
  <c r="M176" i="28"/>
  <c r="M184" i="28"/>
  <c r="M192" i="28"/>
  <c r="M204" i="28"/>
  <c r="M220" i="28"/>
  <c r="M236" i="28"/>
  <c r="M252" i="28"/>
  <c r="B18" i="28" l="1"/>
  <c r="B19" i="28" l="1"/>
  <c r="B20" i="28" l="1"/>
  <c r="B21" i="28" l="1"/>
  <c r="B3" i="31"/>
  <c r="B22" i="28" l="1"/>
  <c r="B23" i="28" l="1"/>
  <c r="B24" i="28" l="1"/>
  <c r="B25" i="28" l="1"/>
  <c r="B26" i="28" l="1"/>
  <c r="B27" i="28" l="1"/>
  <c r="B28" i="28" l="1"/>
  <c r="B29" i="28" l="1"/>
  <c r="B30" i="28" l="1"/>
  <c r="B31" i="28" l="1"/>
  <c r="B32" i="28" l="1"/>
  <c r="B33" i="28" l="1"/>
  <c r="B34" i="28" l="1"/>
  <c r="B35" i="28" l="1"/>
  <c r="B36" i="28" l="1"/>
  <c r="B37" i="28" l="1"/>
  <c r="M148" i="28" l="1"/>
  <c r="M147" i="28"/>
  <c r="M146" i="28"/>
  <c r="M145" i="28"/>
  <c r="M144" i="28"/>
  <c r="M143" i="28"/>
  <c r="M141" i="28"/>
  <c r="M140" i="28"/>
  <c r="M139" i="28"/>
  <c r="M138" i="28"/>
  <c r="M137" i="28"/>
  <c r="M142" i="28"/>
  <c r="M160" i="28" l="1"/>
  <c r="M159" i="28"/>
  <c r="M158" i="28"/>
  <c r="M157" i="28"/>
  <c r="M156" i="28"/>
  <c r="M155" i="28"/>
  <c r="M154" i="28"/>
  <c r="M153" i="28"/>
  <c r="M152" i="28"/>
  <c r="M151" i="28"/>
  <c r="M150" i="28"/>
  <c r="M149" i="28"/>
  <c r="M136" i="28"/>
  <c r="M135" i="28"/>
  <c r="M134" i="28"/>
  <c r="M132" i="28"/>
  <c r="M131" i="28"/>
  <c r="M130" i="28"/>
  <c r="M129" i="28"/>
  <c r="M128" i="28"/>
  <c r="M127" i="28"/>
  <c r="M126" i="28"/>
  <c r="M125" i="28"/>
  <c r="M124" i="28"/>
  <c r="M122" i="28"/>
  <c r="M121" i="28"/>
  <c r="M120" i="28"/>
  <c r="M118" i="28"/>
  <c r="M117" i="28"/>
  <c r="M116" i="28"/>
  <c r="M115" i="28"/>
  <c r="M114" i="28"/>
  <c r="M113" i="28" l="1"/>
  <c r="M119" i="28"/>
  <c r="M123" i="28"/>
  <c r="M133" i="28"/>
  <c r="M112" i="28" l="1"/>
  <c r="M111" i="28"/>
  <c r="M110" i="28"/>
  <c r="M109" i="28"/>
  <c r="M108" i="28"/>
  <c r="M107" i="28"/>
  <c r="M106" i="28"/>
  <c r="M105" i="28"/>
  <c r="M104" i="28"/>
  <c r="M103" i="28"/>
  <c r="M102" i="28"/>
  <c r="M101" i="28"/>
  <c r="M100" i="28"/>
  <c r="M99" i="28"/>
  <c r="M98" i="28"/>
  <c r="M97" i="28"/>
  <c r="M96" i="28"/>
  <c r="M95" i="28"/>
  <c r="M94" i="28"/>
  <c r="M93" i="28"/>
  <c r="M92" i="28"/>
  <c r="M91" i="28"/>
  <c r="M90" i="28"/>
  <c r="M89" i="28"/>
  <c r="M88" i="28"/>
  <c r="M87" i="28"/>
  <c r="M86" i="28"/>
  <c r="M85" i="28"/>
  <c r="M84" i="28"/>
  <c r="M83" i="28"/>
  <c r="M82" i="28"/>
  <c r="M81" i="28"/>
  <c r="M80" i="28"/>
  <c r="M79" i="28"/>
  <c r="M78" i="28"/>
  <c r="M77" i="28"/>
  <c r="M76" i="28"/>
  <c r="M75" i="28"/>
  <c r="M74" i="28"/>
  <c r="M73" i="28"/>
  <c r="M72" i="28"/>
  <c r="M71" i="28"/>
  <c r="M70" i="28"/>
  <c r="M69" i="28"/>
  <c r="M68" i="28"/>
  <c r="M67" i="28"/>
  <c r="M66" i="28"/>
  <c r="M65" i="28"/>
  <c r="M64" i="28"/>
  <c r="M63" i="28"/>
  <c r="M62" i="28"/>
  <c r="M61" i="28"/>
  <c r="M60" i="28"/>
  <c r="M59" i="28"/>
  <c r="M58" i="28"/>
  <c r="M57" i="28"/>
  <c r="M56" i="28"/>
  <c r="M55" i="28"/>
  <c r="M54" i="28"/>
  <c r="M53" i="28"/>
  <c r="M52" i="28"/>
  <c r="M51" i="28"/>
  <c r="M50" i="28"/>
  <c r="M49" i="28"/>
  <c r="M48" i="28"/>
  <c r="M47" i="28"/>
  <c r="M46" i="28"/>
  <c r="M45" i="28"/>
  <c r="M43" i="28"/>
  <c r="M41" i="28"/>
  <c r="M39" i="28"/>
  <c r="M37" i="28"/>
  <c r="M35" i="28"/>
  <c r="M33" i="28"/>
  <c r="M31" i="28"/>
  <c r="M29" i="28"/>
  <c r="M27" i="28"/>
  <c r="M25" i="28"/>
  <c r="M23" i="28"/>
  <c r="M21" i="28"/>
  <c r="M19" i="28"/>
  <c r="M17" i="28"/>
  <c r="M18" i="28" l="1"/>
  <c r="M20" i="28"/>
  <c r="M22" i="28"/>
  <c r="M24" i="28"/>
  <c r="M26" i="28"/>
  <c r="M28" i="28"/>
  <c r="M30" i="28"/>
  <c r="M32" i="28"/>
  <c r="M34" i="28"/>
  <c r="M36" i="28"/>
  <c r="M38" i="28"/>
  <c r="M40" i="28"/>
  <c r="M42" i="28"/>
  <c r="M44" i="28"/>
  <c r="F38" i="28" l="1"/>
  <c r="E38" i="28"/>
  <c r="D38" i="28"/>
  <c r="I38" i="68" s="1"/>
  <c r="J38" i="68" s="1"/>
  <c r="K38" i="68" s="1"/>
  <c r="D27" i="28"/>
  <c r="I27" i="68" s="1"/>
  <c r="J27" i="68" s="1"/>
  <c r="K27" i="68" s="1"/>
  <c r="D17" i="28"/>
  <c r="D35" i="28"/>
  <c r="I35" i="68" s="1"/>
  <c r="J35" i="68" s="1"/>
  <c r="K35" i="68" s="1"/>
  <c r="D36" i="28"/>
  <c r="I36" i="68" s="1"/>
  <c r="J36" i="68" s="1"/>
  <c r="K36" i="68" s="1"/>
  <c r="D32" i="28"/>
  <c r="I32" i="68" s="1"/>
  <c r="J32" i="68" s="1"/>
  <c r="K32" i="68" s="1"/>
  <c r="D28" i="28"/>
  <c r="I28" i="68" s="1"/>
  <c r="J28" i="68" s="1"/>
  <c r="K28" i="68" s="1"/>
  <c r="D24" i="28"/>
  <c r="I24" i="68" s="1"/>
  <c r="J24" i="68" s="1"/>
  <c r="K24" i="68" s="1"/>
  <c r="D20" i="28"/>
  <c r="D31" i="28"/>
  <c r="I31" i="68" s="1"/>
  <c r="J31" i="68" s="1"/>
  <c r="K31" i="68" s="1"/>
  <c r="D23" i="28"/>
  <c r="D19" i="28"/>
  <c r="D34" i="28"/>
  <c r="I34" i="68" s="1"/>
  <c r="J34" i="68" s="1"/>
  <c r="K34" i="68" s="1"/>
  <c r="D30" i="28"/>
  <c r="I30" i="68" s="1"/>
  <c r="J30" i="68" s="1"/>
  <c r="K30" i="68" s="1"/>
  <c r="D26" i="28"/>
  <c r="I26" i="68" s="1"/>
  <c r="J26" i="68" s="1"/>
  <c r="K26" i="68" s="1"/>
  <c r="D22" i="28"/>
  <c r="D18" i="28"/>
  <c r="D37" i="28"/>
  <c r="I37" i="68" s="1"/>
  <c r="J37" i="68" s="1"/>
  <c r="K37" i="68" s="1"/>
  <c r="D33" i="28"/>
  <c r="I33" i="68" s="1"/>
  <c r="J33" i="68" s="1"/>
  <c r="K33" i="68" s="1"/>
  <c r="D29" i="28"/>
  <c r="I29" i="68" s="1"/>
  <c r="J29" i="68" s="1"/>
  <c r="K29" i="68" s="1"/>
  <c r="D25" i="28"/>
  <c r="I25" i="68" s="1"/>
  <c r="J25" i="68" s="1"/>
  <c r="K25" i="68" s="1"/>
  <c r="D21" i="28"/>
  <c r="E37" i="28"/>
  <c r="F35" i="28"/>
  <c r="F33" i="28"/>
  <c r="F31" i="28"/>
  <c r="E29" i="28"/>
  <c r="F27" i="28"/>
  <c r="F25" i="28"/>
  <c r="F23" i="28"/>
  <c r="E21" i="28"/>
  <c r="F19" i="28"/>
  <c r="F17" i="28"/>
  <c r="F37" i="28"/>
  <c r="E35" i="28"/>
  <c r="E33" i="28"/>
  <c r="E31" i="28"/>
  <c r="F29" i="28"/>
  <c r="E27" i="28"/>
  <c r="E25" i="28"/>
  <c r="E23" i="28"/>
  <c r="F21" i="28"/>
  <c r="E19" i="28"/>
  <c r="E17" i="28"/>
  <c r="F36" i="28"/>
  <c r="F34" i="28"/>
  <c r="F32" i="28"/>
  <c r="F30" i="28"/>
  <c r="F28" i="28"/>
  <c r="F26" i="28"/>
  <c r="F24" i="28"/>
  <c r="F22" i="28"/>
  <c r="E20" i="28"/>
  <c r="F18" i="28"/>
  <c r="E36" i="28"/>
  <c r="E34" i="28"/>
  <c r="E32" i="28"/>
  <c r="E30" i="28"/>
  <c r="E28" i="28"/>
  <c r="E26" i="28"/>
  <c r="E24" i="28"/>
  <c r="E22" i="28"/>
  <c r="F20" i="28"/>
  <c r="E18" i="28"/>
  <c r="I39" i="68" l="1"/>
  <c r="I40" i="68" s="1"/>
  <c r="J40" i="68" s="1"/>
  <c r="K40" i="68" s="1"/>
  <c r="K16" i="77"/>
  <c r="K14" i="77"/>
  <c r="K23" i="77"/>
  <c r="K25" i="77"/>
  <c r="K26" i="77" s="1"/>
  <c r="K27" i="77" s="1"/>
  <c r="K28" i="77" s="1"/>
  <c r="K29" i="77" s="1"/>
  <c r="K30" i="77" s="1"/>
  <c r="K31" i="77" s="1"/>
  <c r="K32" i="77" s="1"/>
  <c r="K33" i="77" s="1"/>
  <c r="K34" i="77" s="1"/>
  <c r="K35" i="77" s="1"/>
  <c r="K36" i="77" s="1"/>
  <c r="K37" i="77" s="1"/>
  <c r="K38" i="77" s="1"/>
  <c r="K39" i="77" s="1"/>
  <c r="K40" i="77" s="1"/>
  <c r="K41" i="77" s="1"/>
  <c r="K42" i="77" s="1"/>
  <c r="K18" i="77"/>
  <c r="K13" i="77"/>
  <c r="K24" i="77"/>
  <c r="K22" i="77"/>
  <c r="K15" i="77"/>
  <c r="K17" i="77"/>
  <c r="K19" i="77"/>
  <c r="K20" i="77"/>
  <c r="K21" i="77"/>
  <c r="J9" i="31"/>
  <c r="B8" i="31" s="1"/>
  <c r="J39" i="68" l="1"/>
  <c r="K39" i="68" s="1"/>
  <c r="K50" i="77"/>
  <c r="J8" i="31"/>
  <c r="I133" i="31" l="1"/>
  <c r="I253" i="31" s="1"/>
  <c r="I25" i="31"/>
  <c r="I14" i="31"/>
  <c r="K9" i="31"/>
  <c r="I134" i="31" l="1"/>
  <c r="I254" i="31" s="1"/>
  <c r="I145" i="31"/>
  <c r="I265" i="31" s="1"/>
  <c r="I26" i="31"/>
  <c r="I15" i="31"/>
  <c r="I37" i="31"/>
  <c r="I157" i="31" l="1"/>
  <c r="I49" i="31"/>
  <c r="I146" i="31"/>
  <c r="I266" i="31" s="1"/>
  <c r="I38" i="31"/>
  <c r="I135" i="31"/>
  <c r="I255" i="31" s="1"/>
  <c r="I27" i="31"/>
  <c r="I16" i="31"/>
  <c r="I147" i="31" l="1"/>
  <c r="I267" i="31" s="1"/>
  <c r="I39" i="31"/>
  <c r="I169" i="31"/>
  <c r="I61" i="31"/>
  <c r="I136" i="31"/>
  <c r="I256" i="31" s="1"/>
  <c r="I17" i="31"/>
  <c r="I28" i="31"/>
  <c r="I158" i="31"/>
  <c r="I50" i="31"/>
  <c r="I170" i="31" l="1"/>
  <c r="I62" i="31"/>
  <c r="I148" i="31"/>
  <c r="I268" i="31" s="1"/>
  <c r="I40" i="31"/>
  <c r="I159" i="31"/>
  <c r="I51" i="31"/>
  <c r="I137" i="31"/>
  <c r="I257" i="31" s="1"/>
  <c r="I29" i="31"/>
  <c r="I18" i="31"/>
  <c r="I181" i="31"/>
  <c r="I73" i="31"/>
  <c r="I193" i="31" s="1"/>
  <c r="I138" i="31" l="1"/>
  <c r="I258" i="31" s="1"/>
  <c r="I19" i="31"/>
  <c r="I30" i="31"/>
  <c r="I182" i="31"/>
  <c r="I74" i="31"/>
  <c r="I194" i="31" s="1"/>
  <c r="I85" i="31"/>
  <c r="I205" i="31" s="1"/>
  <c r="I149" i="31"/>
  <c r="I269" i="31" s="1"/>
  <c r="I41" i="31"/>
  <c r="I171" i="31"/>
  <c r="I63" i="31"/>
  <c r="I160" i="31"/>
  <c r="I52" i="31"/>
  <c r="I172" i="31" l="1"/>
  <c r="I64" i="31"/>
  <c r="I161" i="31"/>
  <c r="I53" i="31"/>
  <c r="I97" i="31"/>
  <c r="I217" i="31" s="1"/>
  <c r="I150" i="31"/>
  <c r="I270" i="31" s="1"/>
  <c r="I42" i="31"/>
  <c r="I183" i="31"/>
  <c r="I75" i="31"/>
  <c r="I195" i="31" s="1"/>
  <c r="I86" i="31"/>
  <c r="I206" i="31" s="1"/>
  <c r="I139" i="31"/>
  <c r="I259" i="31" s="1"/>
  <c r="I31" i="31"/>
  <c r="I20" i="31"/>
  <c r="I151" i="31" l="1"/>
  <c r="I271" i="31" s="1"/>
  <c r="I43" i="31"/>
  <c r="I87" i="31"/>
  <c r="I207" i="31" s="1"/>
  <c r="I162" i="31"/>
  <c r="I54" i="31"/>
  <c r="I109" i="31"/>
  <c r="I229" i="31" s="1"/>
  <c r="I184" i="31"/>
  <c r="I76" i="31"/>
  <c r="I196" i="31" s="1"/>
  <c r="I140" i="31"/>
  <c r="I260" i="31" s="1"/>
  <c r="I21" i="31"/>
  <c r="I32" i="31"/>
  <c r="I98" i="31"/>
  <c r="I218" i="31" s="1"/>
  <c r="I173" i="31"/>
  <c r="I65" i="31"/>
  <c r="I152" i="31" l="1"/>
  <c r="I272" i="31" s="1"/>
  <c r="I44" i="31"/>
  <c r="I174" i="31"/>
  <c r="I66" i="31"/>
  <c r="I185" i="31"/>
  <c r="I77" i="31"/>
  <c r="I197" i="31" s="1"/>
  <c r="I110" i="31"/>
  <c r="I230" i="31" s="1"/>
  <c r="I141" i="31"/>
  <c r="I261" i="31" s="1"/>
  <c r="I33" i="31"/>
  <c r="I22" i="31"/>
  <c r="I88" i="31"/>
  <c r="I208" i="31" s="1"/>
  <c r="I121" i="31"/>
  <c r="I99" i="31"/>
  <c r="I219" i="31" s="1"/>
  <c r="I163" i="31"/>
  <c r="I55" i="31"/>
  <c r="I241" i="31" l="1"/>
  <c r="I175" i="31"/>
  <c r="I67" i="31"/>
  <c r="I100" i="31"/>
  <c r="I220" i="31" s="1"/>
  <c r="I153" i="31"/>
  <c r="I273" i="31" s="1"/>
  <c r="I45" i="31"/>
  <c r="I122" i="31"/>
  <c r="I164" i="31"/>
  <c r="I56" i="31"/>
  <c r="I111" i="31"/>
  <c r="I231" i="31" s="1"/>
  <c r="I142" i="31"/>
  <c r="I262" i="31" s="1"/>
  <c r="I23" i="31"/>
  <c r="I34" i="31"/>
  <c r="I89" i="31"/>
  <c r="I209" i="31" s="1"/>
  <c r="I186" i="31"/>
  <c r="I78" i="31"/>
  <c r="I198" i="31" s="1"/>
  <c r="I242" i="31" l="1"/>
  <c r="I90" i="31"/>
  <c r="I210" i="31" s="1"/>
  <c r="I143" i="31"/>
  <c r="I263" i="31" s="1"/>
  <c r="I35" i="31"/>
  <c r="I24" i="31"/>
  <c r="I123" i="31"/>
  <c r="I187" i="31"/>
  <c r="I79" i="31"/>
  <c r="I199" i="31" s="1"/>
  <c r="I101" i="31"/>
  <c r="I221" i="31" s="1"/>
  <c r="I154" i="31"/>
  <c r="I274" i="31" s="1"/>
  <c r="I46" i="31"/>
  <c r="I176" i="31"/>
  <c r="I68" i="31"/>
  <c r="I165" i="31"/>
  <c r="I57" i="31"/>
  <c r="I112" i="31"/>
  <c r="I232" i="31" s="1"/>
  <c r="I243" i="31" l="1"/>
  <c r="I177" i="31"/>
  <c r="I69" i="31"/>
  <c r="I188" i="31"/>
  <c r="I80" i="31"/>
  <c r="I200" i="31" s="1"/>
  <c r="I113" i="31"/>
  <c r="I233" i="31" s="1"/>
  <c r="I91" i="31"/>
  <c r="I211" i="31" s="1"/>
  <c r="I155" i="31"/>
  <c r="I275" i="31" s="1"/>
  <c r="I47" i="31"/>
  <c r="I124" i="31"/>
  <c r="I166" i="31"/>
  <c r="I58" i="31"/>
  <c r="I144" i="31"/>
  <c r="I264" i="31" s="1"/>
  <c r="I36" i="31"/>
  <c r="I102" i="31"/>
  <c r="I222" i="31" s="1"/>
  <c r="I244" i="31" l="1"/>
  <c r="I114" i="31"/>
  <c r="I234" i="31" s="1"/>
  <c r="I103" i="31"/>
  <c r="I223" i="31" s="1"/>
  <c r="I189" i="31"/>
  <c r="I81" i="31"/>
  <c r="I201" i="31" s="1"/>
  <c r="I156" i="31"/>
  <c r="I276" i="31" s="1"/>
  <c r="I48" i="31"/>
  <c r="I178" i="31"/>
  <c r="I70" i="31"/>
  <c r="I167" i="31"/>
  <c r="I59" i="31"/>
  <c r="I125" i="31"/>
  <c r="I92" i="31"/>
  <c r="I212" i="31" s="1"/>
  <c r="I245" i="31" l="1"/>
  <c r="I104" i="31"/>
  <c r="I224" i="31" s="1"/>
  <c r="I190" i="31"/>
  <c r="I82" i="31"/>
  <c r="I202" i="31" s="1"/>
  <c r="I93" i="31"/>
  <c r="I213" i="31" s="1"/>
  <c r="I179" i="31"/>
  <c r="I71" i="31"/>
  <c r="I168" i="31"/>
  <c r="I60" i="31"/>
  <c r="I115" i="31"/>
  <c r="I235" i="31" s="1"/>
  <c r="I126" i="31"/>
  <c r="I246" i="31" l="1"/>
  <c r="I127" i="31"/>
  <c r="I191" i="31"/>
  <c r="I83" i="31"/>
  <c r="I203" i="31" s="1"/>
  <c r="I105" i="31"/>
  <c r="I225" i="31" s="1"/>
  <c r="I94" i="31"/>
  <c r="I214" i="31" s="1"/>
  <c r="I180" i="31"/>
  <c r="I72" i="31"/>
  <c r="I116" i="31"/>
  <c r="I236" i="31" s="1"/>
  <c r="I247" i="31" l="1"/>
  <c r="I117" i="31"/>
  <c r="I237" i="31" s="1"/>
  <c r="I95" i="31"/>
  <c r="I215" i="31" s="1"/>
  <c r="I128" i="31"/>
  <c r="I192" i="31"/>
  <c r="I84" i="31"/>
  <c r="I204" i="31" s="1"/>
  <c r="I106" i="31"/>
  <c r="I226" i="31" s="1"/>
  <c r="I248" i="31" l="1"/>
  <c r="I118" i="31"/>
  <c r="I238" i="31" s="1"/>
  <c r="I107" i="31"/>
  <c r="I227" i="31" s="1"/>
  <c r="I96" i="31"/>
  <c r="I216" i="31" s="1"/>
  <c r="I129" i="31"/>
  <c r="I249" i="31" l="1"/>
  <c r="I119" i="31"/>
  <c r="I239" i="31" s="1"/>
  <c r="I108" i="31"/>
  <c r="I228" i="31" s="1"/>
  <c r="I130" i="31"/>
  <c r="I250" i="31" l="1"/>
  <c r="I131" i="31"/>
  <c r="I120" i="31"/>
  <c r="I240" i="31" s="1"/>
  <c r="I251" i="31" l="1"/>
  <c r="I132" i="31"/>
  <c r="I252" i="31" l="1"/>
  <c r="O16" i="28" l="1"/>
  <c r="C9" i="28" l="1"/>
  <c r="C38" i="28" l="1"/>
  <c r="C34" i="28"/>
  <c r="C27" i="28"/>
  <c r="C17" i="28"/>
  <c r="C33" i="28"/>
  <c r="C23" i="28"/>
  <c r="C25" i="28"/>
  <c r="C29" i="28"/>
  <c r="C19" i="28"/>
  <c r="C18" i="28"/>
  <c r="C35" i="28"/>
  <c r="C24" i="28"/>
  <c r="C28" i="28"/>
  <c r="C20" i="28"/>
  <c r="C30" i="28"/>
  <c r="C26" i="28"/>
  <c r="C21" i="28"/>
  <c r="C31" i="28"/>
  <c r="C37" i="28"/>
  <c r="C32" i="28"/>
  <c r="C36" i="28"/>
  <c r="C22" i="28"/>
  <c r="J13" i="31" l="1"/>
  <c r="B13" i="25" s="1"/>
  <c r="B14" i="31"/>
  <c r="L16" i="31"/>
  <c r="L17" i="31" l="1"/>
  <c r="L18" i="31" s="1"/>
  <c r="L19" i="31" s="1"/>
  <c r="L20" i="31" s="1"/>
  <c r="L21" i="31" s="1"/>
  <c r="L22" i="31" s="1"/>
  <c r="L23" i="31" s="1"/>
  <c r="L24" i="31" s="1"/>
  <c r="L25" i="31" s="1"/>
  <c r="L26" i="31" s="1"/>
  <c r="L27" i="31" s="1"/>
  <c r="B15" i="31"/>
  <c r="J14" i="31"/>
  <c r="O13" i="25"/>
  <c r="B14" i="25"/>
  <c r="AM13" i="25" l="1"/>
  <c r="BI13" i="25"/>
  <c r="BW13" i="25"/>
  <c r="BV13" i="25"/>
  <c r="BT13" i="25"/>
  <c r="BS13" i="25"/>
  <c r="BR13" i="25"/>
  <c r="BP13" i="25"/>
  <c r="BN13" i="25"/>
  <c r="BM13" i="25"/>
  <c r="BK13" i="25"/>
  <c r="BH13" i="25"/>
  <c r="BJ13" i="25"/>
  <c r="BY13" i="25"/>
  <c r="BG13" i="25"/>
  <c r="B15" i="25"/>
  <c r="O14" i="25"/>
  <c r="DA13" i="25"/>
  <c r="DB13" i="25" s="1"/>
  <c r="J15" i="31"/>
  <c r="B16" i="31"/>
  <c r="L28" i="31"/>
  <c r="AM14" i="25" l="1"/>
  <c r="CE13" i="25"/>
  <c r="BI14" i="25"/>
  <c r="BW14" i="25"/>
  <c r="BV14" i="25"/>
  <c r="BT14" i="25"/>
  <c r="BS14" i="25"/>
  <c r="BR14" i="25"/>
  <c r="BP14" i="25"/>
  <c r="BN14" i="25"/>
  <c r="BM14" i="25"/>
  <c r="BK14" i="25"/>
  <c r="BH14" i="25"/>
  <c r="BY14" i="25"/>
  <c r="BG14" i="25"/>
  <c r="B17" i="31"/>
  <c r="J16" i="31"/>
  <c r="DA14" i="25"/>
  <c r="DB14" i="25" s="1"/>
  <c r="L29" i="31"/>
  <c r="O15" i="25"/>
  <c r="B16" i="25"/>
  <c r="AM15" i="25" l="1"/>
  <c r="CE14" i="25"/>
  <c r="BI15" i="25"/>
  <c r="BW15" i="25"/>
  <c r="BV15" i="25"/>
  <c r="BT15" i="25"/>
  <c r="BS15" i="25"/>
  <c r="BR15" i="25"/>
  <c r="BP15" i="25"/>
  <c r="BN15" i="25"/>
  <c r="BM15" i="25"/>
  <c r="BK15" i="25"/>
  <c r="BH15" i="25"/>
  <c r="BY15" i="25"/>
  <c r="BG15" i="25"/>
  <c r="L30" i="31"/>
  <c r="J17" i="31"/>
  <c r="B18" i="31"/>
  <c r="DA15" i="25"/>
  <c r="DB15" i="25" s="1"/>
  <c r="O16" i="25"/>
  <c r="B17" i="25"/>
  <c r="AM16" i="25" l="1"/>
  <c r="CE15" i="25"/>
  <c r="BI16" i="25"/>
  <c r="BV16" i="25"/>
  <c r="BK16" i="25"/>
  <c r="BN16" i="25"/>
  <c r="BM16" i="25"/>
  <c r="BH16" i="25"/>
  <c r="BW16" i="25"/>
  <c r="BT16" i="25"/>
  <c r="BS16" i="25"/>
  <c r="BR16" i="25"/>
  <c r="BP16" i="25"/>
  <c r="BY16" i="25"/>
  <c r="BG16" i="25"/>
  <c r="B18" i="25"/>
  <c r="O17" i="25"/>
  <c r="DA16" i="25"/>
  <c r="DB16" i="25" s="1"/>
  <c r="J18" i="31"/>
  <c r="B19" i="31"/>
  <c r="L31" i="31"/>
  <c r="AM17" i="25" l="1"/>
  <c r="CE16" i="25"/>
  <c r="BI17" i="25"/>
  <c r="BW17" i="25"/>
  <c r="BV17" i="25"/>
  <c r="BT17" i="25"/>
  <c r="BS17" i="25"/>
  <c r="BR17" i="25"/>
  <c r="BP17" i="25"/>
  <c r="BN17" i="25"/>
  <c r="BM17" i="25"/>
  <c r="BK17" i="25"/>
  <c r="BH17" i="25"/>
  <c r="BY17" i="25"/>
  <c r="BG17" i="25"/>
  <c r="B20" i="31"/>
  <c r="J19" i="31"/>
  <c r="DA17" i="25"/>
  <c r="DB17" i="25" s="1"/>
  <c r="L32" i="31"/>
  <c r="B19" i="25"/>
  <c r="O18" i="25"/>
  <c r="AM18" i="25" l="1"/>
  <c r="CE17" i="25"/>
  <c r="BI18" i="25"/>
  <c r="BW18" i="25"/>
  <c r="BV18" i="25"/>
  <c r="BT18" i="25"/>
  <c r="BS18" i="25"/>
  <c r="BR18" i="25"/>
  <c r="BP18" i="25"/>
  <c r="BN18" i="25"/>
  <c r="BM18" i="25"/>
  <c r="BK18" i="25"/>
  <c r="BH18" i="25"/>
  <c r="BY18" i="25"/>
  <c r="BG18" i="25"/>
  <c r="O19" i="25"/>
  <c r="B20" i="25"/>
  <c r="DA18" i="25"/>
  <c r="DB18" i="25" s="1"/>
  <c r="L33" i="31"/>
  <c r="J20" i="31"/>
  <c r="B21" i="31"/>
  <c r="AM19" i="25" l="1"/>
  <c r="CE18" i="25"/>
  <c r="BI19" i="25"/>
  <c r="BW19" i="25"/>
  <c r="BV19" i="25"/>
  <c r="BT19" i="25"/>
  <c r="BS19" i="25"/>
  <c r="BR19" i="25"/>
  <c r="BP19" i="25"/>
  <c r="BN19" i="25"/>
  <c r="BM19" i="25"/>
  <c r="BK19" i="25"/>
  <c r="BH19" i="25"/>
  <c r="BY19" i="25"/>
  <c r="BG19" i="25"/>
  <c r="B22" i="31"/>
  <c r="J21" i="31"/>
  <c r="B21" i="25"/>
  <c r="O20" i="25"/>
  <c r="L34" i="31"/>
  <c r="DA19" i="25"/>
  <c r="DB19" i="25" s="1"/>
  <c r="AM20" i="25" l="1"/>
  <c r="CE19" i="25"/>
  <c r="BI20" i="25"/>
  <c r="BW20" i="25"/>
  <c r="BT20" i="25"/>
  <c r="BS20" i="25"/>
  <c r="BR20" i="25"/>
  <c r="BP20" i="25"/>
  <c r="BN20" i="25"/>
  <c r="BM20" i="25"/>
  <c r="BH20" i="25"/>
  <c r="BV20" i="25"/>
  <c r="BK20" i="25"/>
  <c r="BY20" i="25"/>
  <c r="BG20" i="25"/>
  <c r="DA20" i="25"/>
  <c r="DB20" i="25" s="1"/>
  <c r="J22" i="31"/>
  <c r="B23" i="31"/>
  <c r="B22" i="25"/>
  <c r="O21" i="25"/>
  <c r="L35" i="31"/>
  <c r="CE20" i="25" l="1"/>
  <c r="AM21" i="25"/>
  <c r="BI21" i="25"/>
  <c r="BW21" i="25"/>
  <c r="BV21" i="25"/>
  <c r="BT21" i="25"/>
  <c r="BS21" i="25"/>
  <c r="BR21" i="25"/>
  <c r="BP21" i="25"/>
  <c r="BN21" i="25"/>
  <c r="BM21" i="25"/>
  <c r="BK21" i="25"/>
  <c r="BH21" i="25"/>
  <c r="BY21" i="25"/>
  <c r="BG21" i="25"/>
  <c r="L36" i="31"/>
  <c r="L37" i="31" s="1"/>
  <c r="O22" i="25"/>
  <c r="B23" i="25"/>
  <c r="J23" i="31"/>
  <c r="B24" i="31"/>
  <c r="DA21" i="25"/>
  <c r="DB21" i="25" s="1"/>
  <c r="AM22" i="25" l="1"/>
  <c r="CE21" i="25"/>
  <c r="BI22" i="25"/>
  <c r="BW22" i="25"/>
  <c r="BV22" i="25"/>
  <c r="BT22" i="25"/>
  <c r="BS22" i="25"/>
  <c r="BR22" i="25"/>
  <c r="BP22" i="25"/>
  <c r="BN22" i="25"/>
  <c r="BM22" i="25"/>
  <c r="BK22" i="25"/>
  <c r="BH22" i="25"/>
  <c r="BY22" i="25"/>
  <c r="BG22" i="25"/>
  <c r="B24" i="25"/>
  <c r="O23" i="25"/>
  <c r="DA22" i="25"/>
  <c r="DB22" i="25" s="1"/>
  <c r="B25" i="31"/>
  <c r="J24" i="31"/>
  <c r="AM23" i="25" l="1"/>
  <c r="CE22" i="25"/>
  <c r="BI23" i="25"/>
  <c r="BW23" i="25"/>
  <c r="BV23" i="25"/>
  <c r="BT23" i="25"/>
  <c r="BS23" i="25"/>
  <c r="BR23" i="25"/>
  <c r="BP23" i="25"/>
  <c r="BN23" i="25"/>
  <c r="BM23" i="25"/>
  <c r="BK23" i="25"/>
  <c r="BH23" i="25"/>
  <c r="BY23" i="25"/>
  <c r="BG23" i="25"/>
  <c r="DA23" i="25"/>
  <c r="DB23" i="25" s="1"/>
  <c r="O24" i="25"/>
  <c r="B25" i="25"/>
  <c r="J25" i="31"/>
  <c r="B26" i="31"/>
  <c r="AM24" i="25" l="1"/>
  <c r="CE23" i="25"/>
  <c r="BI24" i="25"/>
  <c r="BV24" i="25"/>
  <c r="BT24" i="25"/>
  <c r="BS24" i="25"/>
  <c r="BR24" i="25"/>
  <c r="BK24" i="25"/>
  <c r="BW24" i="25"/>
  <c r="BP24" i="25"/>
  <c r="BN24" i="25"/>
  <c r="BM24" i="25"/>
  <c r="BH24" i="25"/>
  <c r="BY24" i="25"/>
  <c r="BG24" i="25"/>
  <c r="O25" i="25"/>
  <c r="B26" i="25"/>
  <c r="B27" i="31"/>
  <c r="J26" i="31"/>
  <c r="DA24" i="25"/>
  <c r="DB24" i="25" s="1"/>
  <c r="AM25" i="25" l="1"/>
  <c r="CE24" i="25"/>
  <c r="BI25" i="25"/>
  <c r="BW25" i="25"/>
  <c r="BV25" i="25"/>
  <c r="BT25" i="25"/>
  <c r="BS25" i="25"/>
  <c r="BR25" i="25"/>
  <c r="BP25" i="25"/>
  <c r="BN25" i="25"/>
  <c r="BM25" i="25"/>
  <c r="BK25" i="25"/>
  <c r="BH25" i="25"/>
  <c r="BY25" i="25"/>
  <c r="BG25" i="25"/>
  <c r="B28" i="31"/>
  <c r="J27" i="31"/>
  <c r="B27" i="25"/>
  <c r="O26" i="25"/>
  <c r="DA25" i="25"/>
  <c r="DB25" i="25" s="1"/>
  <c r="AM26" i="25" l="1"/>
  <c r="CE25" i="25"/>
  <c r="BI26" i="25"/>
  <c r="BW26" i="25"/>
  <c r="BV26" i="25"/>
  <c r="BT26" i="25"/>
  <c r="BS26" i="25"/>
  <c r="BR26" i="25"/>
  <c r="BP26" i="25"/>
  <c r="BN26" i="25"/>
  <c r="BM26" i="25"/>
  <c r="BK26" i="25"/>
  <c r="BH26" i="25"/>
  <c r="BY26" i="25"/>
  <c r="BG26" i="25"/>
  <c r="DA26" i="25"/>
  <c r="DB26" i="25" s="1"/>
  <c r="J28" i="31"/>
  <c r="B29" i="31"/>
  <c r="O27" i="25"/>
  <c r="B28" i="25"/>
  <c r="AM27" i="25" l="1"/>
  <c r="CE26" i="25"/>
  <c r="BI27" i="25"/>
  <c r="BW27" i="25"/>
  <c r="BV27" i="25"/>
  <c r="BT27" i="25"/>
  <c r="BS27" i="25"/>
  <c r="BR27" i="25"/>
  <c r="BP27" i="25"/>
  <c r="BN27" i="25"/>
  <c r="BM27" i="25"/>
  <c r="BK27" i="25"/>
  <c r="BH27" i="25"/>
  <c r="BY27" i="25"/>
  <c r="BG27" i="25"/>
  <c r="DA27" i="25"/>
  <c r="DB27" i="25" s="1"/>
  <c r="B29" i="25"/>
  <c r="O28" i="25"/>
  <c r="B30" i="31"/>
  <c r="J29" i="31"/>
  <c r="CE27" i="25" l="1"/>
  <c r="AM28" i="25"/>
  <c r="BI28" i="25"/>
  <c r="BW28" i="25"/>
  <c r="BT28" i="25"/>
  <c r="BP28" i="25"/>
  <c r="BN28" i="25"/>
  <c r="BM28" i="25"/>
  <c r="BK28" i="25"/>
  <c r="BH28" i="25"/>
  <c r="BV28" i="25"/>
  <c r="BS28" i="25"/>
  <c r="BR28" i="25"/>
  <c r="BY28" i="25"/>
  <c r="BG28" i="25"/>
  <c r="B30" i="25"/>
  <c r="O29" i="25"/>
  <c r="DA28" i="25"/>
  <c r="DB28" i="25" s="1"/>
  <c r="B31" i="31"/>
  <c r="J30" i="31"/>
  <c r="CE28" i="25" l="1"/>
  <c r="AM29" i="25"/>
  <c r="BI29" i="25"/>
  <c r="BW29" i="25"/>
  <c r="BV29" i="25"/>
  <c r="BT29" i="25"/>
  <c r="BS29" i="25"/>
  <c r="BR29" i="25"/>
  <c r="BP29" i="25"/>
  <c r="BN29" i="25"/>
  <c r="BM29" i="25"/>
  <c r="BK29" i="25"/>
  <c r="BH29" i="25"/>
  <c r="BY29" i="25"/>
  <c r="BG29" i="25"/>
  <c r="B32" i="31"/>
  <c r="J31" i="31"/>
  <c r="DA29" i="25"/>
  <c r="DB29" i="25" s="1"/>
  <c r="O30" i="25"/>
  <c r="B31" i="25"/>
  <c r="AM30" i="25" l="1"/>
  <c r="CE29" i="25"/>
  <c r="BI30" i="25"/>
  <c r="BW30" i="25"/>
  <c r="BV30" i="25"/>
  <c r="BT30" i="25"/>
  <c r="BS30" i="25"/>
  <c r="BR30" i="25"/>
  <c r="BP30" i="25"/>
  <c r="BN30" i="25"/>
  <c r="BM30" i="25"/>
  <c r="BK30" i="25"/>
  <c r="BH30" i="25"/>
  <c r="BY30" i="25"/>
  <c r="BG30" i="25"/>
  <c r="O31" i="25"/>
  <c r="BI31" i="25" s="1"/>
  <c r="B32" i="25"/>
  <c r="DA30" i="25"/>
  <c r="DB30" i="25" s="1"/>
  <c r="J32" i="31"/>
  <c r="B33" i="31"/>
  <c r="CE31" i="25" l="1"/>
  <c r="CE30" i="25"/>
  <c r="BW31" i="25"/>
  <c r="BV31" i="25"/>
  <c r="BT31" i="25"/>
  <c r="BS31" i="25"/>
  <c r="BR31" i="25"/>
  <c r="BP31" i="25"/>
  <c r="BN31" i="25"/>
  <c r="BM31" i="25"/>
  <c r="BK31" i="25"/>
  <c r="BH31" i="25"/>
  <c r="BY31" i="25"/>
  <c r="BG31" i="25"/>
  <c r="B33" i="25"/>
  <c r="O32" i="25"/>
  <c r="BI32" i="25" s="1"/>
  <c r="CE32" i="25" s="1"/>
  <c r="B34" i="31"/>
  <c r="J33" i="31"/>
  <c r="DA31" i="25"/>
  <c r="DB31" i="25" s="1"/>
  <c r="BW32" i="25" l="1"/>
  <c r="BV32" i="25"/>
  <c r="BS32" i="25"/>
  <c r="BR32" i="25"/>
  <c r="BP32" i="25"/>
  <c r="BN32" i="25"/>
  <c r="BH32" i="25"/>
  <c r="BT32" i="25"/>
  <c r="BM32" i="25"/>
  <c r="BK32" i="25"/>
  <c r="BY32" i="25"/>
  <c r="BG32" i="25"/>
  <c r="B34" i="25"/>
  <c r="O34" i="25" s="1"/>
  <c r="O33" i="25"/>
  <c r="B35" i="31"/>
  <c r="J34" i="31"/>
  <c r="DA32" i="25"/>
  <c r="DB32" i="25" s="1"/>
  <c r="J35" i="31" l="1"/>
  <c r="B36" i="31"/>
  <c r="B37" i="31" l="1"/>
  <c r="J36" i="31"/>
  <c r="B38" i="31" l="1"/>
  <c r="J37" i="31"/>
  <c r="B39" i="31" l="1"/>
  <c r="J38" i="31"/>
  <c r="J39" i="31" l="1"/>
  <c r="B40" i="31"/>
  <c r="B41" i="31" l="1"/>
  <c r="J40" i="31"/>
  <c r="J41" i="31" l="1"/>
  <c r="B42" i="31"/>
  <c r="J42" i="31" l="1"/>
  <c r="B43" i="31"/>
  <c r="B44" i="31" l="1"/>
  <c r="J43" i="31"/>
  <c r="J44" i="31" l="1"/>
  <c r="B45" i="31"/>
  <c r="B46" i="31" l="1"/>
  <c r="J45" i="31"/>
  <c r="J46" i="31" l="1"/>
  <c r="B47" i="31"/>
  <c r="J47" i="31" l="1"/>
  <c r="B48" i="31"/>
  <c r="J48" i="31" l="1"/>
  <c r="B49" i="31"/>
  <c r="B50" i="31" l="1"/>
  <c r="J49" i="31"/>
  <c r="B51" i="31" l="1"/>
  <c r="J50" i="31"/>
  <c r="J51" i="31" l="1"/>
  <c r="B52" i="31"/>
  <c r="J52" i="31" l="1"/>
  <c r="B53" i="31"/>
  <c r="B54" i="31" l="1"/>
  <c r="J53" i="31"/>
  <c r="J54" i="31" l="1"/>
  <c r="B55" i="31"/>
  <c r="J55" i="31" l="1"/>
  <c r="B56" i="31"/>
  <c r="B57" i="31" l="1"/>
  <c r="J56" i="31"/>
  <c r="J57" i="31" l="1"/>
  <c r="B58" i="31"/>
  <c r="J58" i="31" l="1"/>
  <c r="B59" i="31"/>
  <c r="J59" i="31" l="1"/>
  <c r="B60" i="31"/>
  <c r="J60" i="31" l="1"/>
  <c r="B61" i="31"/>
  <c r="J61" i="31" l="1"/>
  <c r="B62" i="31"/>
  <c r="J62" i="31" l="1"/>
  <c r="B63" i="31"/>
  <c r="J63" i="31" l="1"/>
  <c r="B64" i="31"/>
  <c r="J64" i="31" l="1"/>
  <c r="B65" i="31"/>
  <c r="J65" i="31" l="1"/>
  <c r="B66" i="31"/>
  <c r="J66" i="31" l="1"/>
  <c r="B67" i="31"/>
  <c r="J67" i="31" l="1"/>
  <c r="B68" i="31"/>
  <c r="J68" i="31" l="1"/>
  <c r="B69" i="31"/>
  <c r="J69" i="31" l="1"/>
  <c r="B70" i="31"/>
  <c r="J70" i="31" l="1"/>
  <c r="B71" i="31"/>
  <c r="J71" i="31" l="1"/>
  <c r="B72" i="31"/>
  <c r="J72" i="31" l="1"/>
  <c r="B73" i="31"/>
  <c r="J73" i="31" l="1"/>
  <c r="B74" i="31"/>
  <c r="B75" i="31" l="1"/>
  <c r="J74" i="31"/>
  <c r="J75" i="31" l="1"/>
  <c r="B76" i="31"/>
  <c r="J76" i="31" l="1"/>
  <c r="B77" i="31"/>
  <c r="J77" i="31" l="1"/>
  <c r="B78" i="31"/>
  <c r="J78" i="31" l="1"/>
  <c r="B79" i="31"/>
  <c r="J79" i="31" l="1"/>
  <c r="B80" i="31"/>
  <c r="J80" i="31" l="1"/>
  <c r="B81" i="31"/>
  <c r="J81" i="31" l="1"/>
  <c r="B82" i="31"/>
  <c r="J82" i="31" l="1"/>
  <c r="B83" i="31"/>
  <c r="J83" i="31" l="1"/>
  <c r="B84" i="31"/>
  <c r="J84" i="31" l="1"/>
  <c r="B85" i="31"/>
  <c r="J85" i="31" l="1"/>
  <c r="B86" i="31"/>
  <c r="J86" i="31" l="1"/>
  <c r="B87" i="31"/>
  <c r="J87" i="31" l="1"/>
  <c r="B88" i="31"/>
  <c r="J88" i="31" l="1"/>
  <c r="B89" i="31"/>
  <c r="J89" i="31" l="1"/>
  <c r="B90" i="31"/>
  <c r="J90" i="31" l="1"/>
  <c r="B91" i="31"/>
  <c r="J91" i="31" l="1"/>
  <c r="B92" i="31"/>
  <c r="J92" i="31" l="1"/>
  <c r="B93" i="31"/>
  <c r="B94" i="31" l="1"/>
  <c r="J93" i="31"/>
  <c r="J94" i="31" l="1"/>
  <c r="B95" i="31"/>
  <c r="J95" i="31" l="1"/>
  <c r="B96" i="31"/>
  <c r="J96" i="31" l="1"/>
  <c r="B97" i="31"/>
  <c r="J97" i="31" l="1"/>
  <c r="B98" i="31"/>
  <c r="J98" i="31" l="1"/>
  <c r="B99" i="31"/>
  <c r="J99" i="31" l="1"/>
  <c r="B100" i="31"/>
  <c r="J100" i="31" l="1"/>
  <c r="B101" i="31"/>
  <c r="J101" i="31" l="1"/>
  <c r="B102" i="31"/>
  <c r="J102" i="31" l="1"/>
  <c r="B103" i="31"/>
  <c r="J103" i="31" l="1"/>
  <c r="B104" i="31"/>
  <c r="J104" i="31" l="1"/>
  <c r="B105" i="31"/>
  <c r="J105" i="31" l="1"/>
  <c r="B106" i="31"/>
  <c r="J106" i="31" l="1"/>
  <c r="B107" i="31"/>
  <c r="J107" i="31" l="1"/>
  <c r="B108" i="31"/>
  <c r="J108" i="31" l="1"/>
  <c r="B109" i="31"/>
  <c r="J109" i="31" l="1"/>
  <c r="B110" i="31"/>
  <c r="J110" i="31" l="1"/>
  <c r="B111" i="31"/>
  <c r="J111" i="31" l="1"/>
  <c r="B112" i="31"/>
  <c r="J112" i="31" l="1"/>
  <c r="B113" i="31"/>
  <c r="J113" i="31" l="1"/>
  <c r="B114" i="31"/>
  <c r="B115" i="31" l="1"/>
  <c r="J114" i="31"/>
  <c r="J115" i="31" l="1"/>
  <c r="B116" i="31"/>
  <c r="J116" i="31" l="1"/>
  <c r="B117" i="31"/>
  <c r="J117" i="31" l="1"/>
  <c r="B118" i="31"/>
  <c r="J118" i="31" l="1"/>
  <c r="B119" i="31"/>
  <c r="J119" i="31" l="1"/>
  <c r="B120" i="31"/>
  <c r="J120" i="31" l="1"/>
  <c r="B121" i="31"/>
  <c r="J121" i="31" l="1"/>
  <c r="B122" i="31"/>
  <c r="J122" i="31" l="1"/>
  <c r="B123" i="31"/>
  <c r="J123" i="31" l="1"/>
  <c r="B124" i="31"/>
  <c r="J124" i="31" l="1"/>
  <c r="B125" i="31"/>
  <c r="J125" i="31" l="1"/>
  <c r="B126" i="31"/>
  <c r="B127" i="31" l="1"/>
  <c r="J126" i="31"/>
  <c r="J127" i="31" l="1"/>
  <c r="B128" i="31"/>
  <c r="B129" i="31" l="1"/>
  <c r="J128" i="31"/>
  <c r="J129" i="31" l="1"/>
  <c r="B130" i="31"/>
  <c r="B131" i="31" l="1"/>
  <c r="J130" i="31"/>
  <c r="J131" i="31" l="1"/>
  <c r="B132" i="31"/>
  <c r="J132" i="31" l="1"/>
  <c r="B133" i="31"/>
  <c r="J133" i="31" l="1"/>
  <c r="B134" i="31"/>
  <c r="B135" i="31" l="1"/>
  <c r="J134" i="31"/>
  <c r="J135" i="31" l="1"/>
  <c r="B136" i="31"/>
  <c r="J136" i="31" l="1"/>
  <c r="B137" i="31"/>
  <c r="J137" i="31" l="1"/>
  <c r="B138" i="31"/>
  <c r="J138" i="31" l="1"/>
  <c r="B139" i="31"/>
  <c r="J139" i="31" l="1"/>
  <c r="B140" i="31"/>
  <c r="J140" i="31" l="1"/>
  <c r="B141" i="31"/>
  <c r="J141" i="31" l="1"/>
  <c r="B142" i="31"/>
  <c r="J142" i="31" l="1"/>
  <c r="B143" i="31"/>
  <c r="J143" i="31" l="1"/>
  <c r="B144" i="31"/>
  <c r="J144" i="31" l="1"/>
  <c r="B145" i="31"/>
  <c r="B146" i="31" l="1"/>
  <c r="J145" i="31"/>
  <c r="J146" i="31" l="1"/>
  <c r="B147" i="31"/>
  <c r="J147" i="31" l="1"/>
  <c r="B148" i="31"/>
  <c r="B149" i="31" l="1"/>
  <c r="J148" i="31"/>
  <c r="B150" i="31" l="1"/>
  <c r="J149" i="31"/>
  <c r="J150" i="31" l="1"/>
  <c r="B151" i="31"/>
  <c r="J151" i="31" l="1"/>
  <c r="B152" i="31"/>
  <c r="J152" i="31" l="1"/>
  <c r="B153" i="31"/>
  <c r="J153" i="31" l="1"/>
  <c r="B154" i="31"/>
  <c r="J154" i="31" l="1"/>
  <c r="B155" i="31"/>
  <c r="J155" i="31" l="1"/>
  <c r="B156" i="31"/>
  <c r="J156" i="31" l="1"/>
  <c r="B157" i="31"/>
  <c r="J157" i="31" l="1"/>
  <c r="B158" i="31"/>
  <c r="J158" i="31" l="1"/>
  <c r="B159" i="31"/>
  <c r="J159" i="31" l="1"/>
  <c r="B160" i="31"/>
  <c r="J160" i="31" l="1"/>
  <c r="B161" i="31"/>
  <c r="B162" i="31" l="1"/>
  <c r="J161" i="31"/>
  <c r="J162" i="31" l="1"/>
  <c r="B163" i="31"/>
  <c r="B164" i="31" l="1"/>
  <c r="J163" i="31"/>
  <c r="J164" i="31" l="1"/>
  <c r="B165" i="31"/>
  <c r="J165" i="31" l="1"/>
  <c r="B166" i="31"/>
  <c r="J166" i="31" l="1"/>
  <c r="B167" i="31"/>
  <c r="B168" i="31" l="1"/>
  <c r="J167" i="31"/>
  <c r="J168" i="31" l="1"/>
  <c r="B169" i="31"/>
  <c r="J169" i="31" l="1"/>
  <c r="B170" i="31"/>
  <c r="B171" i="31" l="1"/>
  <c r="J170" i="31"/>
  <c r="J171" i="31" l="1"/>
  <c r="B172" i="31"/>
  <c r="B173" i="31" l="1"/>
  <c r="J172" i="31"/>
  <c r="J173" i="31" l="1"/>
  <c r="B174" i="31"/>
  <c r="J174" i="31" l="1"/>
  <c r="B175" i="31"/>
  <c r="J175" i="31" l="1"/>
  <c r="B176" i="31"/>
  <c r="J176" i="31" l="1"/>
  <c r="B177" i="31"/>
  <c r="J177" i="31" l="1"/>
  <c r="B178" i="31"/>
  <c r="J178" i="31" l="1"/>
  <c r="B179" i="31"/>
  <c r="J179" i="31" l="1"/>
  <c r="B180" i="31"/>
  <c r="J180" i="31" l="1"/>
  <c r="B181" i="31"/>
  <c r="J181" i="31" l="1"/>
  <c r="B182" i="31"/>
  <c r="J182" i="31" l="1"/>
  <c r="B183" i="31"/>
  <c r="B184" i="31" l="1"/>
  <c r="J183" i="31"/>
  <c r="J184" i="31" l="1"/>
  <c r="B185" i="31"/>
  <c r="B186" i="31" l="1"/>
  <c r="J185" i="31"/>
  <c r="J186" i="31" l="1"/>
  <c r="B187" i="31"/>
  <c r="J187" i="31" l="1"/>
  <c r="B188" i="31"/>
  <c r="B189" i="31" l="1"/>
  <c r="J188" i="31"/>
  <c r="J189" i="31" l="1"/>
  <c r="B190" i="31"/>
  <c r="J190" i="31" l="1"/>
  <c r="B191" i="31"/>
  <c r="B192" i="31" l="1"/>
  <c r="B193" i="31" s="1"/>
  <c r="J191" i="31"/>
  <c r="B194" i="31" l="1"/>
  <c r="J193" i="31"/>
  <c r="J192" i="31"/>
  <c r="B195" i="31" l="1"/>
  <c r="J194" i="31"/>
  <c r="J195" i="31" l="1"/>
  <c r="B196" i="31"/>
  <c r="J196" i="31" l="1"/>
  <c r="B197" i="31"/>
  <c r="J197" i="31" l="1"/>
  <c r="B198" i="31"/>
  <c r="J198" i="31" l="1"/>
  <c r="B199" i="31"/>
  <c r="J199" i="31" l="1"/>
  <c r="B200" i="31"/>
  <c r="J200" i="31" l="1"/>
  <c r="B201" i="31"/>
  <c r="B202" i="31" l="1"/>
  <c r="J201" i="31"/>
  <c r="B203" i="31" l="1"/>
  <c r="J202" i="31"/>
  <c r="B204" i="31" l="1"/>
  <c r="J203" i="31"/>
  <c r="J204" i="31" l="1"/>
  <c r="B205" i="31"/>
  <c r="J205" i="31" l="1"/>
  <c r="B206" i="31"/>
  <c r="J265" i="31"/>
  <c r="J206" i="31" l="1"/>
  <c r="B207" i="31"/>
  <c r="J266" i="31"/>
  <c r="B208" i="31" l="1"/>
  <c r="J207" i="31"/>
  <c r="J267" i="31"/>
  <c r="J208" i="31" l="1"/>
  <c r="B209" i="31"/>
  <c r="J268" i="31"/>
  <c r="J209" i="31" l="1"/>
  <c r="B210" i="31"/>
  <c r="J269" i="31"/>
  <c r="B211" i="31" l="1"/>
  <c r="J210" i="31"/>
  <c r="J270" i="31"/>
  <c r="B212" i="31" l="1"/>
  <c r="J211" i="31"/>
  <c r="J271" i="31"/>
  <c r="J212" i="31" l="1"/>
  <c r="B213" i="31"/>
  <c r="J272" i="31"/>
  <c r="J213" i="31" l="1"/>
  <c r="B214" i="31"/>
  <c r="J273" i="31"/>
  <c r="B215" i="31" l="1"/>
  <c r="J214" i="31"/>
  <c r="J274" i="31"/>
  <c r="B216" i="31" l="1"/>
  <c r="J215" i="31"/>
  <c r="J275" i="31"/>
  <c r="J276" i="31"/>
  <c r="J216" i="31" l="1"/>
  <c r="B217" i="31"/>
  <c r="B218" i="31" l="1"/>
  <c r="J217" i="31"/>
  <c r="J218" i="31" l="1"/>
  <c r="B219" i="31"/>
  <c r="J219" i="31" l="1"/>
  <c r="B220" i="31"/>
  <c r="J220" i="31" l="1"/>
  <c r="B221" i="31"/>
  <c r="B222" i="31" l="1"/>
  <c r="J221" i="31"/>
  <c r="B223" i="31" l="1"/>
  <c r="J222" i="31"/>
  <c r="J223" i="31" l="1"/>
  <c r="B224" i="31"/>
  <c r="J224" i="31" l="1"/>
  <c r="B225" i="31"/>
  <c r="B226" i="31" l="1"/>
  <c r="J225" i="31"/>
  <c r="J226" i="31" l="1"/>
  <c r="B227" i="31"/>
  <c r="J227" i="31" l="1"/>
  <c r="B228" i="31"/>
  <c r="J228" i="31" l="1"/>
  <c r="B229" i="31"/>
  <c r="B230" i="31" l="1"/>
  <c r="J229" i="31"/>
  <c r="K268" i="31"/>
  <c r="K270" i="31"/>
  <c r="K267" i="31"/>
  <c r="K273" i="31"/>
  <c r="K266" i="31"/>
  <c r="K271" i="31"/>
  <c r="K276" i="31"/>
  <c r="K269" i="31"/>
  <c r="K272" i="31"/>
  <c r="K265" i="31"/>
  <c r="K275" i="31"/>
  <c r="K274" i="31"/>
  <c r="B231" i="31" l="1"/>
  <c r="J230" i="31"/>
  <c r="J231" i="31" l="1"/>
  <c r="B232" i="31"/>
  <c r="J232" i="31" l="1"/>
  <c r="B233" i="31"/>
  <c r="J233" i="31" l="1"/>
  <c r="B234" i="31"/>
  <c r="B235" i="31" l="1"/>
  <c r="J234" i="31"/>
  <c r="J235" i="31" l="1"/>
  <c r="B236" i="31"/>
  <c r="B237" i="31" l="1"/>
  <c r="J236" i="31"/>
  <c r="B238" i="31" l="1"/>
  <c r="J237" i="31"/>
  <c r="J238" i="31" l="1"/>
  <c r="B239" i="31"/>
  <c r="J264" i="31"/>
  <c r="B240" i="31" l="1"/>
  <c r="J239" i="31"/>
  <c r="J253" i="31"/>
  <c r="J240" i="31" l="1"/>
  <c r="B241" i="31"/>
  <c r="B242" i="31" s="1"/>
  <c r="B243" i="31" s="1"/>
  <c r="B244" i="31" s="1"/>
  <c r="B245" i="31" s="1"/>
  <c r="B246" i="31" s="1"/>
  <c r="B247" i="31" s="1"/>
  <c r="B248" i="31" s="1"/>
  <c r="B249" i="31" s="1"/>
  <c r="B250" i="31" s="1"/>
  <c r="B251" i="31" s="1"/>
  <c r="B252" i="31" s="1"/>
  <c r="J254" i="31"/>
  <c r="J241" i="31" l="1"/>
  <c r="J255" i="31"/>
  <c r="J242" i="31" l="1"/>
  <c r="J256" i="31"/>
  <c r="J243" i="31" l="1"/>
  <c r="J257" i="31"/>
  <c r="J244" i="31" l="1"/>
  <c r="J258" i="31"/>
  <c r="J245" i="31" l="1"/>
  <c r="J259" i="31"/>
  <c r="J246" i="31" l="1"/>
  <c r="J260" i="31"/>
  <c r="J247" i="31" l="1"/>
  <c r="J261" i="31"/>
  <c r="J248" i="31" l="1"/>
  <c r="J262" i="31"/>
  <c r="J263" i="31"/>
  <c r="J249" i="31" l="1"/>
  <c r="J250" i="31" l="1"/>
  <c r="J251" i="31" l="1"/>
  <c r="O37" i="31" s="1"/>
  <c r="J252" i="31"/>
  <c r="N37" i="31"/>
  <c r="M37" i="31" l="1"/>
  <c r="Q37" i="31" s="1"/>
  <c r="R37" i="31"/>
  <c r="CX13" i="25"/>
  <c r="P37" i="31" l="1"/>
  <c r="CX14" i="25"/>
  <c r="CX15" i="25" l="1"/>
  <c r="CX16" i="25" l="1"/>
  <c r="CX17" i="25"/>
  <c r="CX19" i="25" l="1"/>
  <c r="CX18" i="25"/>
  <c r="CX20" i="25"/>
  <c r="CX21" i="25" l="1"/>
  <c r="CX22" i="25" l="1"/>
  <c r="CX23" i="25"/>
  <c r="AL32" i="25" l="1"/>
  <c r="AL31" i="25"/>
  <c r="AN32" i="25" l="1"/>
  <c r="AN31" i="25"/>
  <c r="CX27" i="25" l="1"/>
  <c r="CX25" i="25"/>
  <c r="CX24" i="25"/>
  <c r="CX26" i="25"/>
  <c r="BB31" i="25"/>
  <c r="CV28" i="25" l="1"/>
  <c r="CV16" i="25"/>
  <c r="CV20" i="25"/>
  <c r="CV24" i="25"/>
  <c r="CV13" i="25"/>
  <c r="CV21" i="25"/>
  <c r="CV25" i="25"/>
  <c r="CV26" i="25"/>
  <c r="CV17" i="25"/>
  <c r="CV18" i="25"/>
  <c r="CV15" i="25"/>
  <c r="CV19" i="25"/>
  <c r="CV23" i="25"/>
  <c r="CV27" i="25"/>
  <c r="CV14" i="25"/>
  <c r="CV22" i="25"/>
  <c r="CW15" i="25"/>
  <c r="CW19" i="25"/>
  <c r="CW23" i="25"/>
  <c r="CW27" i="25"/>
  <c r="CW21" i="25"/>
  <c r="CW16" i="25"/>
  <c r="CW20" i="25"/>
  <c r="CW24" i="25"/>
  <c r="CW13" i="25"/>
  <c r="CW17" i="25"/>
  <c r="CW25" i="25"/>
  <c r="CW14" i="25"/>
  <c r="CW18" i="25"/>
  <c r="CW22" i="25"/>
  <c r="CW26" i="25"/>
  <c r="CW28" i="25"/>
  <c r="BB32" i="25"/>
  <c r="AY31" i="25" l="1"/>
  <c r="AX31" i="25"/>
  <c r="AW31" i="25"/>
  <c r="CX29" i="25"/>
  <c r="CV29" i="25"/>
  <c r="AX32" i="25"/>
  <c r="AW32" i="25"/>
  <c r="AY32" i="25"/>
  <c r="CX28" i="25"/>
  <c r="CW29" i="25" l="1"/>
  <c r="AZ32" i="25"/>
  <c r="BA32" i="25"/>
  <c r="AZ31" i="25"/>
  <c r="BA31" i="25"/>
  <c r="CV32" i="25" l="1"/>
  <c r="CV31" i="25"/>
  <c r="CV30" i="25"/>
  <c r="CX32" i="25"/>
  <c r="CW30" i="25"/>
  <c r="CW32" i="25"/>
  <c r="CW31" i="25"/>
  <c r="CX30" i="25"/>
  <c r="CX31" i="25"/>
  <c r="AV31" i="25" l="1"/>
  <c r="AU31" i="25"/>
  <c r="AQ31" i="25"/>
  <c r="AP31" i="25"/>
  <c r="AS31" i="25"/>
  <c r="AR31" i="25"/>
  <c r="AP32" i="25" l="1"/>
  <c r="AQ32" i="25"/>
  <c r="AU32" i="25"/>
  <c r="AV32" i="25"/>
  <c r="AR32" i="25"/>
  <c r="AT31" i="25"/>
  <c r="AT32" i="25" l="1"/>
  <c r="AO31" i="25"/>
  <c r="AS32" i="25"/>
  <c r="AO32" i="25" l="1"/>
  <c r="D18" i="43" l="1"/>
  <c r="G18" i="43" l="1"/>
  <c r="L18" i="43"/>
  <c r="BJ14" i="25" s="1"/>
  <c r="D19" i="43"/>
  <c r="L19" i="43" s="1"/>
  <c r="BJ15" i="25" s="1"/>
  <c r="D20" i="43" l="1"/>
  <c r="L20" i="43" s="1"/>
  <c r="BJ16" i="25" s="1"/>
  <c r="G19" i="43"/>
  <c r="D21" i="43" l="1"/>
  <c r="L21" i="43" s="1"/>
  <c r="BJ17" i="25" s="1"/>
  <c r="G20" i="43"/>
  <c r="D22" i="43" l="1"/>
  <c r="L22" i="43" s="1"/>
  <c r="BJ18" i="25" s="1"/>
  <c r="G21" i="43"/>
  <c r="D23" i="43" l="1"/>
  <c r="L23" i="43" s="1"/>
  <c r="BJ19" i="25" s="1"/>
  <c r="G22" i="43"/>
  <c r="D24" i="43" l="1"/>
  <c r="L24" i="43" s="1"/>
  <c r="BJ20" i="25" s="1"/>
  <c r="G23" i="43"/>
  <c r="D25" i="43" l="1"/>
  <c r="L25" i="43" s="1"/>
  <c r="BJ21" i="25" s="1"/>
  <c r="G24" i="43"/>
  <c r="D26" i="43" l="1"/>
  <c r="L26" i="43" s="1"/>
  <c r="BJ22" i="25" s="1"/>
  <c r="G25" i="43"/>
  <c r="D27" i="43" l="1"/>
  <c r="L27" i="43" s="1"/>
  <c r="BJ23" i="25" s="1"/>
  <c r="G26" i="43"/>
  <c r="D28" i="43" l="1"/>
  <c r="L28" i="43" s="1"/>
  <c r="BJ24" i="25" s="1"/>
  <c r="G27" i="43"/>
  <c r="D29" i="43" l="1"/>
  <c r="L29" i="43" s="1"/>
  <c r="BJ25" i="25" s="1"/>
  <c r="G28" i="43"/>
  <c r="J28" i="43" s="1"/>
  <c r="D30" i="43" l="1"/>
  <c r="L30" i="43" s="1"/>
  <c r="BJ26" i="25" s="1"/>
  <c r="G29" i="43"/>
  <c r="J29" i="43" s="1"/>
  <c r="R28" i="43"/>
  <c r="B21" i="77"/>
  <c r="K28" i="43"/>
  <c r="D31" i="43" l="1"/>
  <c r="L31" i="43" s="1"/>
  <c r="BJ27" i="25" s="1"/>
  <c r="G30" i="43"/>
  <c r="J30" i="43" s="1"/>
  <c r="R29" i="43"/>
  <c r="B22" i="77"/>
  <c r="K29" i="43"/>
  <c r="D32" i="43" l="1"/>
  <c r="L32" i="43" s="1"/>
  <c r="BJ28" i="25" s="1"/>
  <c r="G31" i="43"/>
  <c r="J31" i="43" s="1"/>
  <c r="R30" i="43"/>
  <c r="B23" i="77"/>
  <c r="K30" i="43"/>
  <c r="D33" i="43" l="1"/>
  <c r="L33" i="43" s="1"/>
  <c r="BJ29" i="25" s="1"/>
  <c r="G32" i="43"/>
  <c r="J32" i="43" s="1"/>
  <c r="R31" i="43"/>
  <c r="B24" i="77"/>
  <c r="K31" i="43"/>
  <c r="G33" i="43" l="1"/>
  <c r="D34" i="43"/>
  <c r="L34" i="43" s="1"/>
  <c r="BJ30" i="25" s="1"/>
  <c r="R32" i="43"/>
  <c r="B25" i="77"/>
  <c r="B26" i="77" s="1"/>
  <c r="B27" i="77" s="1"/>
  <c r="B28" i="77" s="1"/>
  <c r="B29" i="77" s="1"/>
  <c r="B30" i="77" s="1"/>
  <c r="B31" i="77" s="1"/>
  <c r="B32" i="77" s="1"/>
  <c r="B33" i="77" s="1"/>
  <c r="B34" i="77" s="1"/>
  <c r="B35" i="77" s="1"/>
  <c r="B36" i="77" s="1"/>
  <c r="B37" i="77" s="1"/>
  <c r="B38" i="77" s="1"/>
  <c r="B39" i="77" s="1"/>
  <c r="B40" i="77" s="1"/>
  <c r="K32" i="43"/>
  <c r="J33" i="43" l="1"/>
  <c r="K33" i="43" s="1"/>
  <c r="G34" i="43"/>
  <c r="D35" i="43"/>
  <c r="L35" i="43" s="1"/>
  <c r="BJ31" i="25" s="1"/>
  <c r="J34" i="43" l="1"/>
  <c r="K34" i="43" s="1"/>
  <c r="G35" i="43"/>
  <c r="D36" i="43"/>
  <c r="L36" i="43" s="1"/>
  <c r="BJ32" i="25" s="1"/>
  <c r="J35" i="43" l="1"/>
  <c r="K35" i="43" s="1"/>
  <c r="G36" i="43"/>
  <c r="D37" i="43"/>
  <c r="L37" i="43" s="1"/>
  <c r="K264" i="31"/>
  <c r="K253" i="31"/>
  <c r="K255" i="31"/>
  <c r="K257" i="31"/>
  <c r="K260" i="31"/>
  <c r="K263" i="31"/>
  <c r="K261" i="31"/>
  <c r="K262" i="31"/>
  <c r="K256" i="31"/>
  <c r="K258" i="31"/>
  <c r="J36" i="43" l="1"/>
  <c r="K36" i="43" s="1"/>
  <c r="G37" i="43"/>
  <c r="O36" i="31"/>
  <c r="K254" i="31"/>
  <c r="N36" i="31"/>
  <c r="K259" i="31"/>
  <c r="J37" i="43" l="1"/>
  <c r="K37" i="43" s="1"/>
  <c r="R36" i="31"/>
  <c r="M36" i="31" l="1"/>
  <c r="P36" i="31" l="1"/>
  <c r="Q36" i="31"/>
  <c r="BA34" i="25" l="1"/>
  <c r="BB34" i="25" l="1"/>
  <c r="AN34" i="25"/>
  <c r="AO34" i="25"/>
  <c r="AZ34" i="25"/>
  <c r="AR34" i="25"/>
  <c r="AS34" i="25"/>
  <c r="AP34" i="25"/>
  <c r="AV34" i="25"/>
  <c r="AQ34" i="25"/>
  <c r="AW34" i="25"/>
  <c r="BC34" i="25"/>
  <c r="AY34" i="25"/>
  <c r="AL34" i="25"/>
  <c r="C34" i="25" s="1"/>
  <c r="AT34" i="25"/>
  <c r="AX34" i="25"/>
  <c r="AU34" i="25"/>
  <c r="I18" i="43" l="1"/>
  <c r="I19" i="43" l="1"/>
  <c r="J18" i="43"/>
  <c r="R18" i="43" l="1"/>
  <c r="B11" i="77"/>
  <c r="K18" i="43"/>
  <c r="I20" i="43"/>
  <c r="J19" i="43"/>
  <c r="R19" i="43" l="1"/>
  <c r="B12" i="77"/>
  <c r="K19" i="43"/>
  <c r="I21" i="43"/>
  <c r="J20" i="43"/>
  <c r="R20" i="43" l="1"/>
  <c r="B13" i="77"/>
  <c r="K20" i="43"/>
  <c r="I22" i="43"/>
  <c r="J21" i="43"/>
  <c r="R21" i="43" l="1"/>
  <c r="B14" i="77"/>
  <c r="K21" i="43"/>
  <c r="I23" i="43"/>
  <c r="J22" i="43"/>
  <c r="R22" i="43" l="1"/>
  <c r="B15" i="77"/>
  <c r="K22" i="43"/>
  <c r="I24" i="43"/>
  <c r="J23" i="43"/>
  <c r="R23" i="43" l="1"/>
  <c r="B16" i="77"/>
  <c r="K23" i="43"/>
  <c r="I25" i="43"/>
  <c r="J24" i="43"/>
  <c r="R24" i="43" l="1"/>
  <c r="B17" i="77"/>
  <c r="K24" i="43"/>
  <c r="I26" i="43"/>
  <c r="J25" i="43"/>
  <c r="R25" i="43" l="1"/>
  <c r="K25" i="43"/>
  <c r="B18" i="77"/>
  <c r="I27" i="43"/>
  <c r="J27" i="43" s="1"/>
  <c r="J26" i="43"/>
  <c r="B19" i="77" l="1"/>
  <c r="K26" i="43"/>
  <c r="R26" i="43"/>
  <c r="K27" i="43"/>
  <c r="R27" i="43"/>
  <c r="B20" i="77"/>
  <c r="B50" i="77" s="1"/>
  <c r="AQ13" i="25" l="1"/>
  <c r="CI13" i="25" l="1"/>
  <c r="AL13" i="25"/>
  <c r="AL14" i="25"/>
  <c r="CD13" i="25" l="1"/>
  <c r="CD14" i="25"/>
  <c r="AQ14" i="25" l="1"/>
  <c r="AQ15" i="25"/>
  <c r="CI15" i="25" l="1"/>
  <c r="CI14" i="25"/>
  <c r="AL15" i="25"/>
  <c r="AQ16" i="25"/>
  <c r="AL16" i="25"/>
  <c r="AL17" i="25"/>
  <c r="CD16" i="25" l="1"/>
  <c r="CD15" i="25"/>
  <c r="CD17" i="25"/>
  <c r="CI16" i="25"/>
  <c r="AQ17" i="25"/>
  <c r="CI17" i="25" s="1"/>
  <c r="AL18" i="25"/>
  <c r="CD18" i="25" l="1"/>
  <c r="AL19" i="25"/>
  <c r="AQ18" i="25"/>
  <c r="CI18" i="25" s="1"/>
  <c r="CD19" i="25" l="1"/>
  <c r="AQ19" i="25"/>
  <c r="CI19" i="25" s="1"/>
  <c r="AL20" i="25" l="1"/>
  <c r="AL21" i="25"/>
  <c r="AQ20" i="25"/>
  <c r="CI20" i="25" s="1"/>
  <c r="CD21" i="25" l="1"/>
  <c r="DB5" i="25"/>
  <c r="CD20" i="25"/>
  <c r="AL22" i="25"/>
  <c r="CD22" i="25" s="1"/>
  <c r="AQ21" i="25"/>
  <c r="CI21" i="25" s="1"/>
  <c r="DC13" i="25" l="1"/>
  <c r="DC29" i="25"/>
  <c r="DC31" i="25"/>
  <c r="DC18" i="25"/>
  <c r="DC27" i="25"/>
  <c r="DC21" i="25"/>
  <c r="DC19" i="25"/>
  <c r="DC26" i="25"/>
  <c r="DC24" i="25"/>
  <c r="DC17" i="25"/>
  <c r="DC15" i="25"/>
  <c r="DC20" i="25"/>
  <c r="DC22" i="25"/>
  <c r="DC16" i="25"/>
  <c r="DC28" i="25"/>
  <c r="DC25" i="25"/>
  <c r="DC23" i="25"/>
  <c r="DC14" i="25"/>
  <c r="DC30" i="25"/>
  <c r="DC32" i="25"/>
  <c r="AL23" i="25"/>
  <c r="CD23" i="25" s="1"/>
  <c r="AQ22" i="25" l="1"/>
  <c r="CI22" i="25" s="1"/>
  <c r="AQ23" i="25"/>
  <c r="AL24" i="25"/>
  <c r="CD24" i="25" s="1"/>
  <c r="CI23" i="25" l="1"/>
  <c r="AQ24" i="25"/>
  <c r="CI24" i="25" s="1"/>
  <c r="AL25" i="25"/>
  <c r="CD25" i="25" s="1"/>
  <c r="AQ25" i="25" l="1"/>
  <c r="CI25" i="25" s="1"/>
  <c r="AL26" i="25"/>
  <c r="CD26" i="25" s="1"/>
  <c r="AL27" i="25"/>
  <c r="CD27" i="25" l="1"/>
  <c r="AN13" i="25"/>
  <c r="AQ26" i="25"/>
  <c r="CI26" i="25" s="1"/>
  <c r="AN14" i="25" l="1"/>
  <c r="CF14" i="25" s="1"/>
  <c r="AL28" i="25"/>
  <c r="CD28" i="25" s="1"/>
  <c r="CF13" i="25"/>
  <c r="AQ27" i="25"/>
  <c r="CI27" i="25" s="1"/>
  <c r="AL29" i="25" l="1"/>
  <c r="CD29" i="25" s="1"/>
  <c r="AQ28" i="25"/>
  <c r="CI28" i="25" s="1"/>
  <c r="AQ30" i="25"/>
  <c r="AQ29" i="25"/>
  <c r="AL30" i="25"/>
  <c r="AN15" i="25"/>
  <c r="AN16" i="25"/>
  <c r="CI29" i="25" l="1"/>
  <c r="CF16" i="25"/>
  <c r="CF15" i="25"/>
  <c r="CD32" i="25"/>
  <c r="CD30" i="25"/>
  <c r="CD31" i="25"/>
  <c r="CI30" i="25"/>
  <c r="CI31" i="25"/>
  <c r="CI32" i="25"/>
  <c r="AN18" i="25"/>
  <c r="AN17" i="25" l="1"/>
  <c r="AN20" i="25"/>
  <c r="AN19" i="25"/>
  <c r="CF19" i="25" l="1"/>
  <c r="CF17" i="25"/>
  <c r="CF18" i="25"/>
  <c r="CF20" i="25"/>
  <c r="AO18" i="25" l="1"/>
  <c r="AO19" i="25"/>
  <c r="AO20" i="25"/>
  <c r="AO14" i="25"/>
  <c r="AO17" i="25"/>
  <c r="AO15" i="25"/>
  <c r="AO16" i="25"/>
  <c r="AN22" i="25"/>
  <c r="AO13" i="25" l="1"/>
  <c r="AO22" i="25"/>
  <c r="CG13" i="25" l="1"/>
  <c r="CG17" i="25"/>
  <c r="CG14" i="25"/>
  <c r="CG20" i="25"/>
  <c r="CG15" i="25"/>
  <c r="CG18" i="25"/>
  <c r="CG16" i="25"/>
  <c r="CG19" i="25"/>
  <c r="AN21" i="25"/>
  <c r="CF22" i="25" l="1"/>
  <c r="CF21" i="25"/>
  <c r="AN26" i="25"/>
  <c r="AN24" i="25"/>
  <c r="AN23" i="25"/>
  <c r="AO21" i="25"/>
  <c r="CF24" i="25" l="1"/>
  <c r="CF23" i="25"/>
  <c r="CG21" i="25"/>
  <c r="CG22" i="25"/>
  <c r="AO23" i="25"/>
  <c r="CG23" i="25" s="1"/>
  <c r="AO26" i="25"/>
  <c r="AN30" i="25"/>
  <c r="AO24" i="25" l="1"/>
  <c r="CG24" i="25" l="1"/>
  <c r="AO30" i="25"/>
  <c r="AN28" i="25" l="1"/>
  <c r="AN29" i="25"/>
  <c r="AN25" i="25"/>
  <c r="AO28" i="25"/>
  <c r="CF25" i="25" l="1"/>
  <c r="CF26" i="25"/>
  <c r="AO29" i="25"/>
  <c r="AO25" i="25" l="1"/>
  <c r="AN27" i="25" l="1"/>
  <c r="CG26" i="25"/>
  <c r="CG25" i="25"/>
  <c r="CF27" i="25" l="1"/>
  <c r="CF31" i="25"/>
  <c r="CF32" i="25"/>
  <c r="CF29" i="25"/>
  <c r="CF30" i="25"/>
  <c r="CF28" i="25"/>
  <c r="AO27" i="25" l="1"/>
  <c r="AP15" i="25"/>
  <c r="AP19" i="25"/>
  <c r="AP26" i="25"/>
  <c r="AP29" i="25"/>
  <c r="AP18" i="25"/>
  <c r="AP24" i="25"/>
  <c r="AP25" i="25"/>
  <c r="AP17" i="25"/>
  <c r="AP30" i="25"/>
  <c r="AP20" i="25"/>
  <c r="AP23" i="25"/>
  <c r="AP22" i="25"/>
  <c r="AP21" i="25"/>
  <c r="AP27" i="25"/>
  <c r="AP16" i="25"/>
  <c r="AP28" i="25"/>
  <c r="AP14" i="25"/>
  <c r="AP13" i="25" l="1"/>
  <c r="CG30" i="25"/>
  <c r="CG32" i="25"/>
  <c r="CG31" i="25"/>
  <c r="CG29" i="25"/>
  <c r="CG27" i="25"/>
  <c r="CG28" i="25"/>
  <c r="CH26" i="25" l="1"/>
  <c r="CH28" i="25"/>
  <c r="CH23" i="25"/>
  <c r="CH25" i="25"/>
  <c r="CH21" i="25"/>
  <c r="CH19" i="25"/>
  <c r="CH31" i="25"/>
  <c r="CH13" i="25"/>
  <c r="CH24" i="25"/>
  <c r="CH27" i="25"/>
  <c r="CH32" i="25"/>
  <c r="CH20" i="25"/>
  <c r="CH30" i="25"/>
  <c r="CH17" i="25"/>
  <c r="CH29" i="25"/>
  <c r="CH15" i="25"/>
  <c r="CH18" i="25"/>
  <c r="CH16" i="25"/>
  <c r="CH14" i="25"/>
  <c r="CH22" i="25"/>
  <c r="AV14" i="25" l="1"/>
  <c r="AV13" i="25"/>
  <c r="AZ14" i="25" l="1"/>
  <c r="AZ13" i="25"/>
  <c r="CN14" i="25"/>
  <c r="CN13" i="25"/>
  <c r="CR14" i="25" l="1"/>
  <c r="CR13" i="25"/>
  <c r="AW13" i="25" l="1"/>
  <c r="AW14" i="25"/>
  <c r="AR14" i="25" l="1"/>
  <c r="CO14" i="25"/>
  <c r="CO13" i="25"/>
  <c r="AT14" i="25" l="1"/>
  <c r="AT13" i="25"/>
  <c r="AR13" i="25"/>
  <c r="AR15" i="25"/>
  <c r="CJ13" i="25" l="1"/>
  <c r="CJ15" i="25"/>
  <c r="CJ14" i="25"/>
  <c r="CL13" i="25"/>
  <c r="CL14" i="25"/>
  <c r="AT15" i="25"/>
  <c r="CL15" i="25" s="1"/>
  <c r="AR16" i="25"/>
  <c r="AT16" i="25"/>
  <c r="CL16" i="25" l="1"/>
  <c r="CJ16" i="25"/>
  <c r="AW15" i="25"/>
  <c r="AV16" i="25"/>
  <c r="AV15" i="25"/>
  <c r="AT17" i="25"/>
  <c r="CL17" i="25" s="1"/>
  <c r="AR17" i="25"/>
  <c r="CJ17" i="25" s="1"/>
  <c r="CN16" i="25" l="1"/>
  <c r="CN15" i="25"/>
  <c r="CO15" i="25"/>
  <c r="AZ15" i="25"/>
  <c r="AZ16" i="25"/>
  <c r="AW17" i="25"/>
  <c r="AV17" i="25"/>
  <c r="CR15" i="25" l="1"/>
  <c r="CR16" i="25"/>
  <c r="CN17" i="25"/>
  <c r="AW16" i="25"/>
  <c r="AR18" i="25"/>
  <c r="AZ17" i="25"/>
  <c r="CR17" i="25" s="1"/>
  <c r="AR19" i="25"/>
  <c r="AR20" i="25"/>
  <c r="CJ19" i="25" l="1"/>
  <c r="CJ18" i="25"/>
  <c r="CJ20" i="25"/>
  <c r="CO17" i="25"/>
  <c r="CO16" i="25"/>
  <c r="AT18" i="25"/>
  <c r="AT19" i="25"/>
  <c r="AT20" i="25"/>
  <c r="AT21" i="25"/>
  <c r="CL18" i="25" l="1"/>
  <c r="CL21" i="25"/>
  <c r="CL19" i="25"/>
  <c r="CL20" i="25"/>
  <c r="AV18" i="25"/>
  <c r="AW18" i="25"/>
  <c r="AV20" i="25"/>
  <c r="AT22" i="25"/>
  <c r="CL22" i="25" s="1"/>
  <c r="AV19" i="25"/>
  <c r="AR22" i="25"/>
  <c r="AR21" i="25"/>
  <c r="AV22" i="25"/>
  <c r="CO18" i="25" l="1"/>
  <c r="CJ21" i="25"/>
  <c r="CJ22" i="25"/>
  <c r="CN19" i="25"/>
  <c r="CN20" i="25"/>
  <c r="CN18" i="25"/>
  <c r="AW20" i="25"/>
  <c r="AZ18" i="25"/>
  <c r="AW22" i="25"/>
  <c r="AR23" i="25"/>
  <c r="CJ23" i="25" s="1"/>
  <c r="AR24" i="25"/>
  <c r="CJ24" i="25" s="1"/>
  <c r="AV21" i="25"/>
  <c r="AW21" i="25"/>
  <c r="AV28" i="25"/>
  <c r="CN21" i="25" l="1"/>
  <c r="CN22" i="25"/>
  <c r="AW19" i="25"/>
  <c r="CR18" i="25"/>
  <c r="AZ22" i="25"/>
  <c r="AV26" i="25"/>
  <c r="AR25" i="25"/>
  <c r="CJ25" i="25" s="1"/>
  <c r="AZ28" i="25"/>
  <c r="AT24" i="25"/>
  <c r="AZ21" i="25"/>
  <c r="AZ19" i="25"/>
  <c r="AT26" i="25"/>
  <c r="AT28" i="25"/>
  <c r="AR28" i="25" l="1"/>
  <c r="CR19" i="25"/>
  <c r="AR26" i="25"/>
  <c r="CJ26" i="25" s="1"/>
  <c r="AZ20" i="25"/>
  <c r="CR21" i="25" s="1"/>
  <c r="CO19" i="25"/>
  <c r="CO22" i="25"/>
  <c r="CO20" i="25"/>
  <c r="CO21" i="25"/>
  <c r="AT23" i="25"/>
  <c r="CL23" i="25" s="1"/>
  <c r="AX13" i="25"/>
  <c r="AX16" i="25"/>
  <c r="AX21" i="25"/>
  <c r="AX20" i="25"/>
  <c r="AX17" i="25"/>
  <c r="AX14" i="25"/>
  <c r="AX18" i="25"/>
  <c r="AX22" i="25"/>
  <c r="AX19" i="25"/>
  <c r="AX15" i="25"/>
  <c r="AV29" i="25"/>
  <c r="AW26" i="25"/>
  <c r="AV23" i="25"/>
  <c r="AV24" i="25"/>
  <c r="AR27" i="25"/>
  <c r="AT29" i="25"/>
  <c r="AT27" i="25"/>
  <c r="AT25" i="25"/>
  <c r="AR29" i="25"/>
  <c r="CN24" i="25" l="1"/>
  <c r="CJ29" i="25"/>
  <c r="CJ27" i="25"/>
  <c r="CL25" i="25"/>
  <c r="AU16" i="25"/>
  <c r="AU20" i="25"/>
  <c r="AU24" i="25"/>
  <c r="AU23" i="25"/>
  <c r="AU27" i="25"/>
  <c r="AU29" i="25"/>
  <c r="AU22" i="25"/>
  <c r="AU15" i="25"/>
  <c r="AU21" i="25"/>
  <c r="AU18" i="25"/>
  <c r="AU28" i="25"/>
  <c r="AU13" i="25"/>
  <c r="AU17" i="25"/>
  <c r="AU19" i="25"/>
  <c r="AU25" i="25"/>
  <c r="AU14" i="25"/>
  <c r="AU26" i="25"/>
  <c r="AS26" i="25"/>
  <c r="AS15" i="25"/>
  <c r="AS18" i="25"/>
  <c r="AS23" i="25"/>
  <c r="AS22" i="25"/>
  <c r="AS16" i="25"/>
  <c r="AS19" i="25"/>
  <c r="AS24" i="25"/>
  <c r="AS20" i="25"/>
  <c r="AS13" i="25"/>
  <c r="AS17" i="25"/>
  <c r="AS21" i="25"/>
  <c r="AS29" i="25"/>
  <c r="AS27" i="25"/>
  <c r="AS25" i="25"/>
  <c r="AS14" i="25"/>
  <c r="AS28" i="25"/>
  <c r="CJ28" i="25"/>
  <c r="CL29" i="25"/>
  <c r="CP20" i="25"/>
  <c r="CP21" i="25"/>
  <c r="CP17" i="25"/>
  <c r="CP18" i="25"/>
  <c r="CP15" i="25"/>
  <c r="CP16" i="25"/>
  <c r="CP13" i="25"/>
  <c r="CP14" i="25"/>
  <c r="CP22" i="25"/>
  <c r="CP19" i="25"/>
  <c r="CL26" i="25"/>
  <c r="CL28" i="25"/>
  <c r="CL27" i="25"/>
  <c r="AW28" i="25"/>
  <c r="CN23" i="25"/>
  <c r="AX26" i="25"/>
  <c r="BA22" i="25"/>
  <c r="BA21" i="25"/>
  <c r="BA20" i="25"/>
  <c r="BA14" i="25"/>
  <c r="BA18" i="25"/>
  <c r="BA16" i="25"/>
  <c r="BA28" i="25"/>
  <c r="BA13" i="25"/>
  <c r="BA15" i="25"/>
  <c r="BA19" i="25"/>
  <c r="BA17" i="25"/>
  <c r="CR22" i="25"/>
  <c r="CL24" i="25"/>
  <c r="AX28" i="25"/>
  <c r="CR20" i="25"/>
  <c r="AZ25" i="25"/>
  <c r="AV30" i="25"/>
  <c r="AZ23" i="25"/>
  <c r="CR23" i="25" s="1"/>
  <c r="AZ26" i="25"/>
  <c r="AV25" i="25"/>
  <c r="AU30" i="25"/>
  <c r="AV27" i="25"/>
  <c r="CN29" i="25" l="1"/>
  <c r="CM30" i="25"/>
  <c r="CN32" i="25"/>
  <c r="AX23" i="25"/>
  <c r="AW25" i="25"/>
  <c r="AX25" i="25"/>
  <c r="AT30" i="25"/>
  <c r="AW24" i="25"/>
  <c r="AX24" i="25"/>
  <c r="AW29" i="25"/>
  <c r="AX29" i="25"/>
  <c r="BA26" i="25"/>
  <c r="CN25" i="25"/>
  <c r="AY26" i="25"/>
  <c r="AY23" i="25"/>
  <c r="AY24" i="25"/>
  <c r="AY29" i="25"/>
  <c r="AY17" i="25"/>
  <c r="AY22" i="25"/>
  <c r="AY28" i="25"/>
  <c r="AY19" i="25"/>
  <c r="AY13" i="25"/>
  <c r="AY16" i="25"/>
  <c r="AY20" i="25"/>
  <c r="AY14" i="25"/>
  <c r="AY25" i="25"/>
  <c r="AY15" i="25"/>
  <c r="AY18" i="25"/>
  <c r="AY21" i="25"/>
  <c r="CN27" i="25"/>
  <c r="CN28" i="25"/>
  <c r="AR30" i="25"/>
  <c r="CN26" i="25"/>
  <c r="BA25" i="25"/>
  <c r="AS30" i="25"/>
  <c r="CK30" i="25" s="1"/>
  <c r="CK29" i="25"/>
  <c r="CK13" i="25"/>
  <c r="CK21" i="25"/>
  <c r="CK24" i="25"/>
  <c r="CK14" i="25"/>
  <c r="CK20" i="25"/>
  <c r="CK15" i="25"/>
  <c r="CK27" i="25"/>
  <c r="CK16" i="25"/>
  <c r="CK17" i="25"/>
  <c r="CK22" i="25"/>
  <c r="CK25" i="25"/>
  <c r="CK26" i="25"/>
  <c r="CK28" i="25"/>
  <c r="CK19" i="25"/>
  <c r="CK18" i="25"/>
  <c r="CK23" i="25"/>
  <c r="CM20" i="25"/>
  <c r="CM14" i="25"/>
  <c r="CM13" i="25"/>
  <c r="CM26" i="25"/>
  <c r="CM19" i="25"/>
  <c r="CM15" i="25"/>
  <c r="CM18" i="25"/>
  <c r="CM25" i="25"/>
  <c r="CM21" i="25"/>
  <c r="CM17" i="25"/>
  <c r="CM28" i="25"/>
  <c r="CM22" i="25"/>
  <c r="CM16" i="25"/>
  <c r="CM23" i="25"/>
  <c r="CM24" i="25"/>
  <c r="CM27" i="25"/>
  <c r="CM29" i="25"/>
  <c r="CM31" i="25"/>
  <c r="CM32" i="25"/>
  <c r="CN30" i="25"/>
  <c r="BA23" i="25"/>
  <c r="CS23" i="25" s="1"/>
  <c r="CS19" i="25"/>
  <c r="CS21" i="25"/>
  <c r="CS15" i="25"/>
  <c r="CS14" i="25"/>
  <c r="CS22" i="25"/>
  <c r="CS18" i="25"/>
  <c r="CS16" i="25"/>
  <c r="CS13" i="25"/>
  <c r="CS20" i="25"/>
  <c r="CS17" i="25"/>
  <c r="CN31" i="25"/>
  <c r="AY30" i="25"/>
  <c r="AY27" i="25"/>
  <c r="CK32" i="25" l="1"/>
  <c r="AZ30" i="25"/>
  <c r="BA30" i="25"/>
  <c r="AZ29" i="25"/>
  <c r="BA29" i="25"/>
  <c r="AZ24" i="25"/>
  <c r="BA24" i="25"/>
  <c r="CJ31" i="25"/>
  <c r="CJ32" i="25"/>
  <c r="CJ30" i="25"/>
  <c r="CL30" i="25"/>
  <c r="CL31" i="25"/>
  <c r="CL32" i="25"/>
  <c r="CP26" i="25"/>
  <c r="CP23" i="25"/>
  <c r="CP25" i="25"/>
  <c r="CP24" i="25"/>
  <c r="CK31" i="25"/>
  <c r="CQ20" i="25"/>
  <c r="CQ13" i="25"/>
  <c r="CQ24" i="25"/>
  <c r="CQ21" i="25"/>
  <c r="CQ23" i="25"/>
  <c r="CQ25" i="25"/>
  <c r="CQ15" i="25"/>
  <c r="CQ18" i="25"/>
  <c r="CQ14" i="25"/>
  <c r="CQ22" i="25"/>
  <c r="CQ19" i="25"/>
  <c r="CQ26" i="25"/>
  <c r="CQ16" i="25"/>
  <c r="CQ17" i="25"/>
  <c r="CQ27" i="25"/>
  <c r="CQ30" i="25"/>
  <c r="CQ28" i="25"/>
  <c r="CQ32" i="25"/>
  <c r="CQ31" i="25"/>
  <c r="CQ29" i="25"/>
  <c r="AW23" i="25"/>
  <c r="A72" i="25"/>
  <c r="AW27" i="25"/>
  <c r="AX27" i="25"/>
  <c r="CP28" i="25" s="1"/>
  <c r="AW30" i="25"/>
  <c r="AX30" i="25"/>
  <c r="AZ27" i="25"/>
  <c r="BA27" i="25"/>
  <c r="CS29" i="25" l="1"/>
  <c r="CO32" i="25"/>
  <c r="CO31" i="25"/>
  <c r="CO23" i="25"/>
  <c r="CO26" i="25"/>
  <c r="CO28" i="25"/>
  <c r="CS30" i="25"/>
  <c r="CP31" i="25"/>
  <c r="CP27" i="25"/>
  <c r="CS25" i="25"/>
  <c r="CS27" i="25"/>
  <c r="CS24" i="25"/>
  <c r="CS31" i="25"/>
  <c r="CS26" i="25"/>
  <c r="CR28" i="25"/>
  <c r="CR27" i="25"/>
  <c r="CO29" i="25"/>
  <c r="CP32" i="25"/>
  <c r="CR24" i="25"/>
  <c r="CR25" i="25"/>
  <c r="CR26" i="25"/>
  <c r="CR29" i="25"/>
  <c r="CS32" i="25"/>
  <c r="BB13" i="25"/>
  <c r="BB17" i="25"/>
  <c r="BB19" i="25"/>
  <c r="BB23" i="25"/>
  <c r="BB26" i="25"/>
  <c r="BB27" i="25"/>
  <c r="BB30" i="25"/>
  <c r="BB15" i="25"/>
  <c r="BB20" i="25"/>
  <c r="BB16" i="25"/>
  <c r="BB24" i="25"/>
  <c r="BB14" i="25"/>
  <c r="BB18" i="25"/>
  <c r="BB28" i="25"/>
  <c r="BB21" i="25"/>
  <c r="BB29" i="25"/>
  <c r="BB22" i="25"/>
  <c r="BB25" i="25"/>
  <c r="CO30" i="25"/>
  <c r="CO27" i="25"/>
  <c r="CP29" i="25"/>
  <c r="CO25" i="25"/>
  <c r="CS28" i="25"/>
  <c r="CP30" i="25"/>
  <c r="CO24" i="25"/>
  <c r="CR31" i="25"/>
  <c r="CR32" i="25"/>
  <c r="CR30" i="25"/>
  <c r="CT18" i="25" l="1"/>
  <c r="CT24" i="25"/>
  <c r="CT25" i="25"/>
  <c r="CT23" i="25"/>
  <c r="CT30" i="25"/>
  <c r="CT16" i="25"/>
  <c r="CT15" i="25"/>
  <c r="CT26" i="25"/>
  <c r="CT32" i="25"/>
  <c r="CT21" i="25"/>
  <c r="CT20" i="25"/>
  <c r="CT17" i="25"/>
  <c r="CT19" i="25"/>
  <c r="CT14" i="25"/>
  <c r="CT29" i="25"/>
  <c r="CT28" i="25"/>
  <c r="CT27" i="25"/>
  <c r="CT22" i="25"/>
  <c r="CT31" i="25"/>
  <c r="CT13" i="25"/>
  <c r="BC26" i="25"/>
  <c r="BC25" i="25"/>
  <c r="BC16" i="25"/>
  <c r="BC22" i="25"/>
  <c r="BC23" i="25"/>
  <c r="BC21" i="25"/>
  <c r="BC29" i="25"/>
  <c r="BC30" i="25"/>
  <c r="BC14" i="25"/>
  <c r="BC19" i="25"/>
  <c r="BC18" i="25"/>
  <c r="BC15" i="25"/>
  <c r="BC13" i="25"/>
  <c r="BC24" i="25"/>
  <c r="BC27" i="25"/>
  <c r="BC17" i="25"/>
  <c r="BC20" i="25"/>
  <c r="AT33" i="25"/>
  <c r="BC33" i="25"/>
  <c r="BB33" i="25" l="1"/>
  <c r="BA33" i="25"/>
  <c r="BC28" i="25"/>
  <c r="CU29" i="25" s="1"/>
  <c r="CY29" i="25" s="1"/>
  <c r="C29" i="25" s="1"/>
  <c r="A71" i="25"/>
  <c r="AZ33" i="25"/>
  <c r="AS33" i="25"/>
  <c r="AR33" i="25"/>
  <c r="AL33" i="25"/>
  <c r="C33" i="25" s="1"/>
  <c r="AY33" i="25"/>
  <c r="AW33" i="25"/>
  <c r="AQ33" i="25"/>
  <c r="CU17" i="25"/>
  <c r="CY17" i="25" s="1"/>
  <c r="C17" i="25" s="1"/>
  <c r="CU13" i="25"/>
  <c r="CY13" i="25" s="1"/>
  <c r="C13" i="25" s="1"/>
  <c r="CU21" i="25"/>
  <c r="CY21" i="25" s="1"/>
  <c r="C21" i="25" s="1"/>
  <c r="CU28" i="25"/>
  <c r="CY28" i="25" s="1"/>
  <c r="C28" i="25" s="1"/>
  <c r="CU32" i="25"/>
  <c r="CY32" i="25" s="1"/>
  <c r="C32" i="25" s="1"/>
  <c r="CU15" i="25"/>
  <c r="CY15" i="25" s="1"/>
  <c r="C15" i="25" s="1"/>
  <c r="CU23" i="25"/>
  <c r="CY23" i="25" s="1"/>
  <c r="C23" i="25" s="1"/>
  <c r="CU19" i="25"/>
  <c r="CY19" i="25" s="1"/>
  <c r="C19" i="25" s="1"/>
  <c r="CU30" i="25"/>
  <c r="CY30" i="25" s="1"/>
  <c r="C30" i="25" s="1"/>
  <c r="CU24" i="25"/>
  <c r="CY24" i="25" s="1"/>
  <c r="C24" i="25" s="1"/>
  <c r="CU26" i="25"/>
  <c r="CY26" i="25" s="1"/>
  <c r="C26" i="25" s="1"/>
  <c r="CU31" i="25"/>
  <c r="CY31" i="25" s="1"/>
  <c r="C31" i="25" s="1"/>
  <c r="CU18" i="25"/>
  <c r="CY18" i="25" s="1"/>
  <c r="C18" i="25" s="1"/>
  <c r="CU22" i="25"/>
  <c r="CY22" i="25" s="1"/>
  <c r="C22" i="25" s="1"/>
  <c r="CU16" i="25"/>
  <c r="CY16" i="25" s="1"/>
  <c r="C16" i="25" s="1"/>
  <c r="CU20" i="25"/>
  <c r="CY20" i="25" s="1"/>
  <c r="C20" i="25" s="1"/>
  <c r="CU27" i="25"/>
  <c r="CY27" i="25" s="1"/>
  <c r="C27" i="25" s="1"/>
  <c r="CU25" i="25"/>
  <c r="CY25" i="25" s="1"/>
  <c r="C25" i="25" s="1"/>
  <c r="CU14" i="25"/>
  <c r="CY14" i="25" s="1"/>
  <c r="C14" i="25" s="1"/>
  <c r="AN33" i="25"/>
  <c r="AO33" i="25"/>
  <c r="AX33" i="25"/>
  <c r="AP33" i="25"/>
  <c r="AV33" i="25"/>
  <c r="AU33" i="25"/>
  <c r="A73" i="25" l="1"/>
  <c r="B23" i="66" l="1"/>
  <c r="B24" i="66" l="1"/>
  <c r="B25" i="66" l="1"/>
  <c r="B26" i="66" l="1"/>
  <c r="B27" i="66" l="1"/>
  <c r="B28" i="66" l="1"/>
  <c r="B29" i="66" l="1"/>
  <c r="B30" i="66" l="1"/>
  <c r="M30" i="66" l="1"/>
  <c r="F24" i="66"/>
  <c r="L29" i="66"/>
  <c r="G30" i="66"/>
  <c r="N23" i="66"/>
  <c r="G27" i="66"/>
  <c r="I23" i="66"/>
  <c r="L26" i="66"/>
  <c r="G24" i="66"/>
  <c r="L23" i="66"/>
  <c r="F29" i="66"/>
  <c r="E30" i="66"/>
  <c r="M26" i="66"/>
  <c r="E24" i="66"/>
  <c r="H24" i="66"/>
  <c r="F30" i="66"/>
  <c r="M25" i="66"/>
  <c r="M24" i="66"/>
  <c r="G23" i="66"/>
  <c r="J27" i="66"/>
  <c r="O25" i="66"/>
  <c r="N25" i="66"/>
  <c r="M23" i="66"/>
  <c r="K23" i="66"/>
  <c r="K26" i="66"/>
  <c r="J30" i="66"/>
  <c r="J26" i="66"/>
  <c r="F26" i="66"/>
  <c r="G25" i="66"/>
  <c r="I24" i="66"/>
  <c r="I30" i="66"/>
  <c r="K30" i="66"/>
  <c r="L24" i="66"/>
  <c r="N26" i="66"/>
  <c r="J29" i="66"/>
  <c r="N27" i="66"/>
  <c r="H27" i="66"/>
  <c r="I25" i="66"/>
  <c r="L27" i="66"/>
  <c r="J25" i="66"/>
  <c r="G26" i="66"/>
  <c r="I29" i="66"/>
  <c r="O23" i="66"/>
  <c r="I27" i="66"/>
  <c r="M28" i="66"/>
  <c r="F25" i="66"/>
  <c r="E29" i="66"/>
  <c r="K27" i="66"/>
  <c r="O28" i="66"/>
  <c r="K28" i="66"/>
  <c r="H26" i="66"/>
  <c r="K25" i="66"/>
  <c r="O29" i="66"/>
  <c r="G28" i="66"/>
  <c r="I28" i="66"/>
  <c r="L25" i="66"/>
  <c r="F23" i="66"/>
  <c r="F28" i="66"/>
  <c r="I26" i="66"/>
  <c r="J23" i="66"/>
  <c r="K29" i="66"/>
  <c r="E26" i="66"/>
  <c r="O26" i="66"/>
  <c r="E27" i="66"/>
  <c r="E23" i="66"/>
  <c r="J28" i="66"/>
  <c r="L30" i="66"/>
  <c r="N29" i="66"/>
  <c r="O24" i="66"/>
  <c r="G29" i="66"/>
  <c r="E25" i="66"/>
  <c r="M29" i="66"/>
  <c r="H30" i="66"/>
  <c r="F27" i="66"/>
  <c r="H25" i="66"/>
  <c r="H23" i="66"/>
  <c r="N30" i="66"/>
  <c r="H29" i="66"/>
  <c r="L28" i="66"/>
  <c r="J24" i="66"/>
  <c r="N28" i="66"/>
  <c r="M27" i="66"/>
  <c r="O30" i="66"/>
  <c r="O27" i="66"/>
  <c r="N24" i="66"/>
  <c r="E28" i="66"/>
  <c r="K24" i="66"/>
  <c r="H28" i="66"/>
  <c r="C23" i="66" l="1"/>
  <c r="D27" i="66"/>
  <c r="D29" i="66"/>
  <c r="D28" i="66"/>
  <c r="D26" i="66"/>
  <c r="D25" i="66"/>
  <c r="D30" i="66"/>
  <c r="D24" i="66"/>
  <c r="D23" i="66"/>
  <c r="C29" i="66" l="1"/>
  <c r="C27" i="66"/>
  <c r="C26" i="66"/>
  <c r="C25" i="66"/>
  <c r="C30" i="66"/>
  <c r="C28" i="66"/>
  <c r="C24" i="66"/>
  <c r="F23" i="31" l="1"/>
  <c r="F123" i="31"/>
  <c r="F43" i="31"/>
  <c r="F66" i="31"/>
  <c r="F114" i="31"/>
  <c r="F51" i="31"/>
  <c r="F64" i="31"/>
  <c r="F60" i="31"/>
  <c r="F92" i="31"/>
  <c r="F69" i="31"/>
  <c r="F117" i="31"/>
  <c r="F40" i="31"/>
  <c r="F101" i="31"/>
  <c r="F59" i="31"/>
  <c r="F68" i="31"/>
  <c r="F78" i="31"/>
  <c r="F113" i="31"/>
  <c r="F36" i="31"/>
  <c r="F83" i="31"/>
  <c r="F37" i="31"/>
  <c r="F115" i="31"/>
  <c r="F81" i="31"/>
  <c r="F74" i="31"/>
  <c r="F108" i="31"/>
  <c r="F61" i="31"/>
  <c r="F67" i="31"/>
  <c r="F73" i="31"/>
  <c r="F131" i="31"/>
  <c r="F63" i="31"/>
  <c r="F110" i="31"/>
  <c r="F34" i="31"/>
  <c r="F35" i="31"/>
  <c r="F91" i="31"/>
  <c r="F13" i="31"/>
  <c r="F26" i="31"/>
  <c r="F45" i="31"/>
  <c r="F86" i="31"/>
  <c r="F124" i="31"/>
  <c r="F15" i="31"/>
  <c r="F48" i="31"/>
  <c r="F98" i="31"/>
  <c r="F38" i="31"/>
  <c r="F105" i="31"/>
  <c r="F119" i="31"/>
  <c r="F99" i="31"/>
  <c r="F54" i="31"/>
  <c r="F42" i="31"/>
  <c r="F111" i="31"/>
  <c r="F109" i="31"/>
  <c r="F71" i="31"/>
  <c r="F49" i="31"/>
  <c r="F122" i="31"/>
  <c r="F53" i="31"/>
  <c r="F20" i="31"/>
  <c r="F112" i="31"/>
  <c r="F85" i="31"/>
  <c r="F65" i="31"/>
  <c r="F75" i="31"/>
  <c r="F104" i="31"/>
  <c r="F79" i="31"/>
  <c r="F30" i="31"/>
  <c r="F103" i="31"/>
  <c r="F132" i="31"/>
  <c r="F89" i="31"/>
  <c r="F93" i="31"/>
  <c r="F50" i="31"/>
  <c r="F33" i="31"/>
  <c r="F58" i="31"/>
  <c r="F90" i="31"/>
  <c r="F130" i="31"/>
  <c r="F87" i="31"/>
  <c r="F41" i="31"/>
  <c r="F121" i="31"/>
  <c r="F28" i="31"/>
  <c r="F118" i="31"/>
  <c r="F80" i="31"/>
  <c r="F126" i="31"/>
  <c r="F25" i="31"/>
  <c r="F70" i="31"/>
  <c r="F22" i="31"/>
  <c r="F47" i="31"/>
  <c r="F27" i="31"/>
  <c r="F72" i="31"/>
  <c r="F106" i="31"/>
  <c r="F57" i="31"/>
  <c r="F14" i="31"/>
  <c r="F32" i="31"/>
  <c r="F19" i="31"/>
  <c r="F95" i="31"/>
  <c r="F44" i="31"/>
  <c r="F56" i="31"/>
  <c r="F82" i="31"/>
  <c r="F24" i="31"/>
  <c r="F39" i="31"/>
  <c r="F88" i="31"/>
  <c r="F94" i="31"/>
  <c r="F96" i="31"/>
  <c r="F129" i="31"/>
  <c r="F107" i="31"/>
  <c r="F128" i="31"/>
  <c r="F18" i="31"/>
  <c r="F16" i="31"/>
  <c r="F52" i="31"/>
  <c r="F84" i="31"/>
  <c r="F102" i="31"/>
  <c r="F31" i="31"/>
  <c r="F29" i="31"/>
  <c r="F17" i="31"/>
  <c r="F77" i="31"/>
  <c r="F116" i="31"/>
  <c r="F127" i="31"/>
  <c r="F120" i="31"/>
  <c r="F55" i="31"/>
  <c r="F21" i="31"/>
  <c r="F97" i="31"/>
  <c r="F125" i="31"/>
  <c r="F46" i="31"/>
  <c r="F76" i="31"/>
  <c r="F100" i="31"/>
  <c r="F62" i="31"/>
  <c r="D62" i="31" l="1"/>
  <c r="K62" i="31"/>
  <c r="K125" i="31"/>
  <c r="D125" i="31"/>
  <c r="D21" i="31"/>
  <c r="K21" i="31"/>
  <c r="D116" i="31"/>
  <c r="K116" i="31"/>
  <c r="D31" i="31"/>
  <c r="K31" i="31"/>
  <c r="K24" i="31"/>
  <c r="D24" i="31"/>
  <c r="K14" i="31"/>
  <c r="D14" i="31"/>
  <c r="K27" i="31"/>
  <c r="D27" i="31"/>
  <c r="K118" i="31"/>
  <c r="D118" i="31"/>
  <c r="K121" i="31"/>
  <c r="D121" i="31"/>
  <c r="O25" i="31"/>
  <c r="D130" i="31"/>
  <c r="K130" i="31"/>
  <c r="D50" i="31"/>
  <c r="K50" i="31"/>
  <c r="D89" i="31"/>
  <c r="K89" i="31"/>
  <c r="K75" i="31"/>
  <c r="D75" i="31"/>
  <c r="K15" i="31"/>
  <c r="D15" i="31"/>
  <c r="D92" i="31"/>
  <c r="K92" i="31"/>
  <c r="K127" i="31"/>
  <c r="D127" i="31"/>
  <c r="D32" i="31"/>
  <c r="K32" i="31"/>
  <c r="K33" i="31"/>
  <c r="D33" i="31"/>
  <c r="D112" i="31"/>
  <c r="K112" i="31"/>
  <c r="D49" i="31"/>
  <c r="O19" i="31"/>
  <c r="K49" i="31"/>
  <c r="K26" i="31"/>
  <c r="D26" i="31"/>
  <c r="K34" i="31"/>
  <c r="D34" i="31"/>
  <c r="K73" i="31"/>
  <c r="D73" i="31"/>
  <c r="O21" i="31"/>
  <c r="D108" i="31"/>
  <c r="K108" i="31"/>
  <c r="D81" i="31"/>
  <c r="K81" i="31"/>
  <c r="D83" i="31"/>
  <c r="K83" i="31"/>
  <c r="K113" i="31"/>
  <c r="D113" i="31"/>
  <c r="D101" i="31"/>
  <c r="K101" i="31"/>
  <c r="K117" i="31"/>
  <c r="D117" i="31"/>
  <c r="D64" i="31"/>
  <c r="K64" i="31"/>
  <c r="D43" i="31"/>
  <c r="K43" i="31"/>
  <c r="D100" i="31"/>
  <c r="K100" i="31"/>
  <c r="K77" i="31"/>
  <c r="D77" i="31"/>
  <c r="K102" i="31"/>
  <c r="D102" i="31"/>
  <c r="D129" i="31"/>
  <c r="K129" i="31"/>
  <c r="K94" i="31"/>
  <c r="D94" i="31"/>
  <c r="K82" i="31"/>
  <c r="D82" i="31"/>
  <c r="K57" i="31"/>
  <c r="D57" i="31"/>
  <c r="D72" i="31"/>
  <c r="K72" i="31"/>
  <c r="K25" i="31"/>
  <c r="O17" i="31"/>
  <c r="D25" i="31"/>
  <c r="D12" i="31"/>
  <c r="G12" i="31" s="1"/>
  <c r="D28" i="31"/>
  <c r="K28" i="31"/>
  <c r="D87" i="31"/>
  <c r="K87" i="31"/>
  <c r="D132" i="31"/>
  <c r="K132" i="31"/>
  <c r="D30" i="31"/>
  <c r="K30" i="31"/>
  <c r="D65" i="31"/>
  <c r="K65" i="31"/>
  <c r="K119" i="31"/>
  <c r="D119" i="31"/>
  <c r="D59" i="31"/>
  <c r="K59" i="31"/>
  <c r="K76" i="31"/>
  <c r="D76" i="31"/>
  <c r="D17" i="31"/>
  <c r="K17" i="31"/>
  <c r="K84" i="31"/>
  <c r="D84" i="31"/>
  <c r="K18" i="31"/>
  <c r="D18" i="31"/>
  <c r="K107" i="31"/>
  <c r="D107" i="31"/>
  <c r="D19" i="31"/>
  <c r="K19" i="31"/>
  <c r="K47" i="31"/>
  <c r="D47" i="31"/>
  <c r="D126" i="31"/>
  <c r="K126" i="31"/>
  <c r="K58" i="31"/>
  <c r="D58" i="31"/>
  <c r="D79" i="31"/>
  <c r="K79" i="31"/>
  <c r="D85" i="31"/>
  <c r="K85" i="31"/>
  <c r="O22" i="31"/>
  <c r="D42" i="31"/>
  <c r="K42" i="31"/>
  <c r="D99" i="31"/>
  <c r="K99" i="31"/>
  <c r="K68" i="31"/>
  <c r="D68" i="31"/>
  <c r="D55" i="31"/>
  <c r="K55" i="31"/>
  <c r="K39" i="31"/>
  <c r="D39" i="31"/>
  <c r="D22" i="31"/>
  <c r="K22" i="31"/>
  <c r="D80" i="31"/>
  <c r="K80" i="31"/>
  <c r="D90" i="31"/>
  <c r="K90" i="31"/>
  <c r="D93" i="31"/>
  <c r="K93" i="31"/>
  <c r="K104" i="31"/>
  <c r="D104" i="31"/>
  <c r="K20" i="31"/>
  <c r="D20" i="31"/>
  <c r="D53" i="31"/>
  <c r="K53" i="31"/>
  <c r="O24" i="31"/>
  <c r="D109" i="31"/>
  <c r="K109" i="31"/>
  <c r="K105" i="31"/>
  <c r="D105" i="31"/>
  <c r="K98" i="31"/>
  <c r="D98" i="31"/>
  <c r="K86" i="31"/>
  <c r="D86" i="31"/>
  <c r="K91" i="31"/>
  <c r="D91" i="31"/>
  <c r="K63" i="31"/>
  <c r="D63" i="31"/>
  <c r="D67" i="31"/>
  <c r="K67" i="31"/>
  <c r="K115" i="31"/>
  <c r="D115" i="31"/>
  <c r="D114" i="31"/>
  <c r="K114" i="31"/>
  <c r="D23" i="31"/>
  <c r="K23" i="31"/>
  <c r="D46" i="31"/>
  <c r="K46" i="31"/>
  <c r="O23" i="31"/>
  <c r="D97" i="31"/>
  <c r="K97" i="31"/>
  <c r="D29" i="31"/>
  <c r="K29" i="31"/>
  <c r="K52" i="31"/>
  <c r="D52" i="31"/>
  <c r="D128" i="31"/>
  <c r="K128" i="31"/>
  <c r="K95" i="31"/>
  <c r="D95" i="31"/>
  <c r="K120" i="31"/>
  <c r="D120" i="31"/>
  <c r="D16" i="31"/>
  <c r="K16" i="31"/>
  <c r="D96" i="31"/>
  <c r="K96" i="31"/>
  <c r="D88" i="31"/>
  <c r="K88" i="31"/>
  <c r="K56" i="31"/>
  <c r="D56" i="31"/>
  <c r="D44" i="31"/>
  <c r="K44" i="31"/>
  <c r="D106" i="31"/>
  <c r="K106" i="31"/>
  <c r="D70" i="31"/>
  <c r="K70" i="31"/>
  <c r="D41" i="31"/>
  <c r="K41" i="31"/>
  <c r="D103" i="31"/>
  <c r="K103" i="31"/>
  <c r="K122" i="31"/>
  <c r="D122" i="31"/>
  <c r="D71" i="31"/>
  <c r="K71" i="31"/>
  <c r="K111" i="31"/>
  <c r="D111" i="31"/>
  <c r="D54" i="31"/>
  <c r="K54" i="31"/>
  <c r="K38" i="31"/>
  <c r="D38" i="31"/>
  <c r="D48" i="31"/>
  <c r="K48" i="31"/>
  <c r="K124" i="31"/>
  <c r="D124" i="31"/>
  <c r="D45" i="31"/>
  <c r="K45" i="31"/>
  <c r="K13" i="31"/>
  <c r="D13" i="31"/>
  <c r="O16" i="31"/>
  <c r="D35" i="31"/>
  <c r="K35" i="31"/>
  <c r="D110" i="31"/>
  <c r="K110" i="31"/>
  <c r="K131" i="31"/>
  <c r="D131" i="31"/>
  <c r="D61" i="31"/>
  <c r="K61" i="31"/>
  <c r="O20" i="31"/>
  <c r="D74" i="31"/>
  <c r="K74" i="31"/>
  <c r="D37" i="31"/>
  <c r="K37" i="31"/>
  <c r="O18" i="31"/>
  <c r="D36" i="31"/>
  <c r="K36" i="31"/>
  <c r="D78" i="31"/>
  <c r="K78" i="31"/>
  <c r="D40" i="31"/>
  <c r="K40" i="31"/>
  <c r="K69" i="31"/>
  <c r="D69" i="31"/>
  <c r="D60" i="31"/>
  <c r="K60" i="31"/>
  <c r="D51" i="31"/>
  <c r="K51" i="31"/>
  <c r="D66" i="31"/>
  <c r="K66" i="31"/>
  <c r="D123" i="31"/>
  <c r="K123" i="31"/>
  <c r="N22" i="31" l="1"/>
  <c r="N20" i="31"/>
  <c r="N16" i="31"/>
  <c r="N24" i="31"/>
  <c r="N18" i="31"/>
  <c r="K5" i="31"/>
  <c r="K4" i="31"/>
  <c r="N17" i="31"/>
  <c r="N19" i="31"/>
  <c r="N23" i="31"/>
  <c r="N21" i="31"/>
  <c r="N25" i="31"/>
  <c r="R25" i="31" l="1"/>
  <c r="R18" i="31"/>
  <c r="R23" i="31"/>
  <c r="R17" i="31"/>
  <c r="K3" i="25"/>
  <c r="M7" i="31"/>
  <c r="K6" i="31"/>
  <c r="B5" i="31" s="1"/>
  <c r="R24" i="31"/>
  <c r="R20" i="31"/>
  <c r="R19" i="31"/>
  <c r="R21" i="31"/>
  <c r="R16" i="31"/>
  <c r="R22" i="31"/>
  <c r="G9" i="25" l="1"/>
  <c r="B5" i="25"/>
  <c r="E33" i="25"/>
  <c r="E34" i="25"/>
  <c r="G34" i="25"/>
  <c r="G33" i="25"/>
  <c r="B4" i="31" l="1"/>
  <c r="B5" i="28"/>
  <c r="B5" i="66"/>
  <c r="C93" i="31" l="1"/>
  <c r="E93" i="31" s="1"/>
  <c r="C111" i="31"/>
  <c r="E111" i="31" s="1"/>
  <c r="C77" i="31"/>
  <c r="E77" i="31" s="1"/>
  <c r="C117" i="31"/>
  <c r="E117" i="31" s="1"/>
  <c r="C40" i="31"/>
  <c r="E40" i="31" s="1"/>
  <c r="C130" i="31"/>
  <c r="E130" i="31" s="1"/>
  <c r="C104" i="31"/>
  <c r="E104" i="31" s="1"/>
  <c r="C22" i="31"/>
  <c r="E22" i="31" s="1"/>
  <c r="C42" i="31"/>
  <c r="E42" i="31" s="1"/>
  <c r="C18" i="31"/>
  <c r="E18" i="31" s="1"/>
  <c r="C62" i="31"/>
  <c r="E62" i="31" s="1"/>
  <c r="C126" i="31"/>
  <c r="E126" i="31" s="1"/>
  <c r="C128" i="31"/>
  <c r="E128" i="31" s="1"/>
  <c r="C95" i="31"/>
  <c r="E95" i="31" s="1"/>
  <c r="C39" i="31"/>
  <c r="E39" i="31" s="1"/>
  <c r="C23" i="31"/>
  <c r="E23" i="31" s="1"/>
  <c r="C14" i="31"/>
  <c r="E14" i="31" s="1"/>
  <c r="C78" i="31"/>
  <c r="E78" i="31" s="1"/>
  <c r="C31" i="31"/>
  <c r="E31" i="31" s="1"/>
  <c r="C102" i="31"/>
  <c r="E102" i="31" s="1"/>
  <c r="C19" i="31"/>
  <c r="E19" i="31" s="1"/>
  <c r="C70" i="31"/>
  <c r="E70" i="31" s="1"/>
  <c r="C33" i="31"/>
  <c r="E33" i="31" s="1"/>
  <c r="C58" i="31"/>
  <c r="E58" i="31" s="1"/>
  <c r="C76" i="31"/>
  <c r="E76" i="31" s="1"/>
  <c r="C51" i="31"/>
  <c r="E51" i="31" s="1"/>
  <c r="C129" i="31"/>
  <c r="E129" i="31" s="1"/>
  <c r="C119" i="31"/>
  <c r="E119" i="31" s="1"/>
  <c r="C83" i="31"/>
  <c r="E83" i="31" s="1"/>
  <c r="C47" i="31"/>
  <c r="E47" i="31" s="1"/>
  <c r="C81" i="31"/>
  <c r="E81" i="31" s="1"/>
  <c r="C41" i="31"/>
  <c r="E41" i="31" s="1"/>
  <c r="C107" i="31"/>
  <c r="E107" i="31" s="1"/>
  <c r="C26" i="31"/>
  <c r="E26" i="31" s="1"/>
  <c r="C86" i="31"/>
  <c r="E86" i="31" s="1"/>
  <c r="C28" i="31"/>
  <c r="E28" i="31" s="1"/>
  <c r="C24" i="31"/>
  <c r="E24" i="31" s="1"/>
  <c r="C54" i="31"/>
  <c r="E54" i="31" s="1"/>
  <c r="C87" i="31"/>
  <c r="E87" i="31" s="1"/>
  <c r="C59" i="31"/>
  <c r="E59" i="31" s="1"/>
  <c r="C66" i="31"/>
  <c r="E66" i="31" s="1"/>
  <c r="C38" i="31"/>
  <c r="E38" i="31" s="1"/>
  <c r="C110" i="31"/>
  <c r="E110" i="31" s="1"/>
  <c r="C20" i="31"/>
  <c r="E20" i="31" s="1"/>
  <c r="C64" i="31"/>
  <c r="E64" i="31" s="1"/>
  <c r="C131" i="31"/>
  <c r="E131" i="31" s="1"/>
  <c r="C105" i="31"/>
  <c r="E105" i="31" s="1"/>
  <c r="C88" i="31"/>
  <c r="E88" i="31" s="1"/>
  <c r="C113" i="31"/>
  <c r="E113" i="31" s="1"/>
  <c r="C17" i="31"/>
  <c r="E17" i="31" s="1"/>
  <c r="C100" i="31"/>
  <c r="E100" i="31" s="1"/>
  <c r="C90" i="31"/>
  <c r="E90" i="31" s="1"/>
  <c r="C108" i="31"/>
  <c r="E108" i="31" s="1"/>
  <c r="C75" i="31"/>
  <c r="E75" i="31" s="1"/>
  <c r="C123" i="31"/>
  <c r="E123" i="31" s="1"/>
  <c r="C29" i="31"/>
  <c r="E29" i="31" s="1"/>
  <c r="C69" i="31"/>
  <c r="E69" i="31" s="1"/>
  <c r="C57" i="31"/>
  <c r="E57" i="31" s="1"/>
  <c r="C60" i="31"/>
  <c r="E60" i="31" s="1"/>
  <c r="C106" i="31"/>
  <c r="E106" i="31" s="1"/>
  <c r="C132" i="31"/>
  <c r="E132" i="31" s="1"/>
  <c r="C35" i="31"/>
  <c r="E35" i="31" s="1"/>
  <c r="C120" i="31"/>
  <c r="E120" i="31" s="1"/>
  <c r="C112" i="31"/>
  <c r="E112" i="31" s="1"/>
  <c r="C99" i="31"/>
  <c r="E99" i="31" s="1"/>
  <c r="C124" i="31"/>
  <c r="E124" i="31" s="1"/>
  <c r="C89" i="31"/>
  <c r="E89" i="31" s="1"/>
  <c r="C74" i="31"/>
  <c r="E74" i="31" s="1"/>
  <c r="C125" i="31"/>
  <c r="E125" i="31" s="1"/>
  <c r="C92" i="31"/>
  <c r="E92" i="31" s="1"/>
  <c r="C21" i="31"/>
  <c r="E21" i="31" s="1"/>
  <c r="C55" i="31"/>
  <c r="E55" i="31" s="1"/>
  <c r="C98" i="31"/>
  <c r="E98" i="31" s="1"/>
  <c r="G106" i="31" l="1"/>
  <c r="G64" i="31"/>
  <c r="G54" i="31"/>
  <c r="G83" i="31"/>
  <c r="G39" i="31"/>
  <c r="G125" i="31"/>
  <c r="G89" i="31"/>
  <c r="G120" i="31"/>
  <c r="G20" i="31"/>
  <c r="G59" i="31"/>
  <c r="G81" i="31"/>
  <c r="G70" i="31"/>
  <c r="G31" i="31"/>
  <c r="G95" i="31"/>
  <c r="G62" i="31"/>
  <c r="G60" i="31"/>
  <c r="G17" i="31"/>
  <c r="G110" i="31"/>
  <c r="G24" i="31"/>
  <c r="G23" i="31"/>
  <c r="G98" i="31"/>
  <c r="G35" i="31"/>
  <c r="G29" i="31"/>
  <c r="G108" i="31"/>
  <c r="G88" i="31"/>
  <c r="G51" i="31"/>
  <c r="G78" i="31"/>
  <c r="G130" i="31"/>
  <c r="G21" i="31"/>
  <c r="G124" i="31"/>
  <c r="G132" i="31"/>
  <c r="G57" i="31"/>
  <c r="G75" i="31"/>
  <c r="G100" i="31"/>
  <c r="G38" i="31"/>
  <c r="G76" i="31"/>
  <c r="G14" i="31"/>
  <c r="G40" i="31"/>
  <c r="G74" i="31"/>
  <c r="G99" i="31"/>
  <c r="G112" i="31"/>
  <c r="G69" i="31"/>
  <c r="G105" i="31"/>
  <c r="G66" i="31"/>
  <c r="G86" i="31"/>
  <c r="G107" i="31"/>
  <c r="G119" i="31"/>
  <c r="G58" i="31"/>
  <c r="G19" i="31"/>
  <c r="G128" i="31"/>
  <c r="G18" i="31"/>
  <c r="G22" i="31"/>
  <c r="G77" i="31"/>
  <c r="G93" i="31"/>
  <c r="G55" i="31"/>
  <c r="G92" i="31"/>
  <c r="G123" i="31"/>
  <c r="G90" i="31"/>
  <c r="G113" i="31"/>
  <c r="G131" i="31"/>
  <c r="G87" i="31"/>
  <c r="G28" i="31"/>
  <c r="G26" i="31"/>
  <c r="G41" i="31"/>
  <c r="G47" i="31"/>
  <c r="G129" i="31"/>
  <c r="G33" i="31"/>
  <c r="G102" i="31"/>
  <c r="G126" i="31"/>
  <c r="G42" i="31"/>
  <c r="G104" i="31"/>
  <c r="G117" i="31"/>
  <c r="G111" i="31"/>
  <c r="C30" i="31"/>
  <c r="E30" i="31" s="1"/>
  <c r="C84" i="31"/>
  <c r="E84" i="31" s="1"/>
  <c r="C43" i="31"/>
  <c r="E43" i="31" s="1"/>
  <c r="C56" i="31"/>
  <c r="E56" i="31" s="1"/>
  <c r="C72" i="31"/>
  <c r="E72" i="31" s="1"/>
  <c r="C44" i="31"/>
  <c r="E44" i="31" s="1"/>
  <c r="C46" i="31"/>
  <c r="E46" i="31" s="1"/>
  <c r="C101" i="31"/>
  <c r="E101" i="31" s="1"/>
  <c r="C79" i="31"/>
  <c r="E79" i="31" s="1"/>
  <c r="C115" i="31"/>
  <c r="E115" i="31" s="1"/>
  <c r="C16" i="31"/>
  <c r="E16" i="31" s="1"/>
  <c r="C65" i="31"/>
  <c r="E65" i="31" s="1"/>
  <c r="C50" i="31"/>
  <c r="E50" i="31" s="1"/>
  <c r="C68" i="31"/>
  <c r="E68" i="31" s="1"/>
  <c r="C48" i="31"/>
  <c r="E48" i="31" s="1"/>
  <c r="C118" i="31"/>
  <c r="E118" i="31" s="1"/>
  <c r="C34" i="31"/>
  <c r="E34" i="31" s="1"/>
  <c r="C36" i="31"/>
  <c r="E36" i="31" s="1"/>
  <c r="C80" i="31"/>
  <c r="E80" i="31" s="1"/>
  <c r="C127" i="31"/>
  <c r="E127" i="31" s="1"/>
  <c r="C52" i="31"/>
  <c r="E52" i="31" s="1"/>
  <c r="C82" i="31"/>
  <c r="E82" i="31" s="1"/>
  <c r="C45" i="31"/>
  <c r="E45" i="31" s="1"/>
  <c r="C53" i="31"/>
  <c r="E53" i="31" s="1"/>
  <c r="C71" i="31"/>
  <c r="E71" i="31" s="1"/>
  <c r="C67" i="31"/>
  <c r="E67" i="31" s="1"/>
  <c r="C96" i="31"/>
  <c r="E96" i="31" s="1"/>
  <c r="C103" i="31"/>
  <c r="E103" i="31" s="1"/>
  <c r="C63" i="31"/>
  <c r="E63" i="31" s="1"/>
  <c r="C116" i="31"/>
  <c r="E116" i="31" s="1"/>
  <c r="C91" i="31"/>
  <c r="E91" i="31" s="1"/>
  <c r="C32" i="31"/>
  <c r="E32" i="31" s="1"/>
  <c r="C27" i="31"/>
  <c r="E27" i="31" s="1"/>
  <c r="C15" i="31"/>
  <c r="E15" i="31" s="1"/>
  <c r="C114" i="31"/>
  <c r="E114" i="31" s="1"/>
  <c r="C94" i="31"/>
  <c r="E94" i="31" s="1"/>
  <c r="C121" i="31"/>
  <c r="C37" i="31"/>
  <c r="C25" i="31"/>
  <c r="C13" i="31"/>
  <c r="C109" i="31"/>
  <c r="C49" i="31"/>
  <c r="C85" i="31"/>
  <c r="C61" i="31"/>
  <c r="C73" i="31"/>
  <c r="C97" i="31"/>
  <c r="E21" i="25"/>
  <c r="E15" i="25"/>
  <c r="E16" i="25"/>
  <c r="E13" i="25"/>
  <c r="E14" i="25"/>
  <c r="E17" i="25"/>
  <c r="E18" i="25"/>
  <c r="E19" i="25"/>
  <c r="E20" i="25"/>
  <c r="E73" i="31" l="1"/>
  <c r="M21" i="31"/>
  <c r="M19" i="31"/>
  <c r="E49" i="31"/>
  <c r="M24" i="31"/>
  <c r="E109" i="31"/>
  <c r="E121" i="31"/>
  <c r="G103" i="31"/>
  <c r="G71" i="31"/>
  <c r="G68" i="31"/>
  <c r="G72" i="31"/>
  <c r="G94" i="31"/>
  <c r="G27" i="31"/>
  <c r="G82" i="31"/>
  <c r="G127" i="31"/>
  <c r="G50" i="31"/>
  <c r="G44" i="31"/>
  <c r="G84" i="31"/>
  <c r="M22" i="31"/>
  <c r="E85" i="31"/>
  <c r="M16" i="31"/>
  <c r="E13" i="31"/>
  <c r="G15" i="31"/>
  <c r="G63" i="31"/>
  <c r="G53" i="31"/>
  <c r="G52" i="31"/>
  <c r="G80" i="31"/>
  <c r="G36" i="31"/>
  <c r="G48" i="31"/>
  <c r="G65" i="31"/>
  <c r="G16" i="31"/>
  <c r="G101" i="31"/>
  <c r="G56" i="31"/>
  <c r="G43" i="31"/>
  <c r="M20" i="31"/>
  <c r="E61" i="31"/>
  <c r="M17" i="31"/>
  <c r="E25" i="31"/>
  <c r="G116" i="31"/>
  <c r="G67" i="31"/>
  <c r="G34" i="31"/>
  <c r="G114" i="31"/>
  <c r="G91" i="31"/>
  <c r="G96" i="31"/>
  <c r="G118" i="31"/>
  <c r="G79" i="31"/>
  <c r="M23" i="31"/>
  <c r="E97" i="31"/>
  <c r="E37" i="31"/>
  <c r="M18" i="31"/>
  <c r="G32" i="31"/>
  <c r="G45" i="31"/>
  <c r="G115" i="31"/>
  <c r="G46" i="31"/>
  <c r="G30" i="31"/>
  <c r="C122" i="31"/>
  <c r="M25" i="31" s="1"/>
  <c r="I19" i="66"/>
  <c r="K22" i="66"/>
  <c r="L14" i="66"/>
  <c r="E14" i="66"/>
  <c r="N14" i="66"/>
  <c r="L20" i="66"/>
  <c r="G15" i="66"/>
  <c r="G14" i="66"/>
  <c r="E21" i="66"/>
  <c r="F15" i="66"/>
  <c r="K19" i="66"/>
  <c r="N19" i="66"/>
  <c r="J16" i="66"/>
  <c r="K13" i="66"/>
  <c r="I17" i="66"/>
  <c r="G17" i="66"/>
  <c r="H18" i="66"/>
  <c r="O20" i="66"/>
  <c r="M20" i="66"/>
  <c r="M17" i="66"/>
  <c r="M16" i="66"/>
  <c r="J14" i="66"/>
  <c r="F19" i="66"/>
  <c r="L18" i="66"/>
  <c r="N22" i="66"/>
  <c r="I22" i="66"/>
  <c r="G22" i="66"/>
  <c r="H19" i="66"/>
  <c r="F16" i="66"/>
  <c r="N15" i="66"/>
  <c r="N18" i="66"/>
  <c r="O13" i="66"/>
  <c r="N16" i="66"/>
  <c r="E19" i="66"/>
  <c r="I16" i="66"/>
  <c r="N21" i="66"/>
  <c r="F21" i="66"/>
  <c r="J13" i="66"/>
  <c r="E17" i="66"/>
  <c r="L21" i="66"/>
  <c r="O16" i="66"/>
  <c r="I13" i="66"/>
  <c r="I18" i="66"/>
  <c r="L13" i="66"/>
  <c r="M13" i="66"/>
  <c r="F18" i="66"/>
  <c r="L16" i="66"/>
  <c r="I20" i="66"/>
  <c r="H13" i="66"/>
  <c r="E18" i="66"/>
  <c r="E20" i="66"/>
  <c r="G20" i="66"/>
  <c r="G21" i="66"/>
  <c r="F20" i="66"/>
  <c r="N20" i="66"/>
  <c r="H22" i="66"/>
  <c r="M22" i="66"/>
  <c r="L19" i="66"/>
  <c r="H15" i="66"/>
  <c r="L17" i="66"/>
  <c r="G18" i="66"/>
  <c r="E15" i="66"/>
  <c r="K20" i="66"/>
  <c r="F22" i="66"/>
  <c r="L22" i="66"/>
  <c r="O21" i="66"/>
  <c r="E13" i="66"/>
  <c r="I15" i="66"/>
  <c r="G19" i="66"/>
  <c r="H14" i="66"/>
  <c r="O22" i="66"/>
  <c r="N13" i="66"/>
  <c r="H21" i="66"/>
  <c r="G16" i="25"/>
  <c r="G17" i="25"/>
  <c r="G21" i="25"/>
  <c r="E22" i="25"/>
  <c r="G18" i="25"/>
  <c r="G15" i="25"/>
  <c r="G19" i="25"/>
  <c r="G14" i="25"/>
  <c r="G13" i="25"/>
  <c r="G20" i="25"/>
  <c r="G97" i="31" l="1"/>
  <c r="G61" i="31"/>
  <c r="G13" i="31"/>
  <c r="G49" i="31"/>
  <c r="Q23" i="31"/>
  <c r="P23" i="31"/>
  <c r="Q16" i="31"/>
  <c r="P16" i="31"/>
  <c r="P19" i="31"/>
  <c r="Q19" i="31"/>
  <c r="E122" i="31"/>
  <c r="Q18" i="31"/>
  <c r="P18" i="31"/>
  <c r="G25" i="31"/>
  <c r="G85" i="31"/>
  <c r="G109" i="31"/>
  <c r="Q21" i="31"/>
  <c r="P21" i="31"/>
  <c r="Q25" i="31"/>
  <c r="P25" i="31"/>
  <c r="P20" i="31"/>
  <c r="Q20" i="31"/>
  <c r="G121" i="31"/>
  <c r="G37" i="31"/>
  <c r="P17" i="31"/>
  <c r="Q17" i="31"/>
  <c r="Q22" i="31"/>
  <c r="P22" i="31"/>
  <c r="Q24" i="31"/>
  <c r="P24" i="31"/>
  <c r="G73" i="31"/>
  <c r="E22" i="66"/>
  <c r="J20" i="66"/>
  <c r="O19" i="66"/>
  <c r="I14" i="66"/>
  <c r="M19" i="66"/>
  <c r="F13" i="66"/>
  <c r="N17" i="66"/>
  <c r="M21" i="66"/>
  <c r="K14" i="66"/>
  <c r="E16" i="66"/>
  <c r="K15" i="66"/>
  <c r="D20" i="66"/>
  <c r="D21" i="66"/>
  <c r="D17" i="66"/>
  <c r="D15" i="66"/>
  <c r="D13" i="66"/>
  <c r="J17" i="66"/>
  <c r="J19" i="66"/>
  <c r="F17" i="66"/>
  <c r="I21" i="66"/>
  <c r="K18" i="66"/>
  <c r="M14" i="66"/>
  <c r="G13" i="66"/>
  <c r="M15" i="66"/>
  <c r="O14" i="66"/>
  <c r="H20" i="66"/>
  <c r="O17" i="66"/>
  <c r="J15" i="66"/>
  <c r="D14" i="66"/>
  <c r="D16" i="66"/>
  <c r="M18" i="66"/>
  <c r="L15" i="66"/>
  <c r="H16" i="66"/>
  <c r="K17" i="66"/>
  <c r="J22" i="66"/>
  <c r="K16" i="66"/>
  <c r="O18" i="66"/>
  <c r="D19" i="66"/>
  <c r="D18" i="66"/>
  <c r="D22" i="66"/>
  <c r="K21" i="66"/>
  <c r="F14" i="66"/>
  <c r="G16" i="66"/>
  <c r="H17" i="66"/>
  <c r="J21" i="66"/>
  <c r="J18" i="66"/>
  <c r="O15" i="66"/>
  <c r="G22" i="25"/>
  <c r="G122" i="31" l="1"/>
  <c r="C18" i="66"/>
  <c r="C21" i="66"/>
  <c r="C17" i="66"/>
  <c r="C19" i="66"/>
  <c r="C20" i="66"/>
  <c r="C16" i="66"/>
  <c r="C13" i="66"/>
  <c r="C14" i="66" l="1"/>
  <c r="C15" i="66"/>
  <c r="C22" i="66"/>
  <c r="F172" i="31" l="1"/>
  <c r="F161" i="31"/>
  <c r="F210" i="31"/>
  <c r="F186" i="31"/>
  <c r="F190" i="31"/>
  <c r="F179" i="31"/>
  <c r="F232" i="31"/>
  <c r="F148" i="31"/>
  <c r="F200" i="31"/>
  <c r="F225" i="31"/>
  <c r="F173" i="31"/>
  <c r="F167" i="31"/>
  <c r="F177" i="31"/>
  <c r="F189" i="31"/>
  <c r="F218" i="31"/>
  <c r="F199" i="31"/>
  <c r="F211" i="31"/>
  <c r="F170" i="31"/>
  <c r="F224" i="31"/>
  <c r="F188" i="31"/>
  <c r="F202" i="31"/>
  <c r="F237" i="31"/>
  <c r="F183" i="31"/>
  <c r="F221" i="31"/>
  <c r="F138" i="31"/>
  <c r="F240" i="31"/>
  <c r="F191" i="31"/>
  <c r="F180" i="31"/>
  <c r="F168" i="31"/>
  <c r="F145" i="31"/>
  <c r="F207" i="31"/>
  <c r="F196" i="31"/>
  <c r="F142" i="31"/>
  <c r="F165" i="31"/>
  <c r="F169" i="31"/>
  <c r="F236" i="31"/>
  <c r="F143" i="31"/>
  <c r="F181" i="31"/>
  <c r="F198" i="31"/>
  <c r="F144" i="31"/>
  <c r="F140" i="31"/>
  <c r="F158" i="31"/>
  <c r="F216" i="31"/>
  <c r="F217" i="31"/>
  <c r="F209" i="31"/>
  <c r="F213" i="31"/>
  <c r="F194" i="31"/>
  <c r="F137" i="31"/>
  <c r="F238" i="31"/>
  <c r="F175" i="31"/>
  <c r="F164" i="31"/>
  <c r="F162" i="31"/>
  <c r="F156" i="31"/>
  <c r="F227" i="31"/>
  <c r="F154" i="31"/>
  <c r="F136" i="31"/>
  <c r="F219" i="31"/>
  <c r="F149" i="31"/>
  <c r="F222" i="31"/>
  <c r="F226" i="31"/>
  <c r="F235" i="31"/>
  <c r="F146" i="31"/>
  <c r="F174" i="31"/>
  <c r="F147" i="31"/>
  <c r="F223" i="31"/>
  <c r="F187" i="31"/>
  <c r="F166" i="31"/>
  <c r="F231" i="31"/>
  <c r="F150" i="31"/>
  <c r="F192" i="31"/>
  <c r="F176" i="31"/>
  <c r="F214" i="31"/>
  <c r="F208" i="31"/>
  <c r="F152" i="31"/>
  <c r="F205" i="31"/>
  <c r="F228" i="31"/>
  <c r="F185" i="31"/>
  <c r="F233" i="31"/>
  <c r="F193" i="31"/>
  <c r="F141" i="31"/>
  <c r="F171" i="31"/>
  <c r="F163" i="31"/>
  <c r="F153" i="31"/>
  <c r="F204" i="31"/>
  <c r="F229" i="31"/>
  <c r="F201" i="31"/>
  <c r="F139" i="31"/>
  <c r="F184" i="31"/>
  <c r="F239" i="31"/>
  <c r="F215" i="31"/>
  <c r="F134" i="31"/>
  <c r="F203" i="31"/>
  <c r="F133" i="31"/>
  <c r="F160" i="31"/>
  <c r="F197" i="31"/>
  <c r="F206" i="31"/>
  <c r="F155" i="31"/>
  <c r="F212" i="31"/>
  <c r="F135" i="31"/>
  <c r="F182" i="31"/>
  <c r="F220" i="31"/>
  <c r="F151" i="31"/>
  <c r="F157" i="31"/>
  <c r="F230" i="31"/>
  <c r="F234" i="31"/>
  <c r="F159" i="31"/>
  <c r="F178" i="31"/>
  <c r="F195" i="31"/>
  <c r="F7" i="31"/>
  <c r="F10" i="31"/>
  <c r="F9" i="31"/>
  <c r="D159" i="31" l="1"/>
  <c r="K159" i="31"/>
  <c r="K151" i="31"/>
  <c r="D151" i="31"/>
  <c r="F251" i="31"/>
  <c r="D239" i="31"/>
  <c r="K239" i="31"/>
  <c r="D152" i="31"/>
  <c r="K152" i="31"/>
  <c r="D238" i="31"/>
  <c r="F250" i="31"/>
  <c r="K238" i="31"/>
  <c r="D240" i="31"/>
  <c r="K240" i="31"/>
  <c r="F252" i="31"/>
  <c r="D199" i="31"/>
  <c r="K199" i="31"/>
  <c r="D179" i="31"/>
  <c r="K179" i="31"/>
  <c r="F242" i="31"/>
  <c r="D230" i="31"/>
  <c r="K230" i="31"/>
  <c r="K197" i="31"/>
  <c r="D197" i="31"/>
  <c r="D133" i="31"/>
  <c r="K133" i="31"/>
  <c r="O26" i="31"/>
  <c r="F241" i="31"/>
  <c r="K229" i="31"/>
  <c r="O34" i="31"/>
  <c r="D229" i="31"/>
  <c r="K171" i="31"/>
  <c r="D171" i="31"/>
  <c r="K193" i="31"/>
  <c r="D193" i="31"/>
  <c r="O31" i="31"/>
  <c r="K185" i="31"/>
  <c r="D185" i="31"/>
  <c r="D228" i="31"/>
  <c r="K228" i="31"/>
  <c r="K214" i="31"/>
  <c r="D214" i="31"/>
  <c r="K192" i="31"/>
  <c r="D192" i="31"/>
  <c r="K231" i="31"/>
  <c r="D231" i="31"/>
  <c r="F243" i="31"/>
  <c r="D166" i="31"/>
  <c r="K166" i="31"/>
  <c r="D223" i="31"/>
  <c r="K223" i="31"/>
  <c r="K235" i="31"/>
  <c r="F247" i="31"/>
  <c r="D235" i="31"/>
  <c r="K222" i="31"/>
  <c r="D222" i="31"/>
  <c r="D136" i="31"/>
  <c r="K136" i="31"/>
  <c r="K154" i="31"/>
  <c r="D154" i="31"/>
  <c r="K156" i="31"/>
  <c r="D156" i="31"/>
  <c r="D194" i="31"/>
  <c r="K194" i="31"/>
  <c r="D217" i="31"/>
  <c r="O33" i="31"/>
  <c r="K217" i="31"/>
  <c r="D158" i="31"/>
  <c r="K158" i="31"/>
  <c r="D144" i="31"/>
  <c r="K144" i="31"/>
  <c r="K181" i="31"/>
  <c r="O30" i="31"/>
  <c r="D181" i="31"/>
  <c r="F248" i="31"/>
  <c r="D236" i="31"/>
  <c r="K236" i="31"/>
  <c r="K165" i="31"/>
  <c r="D165" i="31"/>
  <c r="D196" i="31"/>
  <c r="K196" i="31"/>
  <c r="D145" i="31"/>
  <c r="O27" i="31"/>
  <c r="K145" i="31"/>
  <c r="K180" i="31"/>
  <c r="D180" i="31"/>
  <c r="D221" i="31"/>
  <c r="K221" i="31"/>
  <c r="D183" i="31"/>
  <c r="K183" i="31"/>
  <c r="K202" i="31"/>
  <c r="D202" i="31"/>
  <c r="K218" i="31"/>
  <c r="D218" i="31"/>
  <c r="K177" i="31"/>
  <c r="D177" i="31"/>
  <c r="D148" i="31"/>
  <c r="K148" i="31"/>
  <c r="D172" i="31"/>
  <c r="K172" i="31"/>
  <c r="D227" i="31"/>
  <c r="K227" i="31"/>
  <c r="K162" i="31"/>
  <c r="D162" i="31"/>
  <c r="K164" i="31"/>
  <c r="D164" i="31"/>
  <c r="D175" i="31"/>
  <c r="K175" i="31"/>
  <c r="D137" i="31"/>
  <c r="K137" i="31"/>
  <c r="K213" i="31"/>
  <c r="D213" i="31"/>
  <c r="K209" i="31"/>
  <c r="D209" i="31"/>
  <c r="D140" i="31"/>
  <c r="K140" i="31"/>
  <c r="D198" i="31"/>
  <c r="K198" i="31"/>
  <c r="K142" i="31"/>
  <c r="D142" i="31"/>
  <c r="K138" i="31"/>
  <c r="D138" i="31"/>
  <c r="K224" i="31"/>
  <c r="D224" i="31"/>
  <c r="K189" i="31"/>
  <c r="D189" i="31"/>
  <c r="K167" i="31"/>
  <c r="D167" i="31"/>
  <c r="K200" i="31"/>
  <c r="D200" i="31"/>
  <c r="F244" i="31"/>
  <c r="K232" i="31"/>
  <c r="D232" i="31"/>
  <c r="K195" i="31"/>
  <c r="D195" i="31"/>
  <c r="D182" i="31"/>
  <c r="K182" i="31"/>
  <c r="K212" i="31"/>
  <c r="D212" i="31"/>
  <c r="D134" i="31"/>
  <c r="K134" i="31"/>
  <c r="K139" i="31"/>
  <c r="D139" i="31"/>
  <c r="K153" i="31"/>
  <c r="D153" i="31"/>
  <c r="K188" i="31"/>
  <c r="D188" i="31"/>
  <c r="K170" i="31"/>
  <c r="D170" i="31"/>
  <c r="K210" i="31"/>
  <c r="D210" i="31"/>
  <c r="D178" i="31"/>
  <c r="K178" i="31"/>
  <c r="O28" i="31"/>
  <c r="D157" i="31"/>
  <c r="K157" i="31"/>
  <c r="K135" i="31"/>
  <c r="D135" i="31"/>
  <c r="D141" i="31"/>
  <c r="K141" i="31"/>
  <c r="K233" i="31"/>
  <c r="F245" i="31"/>
  <c r="D233" i="31"/>
  <c r="O32" i="31"/>
  <c r="D205" i="31"/>
  <c r="K205" i="31"/>
  <c r="D147" i="31"/>
  <c r="K147" i="31"/>
  <c r="D149" i="31"/>
  <c r="K149" i="31"/>
  <c r="K219" i="31"/>
  <c r="D219" i="31"/>
  <c r="F246" i="31"/>
  <c r="K234" i="31"/>
  <c r="D234" i="31"/>
  <c r="K220" i="31"/>
  <c r="D220" i="31"/>
  <c r="D155" i="31"/>
  <c r="K155" i="31"/>
  <c r="D206" i="31"/>
  <c r="K206" i="31"/>
  <c r="D160" i="31"/>
  <c r="K160" i="31"/>
  <c r="D203" i="31"/>
  <c r="K203" i="31"/>
  <c r="K215" i="31"/>
  <c r="D215" i="31"/>
  <c r="D184" i="31"/>
  <c r="K184" i="31"/>
  <c r="D201" i="31"/>
  <c r="K201" i="31"/>
  <c r="K204" i="31"/>
  <c r="D204" i="31"/>
  <c r="D163" i="31"/>
  <c r="K163" i="31"/>
  <c r="D208" i="31"/>
  <c r="K208" i="31"/>
  <c r="D176" i="31"/>
  <c r="K176" i="31"/>
  <c r="K150" i="31"/>
  <c r="D150" i="31"/>
  <c r="D187" i="31"/>
  <c r="K187" i="31"/>
  <c r="K174" i="31"/>
  <c r="D174" i="31"/>
  <c r="D146" i="31"/>
  <c r="K146" i="31"/>
  <c r="K226" i="31"/>
  <c r="D226" i="31"/>
  <c r="D216" i="31"/>
  <c r="K216" i="31"/>
  <c r="D143" i="31"/>
  <c r="K143" i="31"/>
  <c r="O29" i="31"/>
  <c r="K169" i="31"/>
  <c r="D169" i="31"/>
  <c r="K207" i="31"/>
  <c r="D207" i="31"/>
  <c r="K168" i="31"/>
  <c r="D168" i="31"/>
  <c r="D191" i="31"/>
  <c r="K191" i="31"/>
  <c r="K237" i="31"/>
  <c r="D237" i="31"/>
  <c r="F249" i="31"/>
  <c r="D211" i="31"/>
  <c r="K211" i="31"/>
  <c r="K173" i="31"/>
  <c r="D173" i="31"/>
  <c r="K225" i="31"/>
  <c r="D225" i="31"/>
  <c r="D190" i="31"/>
  <c r="K190" i="31"/>
  <c r="D186" i="31"/>
  <c r="K186" i="31"/>
  <c r="D161" i="31"/>
  <c r="K161" i="31"/>
  <c r="D7" i="31"/>
  <c r="D9" i="31"/>
  <c r="D10" i="31"/>
  <c r="N29" i="31" l="1"/>
  <c r="R29" i="31" s="1"/>
  <c r="C53" i="25"/>
  <c r="C48" i="25"/>
  <c r="C43" i="25"/>
  <c r="K243" i="31"/>
  <c r="D243" i="31"/>
  <c r="N26" i="31"/>
  <c r="K250" i="31"/>
  <c r="D250" i="31"/>
  <c r="D251" i="31"/>
  <c r="K251" i="31"/>
  <c r="K245" i="31"/>
  <c r="D245" i="31"/>
  <c r="N28" i="31"/>
  <c r="N33" i="31"/>
  <c r="N31" i="31"/>
  <c r="D252" i="31"/>
  <c r="K252" i="31"/>
  <c r="K244" i="31"/>
  <c r="D244" i="31"/>
  <c r="O35" i="31"/>
  <c r="K241" i="31"/>
  <c r="D241" i="31"/>
  <c r="D249" i="31"/>
  <c r="K249" i="31"/>
  <c r="D246" i="31"/>
  <c r="K246" i="31"/>
  <c r="N32" i="31"/>
  <c r="N27" i="31"/>
  <c r="D248" i="31"/>
  <c r="K248" i="31"/>
  <c r="N30" i="31"/>
  <c r="D247" i="31"/>
  <c r="K247" i="31"/>
  <c r="N34" i="31"/>
  <c r="D242" i="31"/>
  <c r="K242" i="31"/>
  <c r="R34" i="31" l="1"/>
  <c r="R30" i="31"/>
  <c r="R27" i="31"/>
  <c r="R31" i="31"/>
  <c r="R26" i="31"/>
  <c r="R32" i="31"/>
  <c r="R33" i="31"/>
  <c r="R28" i="31"/>
  <c r="N35" i="31"/>
  <c r="R35" i="31" l="1"/>
  <c r="C227" i="31" l="1"/>
  <c r="E227" i="31" s="1"/>
  <c r="C167" i="31"/>
  <c r="E167" i="31" s="1"/>
  <c r="C144" i="31"/>
  <c r="E144" i="31" s="1"/>
  <c r="C236" i="31"/>
  <c r="C158" i="31"/>
  <c r="E158" i="31" s="1"/>
  <c r="C207" i="31"/>
  <c r="E207" i="31" s="1"/>
  <c r="C211" i="31"/>
  <c r="E211" i="31" s="1"/>
  <c r="C143" i="31"/>
  <c r="E143" i="31" s="1"/>
  <c r="C175" i="31"/>
  <c r="E175" i="31" s="1"/>
  <c r="C226" i="31"/>
  <c r="E226" i="31" s="1"/>
  <c r="C204" i="31"/>
  <c r="E204" i="31" s="1"/>
  <c r="C214" i="31"/>
  <c r="E214" i="31" s="1"/>
  <c r="C142" i="31"/>
  <c r="E142" i="31" s="1"/>
  <c r="C232" i="31"/>
  <c r="C233" i="31"/>
  <c r="C184" i="31"/>
  <c r="E184" i="31" s="1"/>
  <c r="C186" i="31"/>
  <c r="E186" i="31" s="1"/>
  <c r="C146" i="31"/>
  <c r="E146" i="31" s="1"/>
  <c r="C191" i="31"/>
  <c r="E191" i="31" s="1"/>
  <c r="C225" i="31"/>
  <c r="E225" i="31" s="1"/>
  <c r="C224" i="31"/>
  <c r="E224" i="31" s="1"/>
  <c r="C174" i="31"/>
  <c r="E174" i="31" s="1"/>
  <c r="C203" i="31"/>
  <c r="E203" i="31" s="1"/>
  <c r="C149" i="31"/>
  <c r="E149" i="31" s="1"/>
  <c r="C165" i="31"/>
  <c r="E165" i="31" s="1"/>
  <c r="C185" i="31"/>
  <c r="E185" i="31" s="1"/>
  <c r="C147" i="31"/>
  <c r="E147" i="31" s="1"/>
  <c r="C171" i="31"/>
  <c r="E171" i="31" s="1"/>
  <c r="C140" i="31"/>
  <c r="E140" i="31" s="1"/>
  <c r="C139" i="31"/>
  <c r="E139" i="31" s="1"/>
  <c r="C202" i="31"/>
  <c r="E202" i="31" s="1"/>
  <c r="C215" i="31"/>
  <c r="E215" i="31" s="1"/>
  <c r="C238" i="31"/>
  <c r="C176" i="31"/>
  <c r="E176" i="31" s="1"/>
  <c r="C200" i="31"/>
  <c r="E200" i="31" s="1"/>
  <c r="C190" i="31"/>
  <c r="E190" i="31" s="1"/>
  <c r="C219" i="31"/>
  <c r="E219" i="31" s="1"/>
  <c r="C231" i="31"/>
  <c r="C159" i="31"/>
  <c r="E159" i="31" s="1"/>
  <c r="C239" i="31"/>
  <c r="C156" i="31"/>
  <c r="E156" i="31" s="1"/>
  <c r="C138" i="31"/>
  <c r="E138" i="31" s="1"/>
  <c r="C209" i="31"/>
  <c r="E209" i="31" s="1"/>
  <c r="C212" i="31"/>
  <c r="E212" i="31" s="1"/>
  <c r="C228" i="31"/>
  <c r="E228" i="31" s="1"/>
  <c r="C166" i="31"/>
  <c r="E166" i="31" s="1"/>
  <c r="C230" i="31"/>
  <c r="C162" i="31"/>
  <c r="E162" i="31" s="1"/>
  <c r="C170" i="31"/>
  <c r="E170" i="31" s="1"/>
  <c r="C160" i="31"/>
  <c r="E160" i="31" s="1"/>
  <c r="C153" i="31"/>
  <c r="E153" i="31" s="1"/>
  <c r="C192" i="31"/>
  <c r="E192" i="31" s="1"/>
  <c r="C135" i="31"/>
  <c r="E135" i="31" s="1"/>
  <c r="C213" i="31"/>
  <c r="E213" i="31" s="1"/>
  <c r="C201" i="31"/>
  <c r="E201" i="31" s="1"/>
  <c r="C218" i="31"/>
  <c r="E218" i="31" s="1"/>
  <c r="C154" i="31"/>
  <c r="E154" i="31" s="1"/>
  <c r="C189" i="31"/>
  <c r="E189" i="31" s="1"/>
  <c r="C240" i="31"/>
  <c r="C179" i="31"/>
  <c r="E179" i="31" s="1"/>
  <c r="C195" i="31"/>
  <c r="E195" i="31" s="1"/>
  <c r="C173" i="31"/>
  <c r="E173" i="31" s="1"/>
  <c r="C151" i="31"/>
  <c r="E151" i="31" s="1"/>
  <c r="C221" i="31"/>
  <c r="E221" i="31" s="1"/>
  <c r="C180" i="31"/>
  <c r="E180" i="31" s="1"/>
  <c r="C235" i="31"/>
  <c r="C155" i="31"/>
  <c r="E155" i="31" s="1"/>
  <c r="C237" i="31"/>
  <c r="C136" i="31"/>
  <c r="E136" i="31" s="1"/>
  <c r="C222" i="31"/>
  <c r="E222" i="31" s="1"/>
  <c r="C197" i="31"/>
  <c r="E197" i="31" s="1"/>
  <c r="C198" i="31"/>
  <c r="E198" i="31" s="1"/>
  <c r="C164" i="31"/>
  <c r="E164" i="31" s="1"/>
  <c r="C183" i="31"/>
  <c r="E183" i="31" s="1"/>
  <c r="C177" i="31"/>
  <c r="E177" i="31" s="1"/>
  <c r="C163" i="31"/>
  <c r="E163" i="31" s="1"/>
  <c r="C150" i="31"/>
  <c r="E150" i="31" s="1"/>
  <c r="C182" i="31"/>
  <c r="E182" i="31" s="1"/>
  <c r="C178" i="31"/>
  <c r="E178" i="31" s="1"/>
  <c r="C206" i="31"/>
  <c r="E206" i="31" s="1"/>
  <c r="C208" i="31"/>
  <c r="E208" i="31" s="1"/>
  <c r="C194" i="31"/>
  <c r="E194" i="31" s="1"/>
  <c r="C216" i="31"/>
  <c r="E216" i="31" s="1"/>
  <c r="C220" i="31"/>
  <c r="E220" i="31" s="1"/>
  <c r="C187" i="31"/>
  <c r="E187" i="31" s="1"/>
  <c r="C161" i="31"/>
  <c r="E161" i="31" s="1"/>
  <c r="C148" i="31"/>
  <c r="E148" i="31" s="1"/>
  <c r="C234" i="31"/>
  <c r="C172" i="31"/>
  <c r="E172" i="31" s="1"/>
  <c r="C188" i="31"/>
  <c r="E188" i="31" s="1"/>
  <c r="C134" i="31"/>
  <c r="E134" i="31" s="1"/>
  <c r="C196" i="31"/>
  <c r="E196" i="31" s="1"/>
  <c r="C137" i="31"/>
  <c r="E137" i="31" s="1"/>
  <c r="C152" i="31"/>
  <c r="E152" i="31" s="1"/>
  <c r="C223" i="31"/>
  <c r="E223" i="31" s="1"/>
  <c r="C168" i="31"/>
  <c r="E168" i="31" s="1"/>
  <c r="C210" i="31"/>
  <c r="E210" i="31" s="1"/>
  <c r="C141" i="31"/>
  <c r="E141" i="31" s="1"/>
  <c r="C199" i="31"/>
  <c r="E199" i="31" s="1"/>
  <c r="G148" i="31" l="1"/>
  <c r="G195" i="31"/>
  <c r="G160" i="31"/>
  <c r="G156" i="31"/>
  <c r="G159" i="31"/>
  <c r="E238" i="31"/>
  <c r="C250" i="31"/>
  <c r="E250" i="31" s="1"/>
  <c r="G202" i="31"/>
  <c r="G147" i="31"/>
  <c r="G142" i="31"/>
  <c r="G226" i="31"/>
  <c r="G167" i="31"/>
  <c r="G141" i="31"/>
  <c r="G196" i="31"/>
  <c r="G206" i="31"/>
  <c r="G136" i="31"/>
  <c r="G221" i="31"/>
  <c r="G213" i="31"/>
  <c r="G219" i="31"/>
  <c r="G139" i="31"/>
  <c r="G185" i="31"/>
  <c r="G174" i="31"/>
  <c r="G191" i="31"/>
  <c r="C244" i="31"/>
  <c r="E244" i="31" s="1"/>
  <c r="E232" i="31"/>
  <c r="G211" i="31"/>
  <c r="G223" i="31"/>
  <c r="G172" i="31"/>
  <c r="G187" i="31"/>
  <c r="G194" i="31"/>
  <c r="G182" i="31"/>
  <c r="G198" i="31"/>
  <c r="G197" i="31"/>
  <c r="G222" i="31"/>
  <c r="G189" i="31"/>
  <c r="G154" i="31"/>
  <c r="G192" i="31"/>
  <c r="G170" i="31"/>
  <c r="G162" i="31"/>
  <c r="G166" i="31"/>
  <c r="G228" i="31"/>
  <c r="G212" i="31"/>
  <c r="G209" i="31"/>
  <c r="G165" i="31"/>
  <c r="G224" i="31"/>
  <c r="G207" i="31"/>
  <c r="G227" i="31"/>
  <c r="G188" i="31"/>
  <c r="C246" i="31"/>
  <c r="E246" i="31" s="1"/>
  <c r="E234" i="31"/>
  <c r="G161" i="31"/>
  <c r="G216" i="31"/>
  <c r="G151" i="31"/>
  <c r="G176" i="31"/>
  <c r="G215" i="31"/>
  <c r="G140" i="31"/>
  <c r="G225" i="31"/>
  <c r="G186" i="31"/>
  <c r="C248" i="31"/>
  <c r="E248" i="31" s="1"/>
  <c r="E236" i="31"/>
  <c r="G144" i="31"/>
  <c r="G137" i="31"/>
  <c r="G220" i="31"/>
  <c r="G208" i="31"/>
  <c r="G163" i="31"/>
  <c r="E235" i="31"/>
  <c r="C247" i="31"/>
  <c r="E247" i="31" s="1"/>
  <c r="G173" i="31"/>
  <c r="C252" i="31"/>
  <c r="E252" i="31" s="1"/>
  <c r="E240" i="31"/>
  <c r="E239" i="31"/>
  <c r="C251" i="31"/>
  <c r="E251" i="31" s="1"/>
  <c r="G190" i="31"/>
  <c r="G149" i="31"/>
  <c r="G203" i="31"/>
  <c r="G146" i="31"/>
  <c r="E233" i="31"/>
  <c r="C245" i="31"/>
  <c r="E245" i="31" s="1"/>
  <c r="G199" i="31"/>
  <c r="G210" i="31"/>
  <c r="G168" i="31"/>
  <c r="G152" i="31"/>
  <c r="G134" i="31"/>
  <c r="G178" i="31"/>
  <c r="G150" i="31"/>
  <c r="G177" i="31"/>
  <c r="G183" i="31"/>
  <c r="G164" i="31"/>
  <c r="C249" i="31"/>
  <c r="E249" i="31" s="1"/>
  <c r="E237" i="31"/>
  <c r="G155" i="31"/>
  <c r="G180" i="31"/>
  <c r="G179" i="31"/>
  <c r="G218" i="31"/>
  <c r="G201" i="31"/>
  <c r="G135" i="31"/>
  <c r="G153" i="31"/>
  <c r="C242" i="31"/>
  <c r="E242" i="31" s="1"/>
  <c r="E230" i="31"/>
  <c r="G138" i="31"/>
  <c r="C243" i="31"/>
  <c r="E243" i="31" s="1"/>
  <c r="E231" i="31"/>
  <c r="G200" i="31"/>
  <c r="G171" i="31"/>
  <c r="G184" i="31"/>
  <c r="G214" i="31"/>
  <c r="G204" i="31"/>
  <c r="G175" i="31"/>
  <c r="G143" i="31"/>
  <c r="G158" i="31"/>
  <c r="C169" i="31"/>
  <c r="C157" i="31"/>
  <c r="C193" i="31"/>
  <c r="C145" i="31"/>
  <c r="C181" i="31"/>
  <c r="C205" i="31"/>
  <c r="C229" i="31"/>
  <c r="C217" i="31"/>
  <c r="C133" i="31"/>
  <c r="C10" i="31"/>
  <c r="E27" i="25"/>
  <c r="E28" i="25"/>
  <c r="E23" i="25"/>
  <c r="E31" i="25"/>
  <c r="C9" i="31"/>
  <c r="C7" i="31"/>
  <c r="E26" i="25"/>
  <c r="E24" i="25"/>
  <c r="E25" i="25"/>
  <c r="E30" i="25"/>
  <c r="E29" i="25"/>
  <c r="E54" i="25" l="1"/>
  <c r="G7" i="31"/>
  <c r="G54" i="25" s="1"/>
  <c r="G10" i="31"/>
  <c r="G43" i="25" s="1"/>
  <c r="E43" i="25"/>
  <c r="E49" i="25"/>
  <c r="G9" i="31"/>
  <c r="G49" i="25" s="1"/>
  <c r="C241" i="31"/>
  <c r="E229" i="31"/>
  <c r="G245" i="31"/>
  <c r="G240" i="31"/>
  <c r="G236" i="31"/>
  <c r="G250" i="31"/>
  <c r="G252" i="31"/>
  <c r="G235" i="31"/>
  <c r="G238" i="31"/>
  <c r="M26" i="31"/>
  <c r="E133" i="31"/>
  <c r="M30" i="31"/>
  <c r="E181" i="31"/>
  <c r="G231" i="31"/>
  <c r="G230" i="31"/>
  <c r="G237" i="31"/>
  <c r="G251" i="31"/>
  <c r="G234" i="31"/>
  <c r="G232" i="31"/>
  <c r="E205" i="31"/>
  <c r="M32" i="31"/>
  <c r="M28" i="31"/>
  <c r="E157" i="31"/>
  <c r="G247" i="31"/>
  <c r="M33" i="31"/>
  <c r="E217" i="31"/>
  <c r="G233" i="31"/>
  <c r="G248" i="31"/>
  <c r="M27" i="31"/>
  <c r="E145" i="31"/>
  <c r="M31" i="31"/>
  <c r="E193" i="31"/>
  <c r="E169" i="31"/>
  <c r="M29" i="31"/>
  <c r="G243" i="31"/>
  <c r="G242" i="31"/>
  <c r="G249" i="31"/>
  <c r="G239" i="31"/>
  <c r="G246" i="31"/>
  <c r="G244" i="31"/>
  <c r="G24" i="25"/>
  <c r="G23" i="25"/>
  <c r="G28" i="25"/>
  <c r="G25" i="25"/>
  <c r="E9" i="31"/>
  <c r="E7" i="31"/>
  <c r="G30" i="25"/>
  <c r="G26" i="25"/>
  <c r="E32" i="25"/>
  <c r="G29" i="25"/>
  <c r="G27" i="25"/>
  <c r="E10" i="31"/>
  <c r="G31" i="25"/>
  <c r="G169" i="31" l="1"/>
  <c r="Q32" i="31"/>
  <c r="P32" i="31"/>
  <c r="G133" i="31"/>
  <c r="G193" i="31"/>
  <c r="G205" i="31"/>
  <c r="Q26" i="31"/>
  <c r="P26" i="31"/>
  <c r="M34" i="31"/>
  <c r="E241" i="31"/>
  <c r="M35" i="31"/>
  <c r="P31" i="31"/>
  <c r="Q31" i="31"/>
  <c r="G217" i="31"/>
  <c r="G157" i="31"/>
  <c r="G181" i="31"/>
  <c r="P27" i="31"/>
  <c r="Q27" i="31"/>
  <c r="G229" i="31"/>
  <c r="P29" i="31"/>
  <c r="Q29" i="31"/>
  <c r="G145" i="31"/>
  <c r="P33" i="31"/>
  <c r="Q33" i="31"/>
  <c r="Q28" i="31"/>
  <c r="P28" i="31"/>
  <c r="P30" i="31"/>
  <c r="Q30" i="31"/>
  <c r="G32" i="25"/>
  <c r="G241" i="31" l="1"/>
  <c r="P34" i="31"/>
  <c r="Q34" i="31"/>
  <c r="P35" i="31"/>
  <c r="Q35" i="31"/>
</calcChain>
</file>

<file path=xl/comments1.xml><?xml version="1.0" encoding="utf-8"?>
<comments xmlns="http://schemas.openxmlformats.org/spreadsheetml/2006/main">
  <authors>
    <author>PacifiCorp</author>
  </authors>
  <commentList>
    <comment ref="H5" authorId="0" shapeId="0">
      <text>
        <r>
          <rPr>
            <b/>
            <sz val="8"/>
            <color indexed="81"/>
            <rFont val="Tahoma"/>
            <family val="2"/>
          </rPr>
          <t>PacifiCorp:</t>
        </r>
        <r>
          <rPr>
            <sz val="8"/>
            <color indexed="81"/>
            <rFont val="Tahoma"/>
            <family val="2"/>
          </rPr>
          <t xml:space="preserve">
Date that deal is evaluated.</t>
        </r>
      </text>
    </comment>
  </commentList>
</comments>
</file>

<file path=xl/sharedStrings.xml><?xml version="1.0" encoding="utf-8"?>
<sst xmlns="http://schemas.openxmlformats.org/spreadsheetml/2006/main" count="1171" uniqueCount="238">
  <si>
    <t>Year</t>
  </si>
  <si>
    <t>(a)</t>
  </si>
  <si>
    <t>(b)</t>
  </si>
  <si>
    <t>(c)</t>
  </si>
  <si>
    <t>(d)</t>
  </si>
  <si>
    <t>(e)</t>
  </si>
  <si>
    <t>Capacity</t>
  </si>
  <si>
    <t>(f)</t>
  </si>
  <si>
    <t>$/kW</t>
  </si>
  <si>
    <t>$/kW-yr</t>
  </si>
  <si>
    <t>Estimated Capital Cost</t>
  </si>
  <si>
    <t>Fixed Capital Cost at Real Levelized Rate</t>
  </si>
  <si>
    <t>Fixed O&amp;M</t>
  </si>
  <si>
    <t>Variable O&amp;M</t>
  </si>
  <si>
    <t>Total Price @</t>
  </si>
  <si>
    <t>Capacity Factor</t>
  </si>
  <si>
    <t xml:space="preserve"> $/kW-yr</t>
  </si>
  <si>
    <t>Avoided Cost Prices</t>
  </si>
  <si>
    <t>Energy</t>
  </si>
  <si>
    <t>Only Price</t>
  </si>
  <si>
    <t>Table 1</t>
  </si>
  <si>
    <t>Fuel Cost</t>
  </si>
  <si>
    <t>(g)</t>
  </si>
  <si>
    <t>(h)</t>
  </si>
  <si>
    <t>(i)</t>
  </si>
  <si>
    <t>Sources, Inputs and Assumptions</t>
  </si>
  <si>
    <t>PacifiCorp</t>
  </si>
  <si>
    <t>Delivered</t>
  </si>
  <si>
    <t>Peak Type:</t>
  </si>
  <si>
    <t>Quote Date</t>
  </si>
  <si>
    <t>Burnertip Natural Gas Price Forecast</t>
  </si>
  <si>
    <t>$/MWh</t>
  </si>
  <si>
    <t>MW</t>
  </si>
  <si>
    <t>Fixed</t>
  </si>
  <si>
    <t>CF</t>
  </si>
  <si>
    <t>Appendix B</t>
  </si>
  <si>
    <t xml:space="preserve">  Payment Factor</t>
  </si>
  <si>
    <t xml:space="preserve">  Capacity Factor</t>
  </si>
  <si>
    <t>Start</t>
  </si>
  <si>
    <t>Resource Capacity</t>
  </si>
  <si>
    <t>Nominal Avoided Costs Calculated Monthly</t>
  </si>
  <si>
    <t>End</t>
  </si>
  <si>
    <t>Capacity $</t>
  </si>
  <si>
    <t>Total</t>
  </si>
  <si>
    <t>Month</t>
  </si>
  <si>
    <t>Avoided $</t>
  </si>
  <si>
    <t>MWH</t>
  </si>
  <si>
    <t>Offset</t>
  </si>
  <si>
    <t>Date Test</t>
  </si>
  <si>
    <t>Net Power Cost</t>
  </si>
  <si>
    <t>Dollars</t>
  </si>
  <si>
    <t>AC Price</t>
  </si>
  <si>
    <t>Total Resource Costs</t>
  </si>
  <si>
    <r>
      <t>$/MWh</t>
    </r>
    <r>
      <rPr>
        <vertAlign val="superscript"/>
        <sz val="9"/>
        <rFont val="Times New Roman"/>
        <family val="1"/>
      </rPr>
      <t xml:space="preserve"> (2)</t>
    </r>
  </si>
  <si>
    <t>Study_Name:</t>
  </si>
  <si>
    <t>Table 4</t>
  </si>
  <si>
    <t>Table 3</t>
  </si>
  <si>
    <t>Capacity Contribution</t>
  </si>
  <si>
    <t>IRP - Utah Greenfield</t>
  </si>
  <si>
    <t>IRP West Side</t>
  </si>
  <si>
    <t>IRP - Wyo NE</t>
  </si>
  <si>
    <t>Fixed Costs</t>
  </si>
  <si>
    <t>Source:</t>
  </si>
  <si>
    <t>(c)(f)</t>
  </si>
  <si>
    <t xml:space="preserve">  Plant capacity cost</t>
  </si>
  <si>
    <t>Wind</t>
  </si>
  <si>
    <t>Cost and Input Assumptions</t>
  </si>
  <si>
    <t xml:space="preserve">  Fixed O&amp;M, plus on-going capital cost</t>
  </si>
  <si>
    <t xml:space="preserve">  Variable O&amp;M</t>
  </si>
  <si>
    <t xml:space="preserve">  Tax Credit $/MWh</t>
  </si>
  <si>
    <t>energy</t>
  </si>
  <si>
    <t>capacity</t>
  </si>
  <si>
    <t>Total Resource Cost</t>
  </si>
  <si>
    <t>Deferral (Nameplate MW)</t>
  </si>
  <si>
    <t>Resource Cost ($/kw-year)</t>
  </si>
  <si>
    <t>Deferred Cost (Millions $/year)</t>
  </si>
  <si>
    <t>Total Capacity Deferral</t>
  </si>
  <si>
    <t>$/kw-year</t>
  </si>
  <si>
    <t>Millions $/year</t>
  </si>
  <si>
    <t xml:space="preserve">start </t>
  </si>
  <si>
    <t>end</t>
  </si>
  <si>
    <t>Months In Service</t>
  </si>
  <si>
    <t>#</t>
  </si>
  <si>
    <t>Transfer Capacity (MW)</t>
  </si>
  <si>
    <t>Transmission Deferral (MW)</t>
  </si>
  <si>
    <t>IRP17 Aeolus Trans</t>
  </si>
  <si>
    <t>Retail Revenue Requirement</t>
  </si>
  <si>
    <t>Transmission Deferral %</t>
  </si>
  <si>
    <t>Transmission Upgrade Capacity</t>
  </si>
  <si>
    <t>West Side</t>
  </si>
  <si>
    <t>First Year real levelized</t>
  </si>
  <si>
    <t>Network Upgrade</t>
  </si>
  <si>
    <t>Year of deferral</t>
  </si>
  <si>
    <t>15 Year Starting 2020</t>
  </si>
  <si>
    <t>Table 2</t>
  </si>
  <si>
    <t>Avoided Energy Costs - Scheduled Hours ($/MWh)</t>
  </si>
  <si>
    <t>Winter Season</t>
  </si>
  <si>
    <t>Summer Season</t>
  </si>
  <si>
    <t>Energy Only</t>
  </si>
  <si>
    <t>2019 IRP Wyoming Wind Resource</t>
  </si>
  <si>
    <t>H4.AE1_WD</t>
  </si>
  <si>
    <t>2018 $</t>
  </si>
  <si>
    <t>Plant Costs  - 2019 IRP Update - Table 6.1 &amp; 6.2</t>
  </si>
  <si>
    <t>COD</t>
  </si>
  <si>
    <t>40% PTC</t>
  </si>
  <si>
    <t>Wheeling ($ MWh)</t>
  </si>
  <si>
    <t>2019 IRP Utah South Solar with Storage</t>
  </si>
  <si>
    <t>L1.US1_PVS</t>
  </si>
  <si>
    <t>L1.US1_PV</t>
  </si>
  <si>
    <t>includes 30% ITC</t>
  </si>
  <si>
    <t>Levelized</t>
  </si>
  <si>
    <t>Inflation/Escalation</t>
  </si>
  <si>
    <t>IRP 2019</t>
  </si>
  <si>
    <t>Total O&amp;M at Expected CF</t>
  </si>
  <si>
    <t>Total Resource Fixed Costs</t>
  </si>
  <si>
    <t>Total Resource Energy Cost</t>
  </si>
  <si>
    <t>$/MMBtu</t>
  </si>
  <si>
    <t>Source: (a)(c)(d)</t>
  </si>
  <si>
    <t>CCCT Statistics</t>
  </si>
  <si>
    <t>Percent</t>
  </si>
  <si>
    <t>Cap Cost</t>
  </si>
  <si>
    <t>SCCT Dry "F" - Turbine</t>
  </si>
  <si>
    <t>Capacity Weighted</t>
  </si>
  <si>
    <t>aMW</t>
  </si>
  <si>
    <t>Variable</t>
  </si>
  <si>
    <t>Heat Rate</t>
  </si>
  <si>
    <t>Energy Weighted</t>
  </si>
  <si>
    <t>Rounded</t>
  </si>
  <si>
    <t>SCCT</t>
  </si>
  <si>
    <t>Duct Firing</t>
  </si>
  <si>
    <t xml:space="preserve">  MW Plant Capacity</t>
  </si>
  <si>
    <t xml:space="preserve">  Plant Capacity Cost</t>
  </si>
  <si>
    <t xml:space="preserve">  Fixed O&amp;M &amp; Capitalized O&amp;M</t>
  </si>
  <si>
    <t xml:space="preserve">  Fixed Pipeline</t>
  </si>
  <si>
    <t xml:space="preserve">  Fixed O&amp;M Including Fixed Pipeline &amp; Capitalized O&amp;M ($/kW-Yr)</t>
  </si>
  <si>
    <t xml:space="preserve">  Variable O&amp;M Costs &amp; Capitalized Variable O&amp;M ($/MWh)</t>
  </si>
  <si>
    <t xml:space="preserve">  Heat Rate in btu/kWh</t>
  </si>
  <si>
    <t xml:space="preserve">  Energy Weighted Capacity Factor</t>
  </si>
  <si>
    <t xml:space="preserve">2019 IRP SCCT Resource Costs </t>
  </si>
  <si>
    <t xml:space="preserve">Plant Costs  - 2019 IRP - Table 6.1 &amp; 6.2 </t>
  </si>
  <si>
    <t>Naughton</t>
  </si>
  <si>
    <t>Burner tip</t>
  </si>
  <si>
    <t>L1.UN1_PVS</t>
  </si>
  <si>
    <t>Naughton - 185 MW - SCCT Frame "F" x1 - East Side Resource (6,050')</t>
  </si>
  <si>
    <t>L1.JBB_PVS</t>
  </si>
  <si>
    <t>H1.SO1_PVS</t>
  </si>
  <si>
    <t>L1.SO1_PVS</t>
  </si>
  <si>
    <t>2019 IRP Jim Bridger Solar with Storage</t>
  </si>
  <si>
    <t>2019 IRP Utah North Solar with Storage</t>
  </si>
  <si>
    <t>2019 IRP Southen Oregon Solar with Storage</t>
  </si>
  <si>
    <t>L1.YK1_PVS</t>
  </si>
  <si>
    <t>I_NTN_SC_FRM</t>
  </si>
  <si>
    <t>WY wind Tax</t>
  </si>
  <si>
    <t>H_.GO2_WD</t>
  </si>
  <si>
    <t>L_.GO2_WD</t>
  </si>
  <si>
    <t>2019 IRP Idaho Wind Resource</t>
  </si>
  <si>
    <t>2019 IRP Yakima Wind with Storage Resource</t>
  </si>
  <si>
    <t>H_.YK1_WDS</t>
  </si>
  <si>
    <t>IRP19Wind_WYAE</t>
  </si>
  <si>
    <t>Total Resource Cost ($/MWh)</t>
  </si>
  <si>
    <t>Discount Rate - 2019 IRP Update</t>
  </si>
  <si>
    <t>30 year levelized</t>
  </si>
  <si>
    <t>IRP19Solar_wS_UT_UTS</t>
  </si>
  <si>
    <t>IRP19Solar_wS_UT_UTN</t>
  </si>
  <si>
    <t>IRP19Solar_wS_WY_JB</t>
  </si>
  <si>
    <t>IRP19Solar_wS_OR</t>
  </si>
  <si>
    <t>IRP19Solar_wS_YK</t>
  </si>
  <si>
    <t>IRP19Wind_ID</t>
  </si>
  <si>
    <t>IRP19_SCCT_NTN_2026_185MW</t>
  </si>
  <si>
    <t>IRP19 Avg Inflation rate</t>
  </si>
  <si>
    <t>L_.JBB_PVS</t>
  </si>
  <si>
    <t>H_.GO2_WDS</t>
  </si>
  <si>
    <t>IRP19Wind_wS_ID</t>
  </si>
  <si>
    <t>IRP19Wind_wS_YK</t>
  </si>
  <si>
    <t>L_.US4_PVS</t>
  </si>
  <si>
    <t>H_.US4_PVS</t>
  </si>
  <si>
    <t>Retail Revenue Requirement
($/kW-year, 2024$)</t>
  </si>
  <si>
    <t>Capital Cost (Mil $)</t>
  </si>
  <si>
    <t>CRF 1st Year Real</t>
  </si>
  <si>
    <t>Aeolus_Wyoming - to - Utah S, Expansion</t>
  </si>
  <si>
    <t>2019 IRP Transmission Costs</t>
  </si>
  <si>
    <t>Retail Revenue Requirement
($/kW-year, 2023$)</t>
  </si>
  <si>
    <t>Utah N, Transmission Integration</t>
  </si>
  <si>
    <t>Yakima, Transmission Integration</t>
  </si>
  <si>
    <t>Goshen - to - Utah N, Expansion</t>
  </si>
  <si>
    <t>Utah S, Transmission Integration-2023</t>
  </si>
  <si>
    <t>Utah S, Transmission Integration-2030</t>
  </si>
  <si>
    <t>Southern Oregon/California, Transmission Integration</t>
  </si>
  <si>
    <t>Retail Revenue Requirement
($/kW-year, 2029$)</t>
  </si>
  <si>
    <t>Retail Revenue Requirement
($/kW-year, 2033$)</t>
  </si>
  <si>
    <t>Retail Revenue Requirement
($/kW-year, 2030$)</t>
  </si>
  <si>
    <t>Yakima- to - Southern Oregon/California, Expansion</t>
  </si>
  <si>
    <t>Retail Revenue Requirement
($/kW-year, 2036$)</t>
  </si>
  <si>
    <t>Willamette Valley, Transmission Integration</t>
  </si>
  <si>
    <t>Retail Revenue Requirement
($/kW-year, 2037$)</t>
  </si>
  <si>
    <t>Wyoming SW, Transmission Integration</t>
  </si>
  <si>
    <t>IRP19Wind_ID_T</t>
  </si>
  <si>
    <t>IRP19Wind_WYAE_T</t>
  </si>
  <si>
    <t>IRP19Wind_wS_YK_T</t>
  </si>
  <si>
    <t>IRP19Wind_wS_ID_T</t>
  </si>
  <si>
    <t>IRP19Solar_wS_YK_T</t>
  </si>
  <si>
    <t>IRP19Wind_wS_YK_T 2029</t>
  </si>
  <si>
    <t>IRP19Wind_wS_YK_T 2037</t>
  </si>
  <si>
    <t>IRP19Solar_wS_YK_T 2024</t>
  </si>
  <si>
    <t>IRP19Solar_wS_YK_T 2036</t>
  </si>
  <si>
    <t>IRP19Solar_wS_OR_T</t>
  </si>
  <si>
    <t>IRP19Solar_wS_OR_T 2024</t>
  </si>
  <si>
    <t>IRP19Solar_wS_OR_T 2033</t>
  </si>
  <si>
    <t>IRP19Solar_wS_UT_UTN_T</t>
  </si>
  <si>
    <t>IRP19Solar_wS_UT_UTN_T 2024</t>
  </si>
  <si>
    <t>IRP19Solar_wS_WY_JB_T</t>
  </si>
  <si>
    <t>IRP19Solar_wS_WY_JB_T 2024</t>
  </si>
  <si>
    <t>IRP19Solar_wS_WY_JB_T 2029</t>
  </si>
  <si>
    <t>IRP19Solar_wS_WY_JB_T 2038</t>
  </si>
  <si>
    <t>IRP19Solar_wS_UT_UTS_T</t>
  </si>
  <si>
    <t>IRP19Solar_wS_UT_UTS_T 2024</t>
  </si>
  <si>
    <t>IRP19Solar_wS_UT_UTS_T 2030</t>
  </si>
  <si>
    <t>IRP19Solar_wS_UT_UTS_T 2037</t>
  </si>
  <si>
    <t>15 Year Starting 2023</t>
  </si>
  <si>
    <t>Network Upgrade ($/kw-yr)</t>
  </si>
  <si>
    <t>Bridger - to - Bridger West, Recovered Transmission 2029</t>
  </si>
  <si>
    <t>Bridger - to - Bridger West, Recovered Transmission 2024</t>
  </si>
  <si>
    <t>Utah S, Transmission Integration 2023</t>
  </si>
  <si>
    <t>Utah S, Transmission Integration 2030</t>
  </si>
  <si>
    <t>n/a</t>
  </si>
  <si>
    <t>Total Fixed Cost</t>
  </si>
  <si>
    <t xml:space="preserve">No resource cost tab </t>
  </si>
  <si>
    <t>if Deferred 1</t>
  </si>
  <si>
    <t>15 Year Starting 2021</t>
  </si>
  <si>
    <t>15 Year Starting 2022</t>
  </si>
  <si>
    <t>2019 IRP Utah Wind Resource</t>
  </si>
  <si>
    <t>PTC &amp; Variable O&amp;M</t>
  </si>
  <si>
    <t>H3.US1_WD_CP</t>
  </si>
  <si>
    <t>IRP19Wind_UT_CP_T</t>
  </si>
  <si>
    <t>Photovoltaic (Utility) 30% ITC</t>
  </si>
  <si>
    <t>2023$</t>
  </si>
  <si>
    <t>Utah 2019.Q4</t>
  </si>
  <si>
    <t>Company Official Inflation Forecast Dated December 31,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</si>
</sst>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7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"/>
    <numFmt numFmtId="166" formatCode="&quot;$&quot;#,##0.00"/>
    <numFmt numFmtId="167" formatCode="0.0%"/>
    <numFmt numFmtId="168" formatCode="_(* #,##0.00_);_(* \(#,##0.00\);_(* &quot;-&quot;_);_(@_)"/>
    <numFmt numFmtId="169" formatCode="_(&quot;$&quot;* #,##0_);_(&quot;$&quot;* \(#,##0\);_(&quot;$&quot;* &quot;-&quot;??_);_(@_)"/>
    <numFmt numFmtId="170" formatCode="mmm\ yyyy&quot;   &quot;"/>
    <numFmt numFmtId="171" formatCode="_(* #,##0_);[Red]_(* \(#,##0\);_(* &quot;-&quot;_);_(@_)"/>
    <numFmt numFmtId="172" formatCode="_(* #,##0.00_);[Red]_(* \(#,##0.00\);_(* &quot;-&quot;_);_(@_)"/>
    <numFmt numFmtId="173" formatCode="_(* #,##0.0_);[Red]_(* \(#,##0.0\);_(* &quot;-&quot;_);_(@_)"/>
    <numFmt numFmtId="174" formatCode="0.000%"/>
    <numFmt numFmtId="175" formatCode="&quot;$&quot;###0;[Red]\(&quot;$&quot;###0\)"/>
    <numFmt numFmtId="176" formatCode="0.0"/>
    <numFmt numFmtId="177" formatCode="&quot;$&quot;#,##0.00_)\(\5\)"/>
    <numFmt numFmtId="178" formatCode="#,##0\ ;\(#,##0\)"/>
    <numFmt numFmtId="179" formatCode="_(* #,##0.0000_);_(* \(#,##0.0000\);_(* &quot;-&quot;??_);_(@_)"/>
    <numFmt numFmtId="180" formatCode="&quot;$&quot;#,##0.00_)"/>
    <numFmt numFmtId="181" formatCode="#,##0.0000_);\(#,##0.0000\)"/>
    <numFmt numFmtId="182" formatCode="_(* #,##0.000_);_(* \(#,##0.000\);_(* &quot;-&quot;_);_(@_)"/>
    <numFmt numFmtId="183" formatCode="_(* #,##0.0_);_(* \(#,##0.0\);_(* &quot;-&quot;??_);_(@_)"/>
    <numFmt numFmtId="184" formatCode="0.0000%"/>
  </numFmts>
  <fonts count="38"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8"/>
      <name val="Times New Roman"/>
      <family val="1"/>
    </font>
    <font>
      <b/>
      <sz val="9"/>
      <name val="Times New Roman"/>
      <family val="1"/>
    </font>
    <font>
      <b/>
      <i/>
      <sz val="8"/>
      <color indexed="18"/>
      <name val="Helv"/>
    </font>
    <font>
      <vertAlign val="superscript"/>
      <sz val="9"/>
      <name val="Times New Roman"/>
      <family val="1"/>
    </font>
    <font>
      <b/>
      <sz val="8"/>
      <name val="Times New Roman"/>
      <family val="1"/>
    </font>
    <font>
      <sz val="6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9"/>
      <name val="Arial"/>
      <family val="2"/>
    </font>
    <font>
      <b/>
      <u/>
      <sz val="12"/>
      <name val="Times New Roman"/>
      <family val="1"/>
    </font>
    <font>
      <sz val="8"/>
      <color indexed="12"/>
      <name val="Arial"/>
      <family val="2"/>
    </font>
    <font>
      <sz val="8"/>
      <color indexed="48"/>
      <name val="Arial"/>
      <family val="2"/>
    </font>
    <font>
      <sz val="9"/>
      <name val="Times New Roman"/>
      <family val="1"/>
    </font>
    <font>
      <sz val="8"/>
      <name val="Helv"/>
    </font>
    <font>
      <b/>
      <sz val="12"/>
      <name val="Arial"/>
      <family val="2"/>
    </font>
    <font>
      <sz val="10"/>
      <name val="Calibri"/>
      <family val="2"/>
      <scheme val="minor"/>
    </font>
    <font>
      <sz val="10"/>
      <color rgb="FFFF0000"/>
      <name val="Arial"/>
      <family val="2"/>
    </font>
    <font>
      <u/>
      <sz val="7.5"/>
      <color indexed="12"/>
      <name val="Arial"/>
      <family val="2"/>
    </font>
    <font>
      <b/>
      <sz val="9"/>
      <name val="CS Times"/>
    </font>
    <font>
      <sz val="9"/>
      <color indexed="12"/>
      <name val="CS Times"/>
    </font>
    <font>
      <sz val="9"/>
      <name val="CS Times"/>
    </font>
    <font>
      <sz val="10"/>
      <color rgb="FFFF0000"/>
      <name val="Times New Roman"/>
      <family val="1"/>
    </font>
    <font>
      <sz val="12"/>
      <name val="Times New Roman"/>
      <family val="1"/>
    </font>
    <font>
      <sz val="11"/>
      <name val="Times New Roman"/>
      <family val="1"/>
    </font>
    <font>
      <sz val="7"/>
      <name val="Times New Roman"/>
      <family val="1"/>
    </font>
    <font>
      <u/>
      <sz val="10"/>
      <name val="Times New Roman"/>
      <family val="1"/>
    </font>
    <font>
      <b/>
      <u/>
      <sz val="10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0">
    <xf numFmtId="171" fontId="0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" fillId="0" borderId="0" applyNumberFormat="0" applyFill="0" applyBorder="0" applyAlignment="0">
      <protection locked="0"/>
    </xf>
    <xf numFmtId="41" fontId="5" fillId="0" borderId="0"/>
    <xf numFmtId="171" fontId="5" fillId="0" borderId="0"/>
    <xf numFmtId="0" fontId="3" fillId="0" borderId="0"/>
    <xf numFmtId="0" fontId="5" fillId="0" borderId="0"/>
    <xf numFmtId="9" fontId="3" fillId="0" borderId="0" applyFont="0" applyFill="0" applyBorder="0" applyAlignment="0" applyProtection="0"/>
    <xf numFmtId="167" fontId="3" fillId="0" borderId="0"/>
    <xf numFmtId="167" fontId="3" fillId="0" borderId="0"/>
    <xf numFmtId="41" fontId="5" fillId="0" borderId="0"/>
    <xf numFmtId="171" fontId="5" fillId="0" borderId="0"/>
    <xf numFmtId="171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5" fontId="24" fillId="0" borderId="0" applyFont="0" applyFill="0" applyBorder="0" applyProtection="0">
      <alignment horizontal="right"/>
    </xf>
    <xf numFmtId="176" fontId="16" fillId="0" borderId="0" applyNumberFormat="0" applyFill="0" applyBorder="0" applyAlignment="0" applyProtection="0"/>
    <xf numFmtId="0" fontId="14" fillId="0" borderId="20" applyNumberFormat="0" applyBorder="0" applyAlignment="0"/>
    <xf numFmtId="12" fontId="25" fillId="7" borderId="19">
      <alignment horizontal="left"/>
    </xf>
    <xf numFmtId="37" fontId="14" fillId="8" borderId="0" applyNumberFormat="0" applyBorder="0" applyAlignment="0" applyProtection="0"/>
    <xf numFmtId="37" fontId="14" fillId="0" borderId="0"/>
    <xf numFmtId="3" fontId="21" fillId="9" borderId="21" applyProtection="0"/>
    <xf numFmtId="9" fontId="3" fillId="0" borderId="0" applyFont="0" applyFill="0" applyBorder="0" applyAlignment="0" applyProtection="0"/>
    <xf numFmtId="171" fontId="5" fillId="0" borderId="0"/>
    <xf numFmtId="0" fontId="3" fillId="0" borderId="0"/>
    <xf numFmtId="171" fontId="3" fillId="0" borderId="0"/>
    <xf numFmtId="0" fontId="28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0" fontId="1" fillId="0" borderId="0"/>
  </cellStyleXfs>
  <cellXfs count="395">
    <xf numFmtId="171" fontId="0" fillId="0" borderId="0" xfId="0"/>
    <xf numFmtId="171" fontId="6" fillId="0" borderId="0" xfId="0" applyFont="1" applyFill="1" applyAlignment="1">
      <alignment horizontal="centerContinuous"/>
    </xf>
    <xf numFmtId="171" fontId="9" fillId="0" borderId="0" xfId="0" applyFont="1" applyFill="1" applyAlignment="1">
      <alignment horizontal="centerContinuous"/>
    </xf>
    <xf numFmtId="171" fontId="5" fillId="0" borderId="0" xfId="0" applyFont="1" applyFill="1"/>
    <xf numFmtId="171" fontId="7" fillId="0" borderId="0" xfId="0" applyFont="1" applyFill="1" applyAlignment="1">
      <alignment horizontal="centerContinuous"/>
    </xf>
    <xf numFmtId="171" fontId="5" fillId="0" borderId="0" xfId="0" applyFont="1" applyFill="1" applyBorder="1"/>
    <xf numFmtId="171" fontId="5" fillId="0" borderId="0" xfId="0" applyFont="1" applyFill="1" applyAlignment="1">
      <alignment horizontal="center"/>
    </xf>
    <xf numFmtId="8" fontId="5" fillId="0" borderId="0" xfId="0" applyNumberFormat="1" applyFont="1" applyFill="1"/>
    <xf numFmtId="8" fontId="5" fillId="0" borderId="2" xfId="0" applyNumberFormat="1" applyFont="1" applyFill="1" applyBorder="1" applyAlignment="1">
      <alignment horizontal="center"/>
    </xf>
    <xf numFmtId="8" fontId="5" fillId="0" borderId="0" xfId="0" applyNumberFormat="1" applyFont="1" applyFill="1" applyBorder="1" applyAlignment="1">
      <alignment horizontal="center"/>
    </xf>
    <xf numFmtId="171" fontId="5" fillId="0" borderId="0" xfId="0" quotePrefix="1" applyFont="1" applyFill="1"/>
    <xf numFmtId="171" fontId="5" fillId="0" borderId="0" xfId="0" applyFont="1" applyFill="1" applyAlignment="1">
      <alignment horizontal="centerContinuous"/>
    </xf>
    <xf numFmtId="171" fontId="5" fillId="0" borderId="0" xfId="0" applyFont="1" applyFill="1" applyBorder="1" applyAlignment="1">
      <alignment horizontal="center"/>
    </xf>
    <xf numFmtId="8" fontId="5" fillId="0" borderId="8" xfId="0" applyNumberFormat="1" applyFont="1" applyFill="1" applyBorder="1" applyAlignment="1">
      <alignment horizontal="center"/>
    </xf>
    <xf numFmtId="8" fontId="5" fillId="0" borderId="11" xfId="0" applyNumberFormat="1" applyFont="1" applyFill="1" applyBorder="1" applyAlignment="1">
      <alignment horizontal="center"/>
    </xf>
    <xf numFmtId="0" fontId="5" fillId="0" borderId="10" xfId="0" applyNumberFormat="1" applyFont="1" applyFill="1" applyBorder="1" applyAlignment="1">
      <alignment horizontal="center"/>
    </xf>
    <xf numFmtId="171" fontId="4" fillId="0" borderId="5" xfId="0" applyFont="1" applyFill="1" applyBorder="1" applyAlignment="1">
      <alignment horizontal="center"/>
    </xf>
    <xf numFmtId="171" fontId="4" fillId="0" borderId="5" xfId="0" applyFont="1" applyFill="1" applyBorder="1" applyAlignment="1">
      <alignment horizontal="center" wrapText="1"/>
    </xf>
    <xf numFmtId="171" fontId="12" fillId="0" borderId="6" xfId="0" quotePrefix="1" applyFont="1" applyFill="1" applyBorder="1" applyAlignment="1">
      <alignment horizontal="center" wrapText="1"/>
    </xf>
    <xf numFmtId="171" fontId="12" fillId="0" borderId="6" xfId="0" applyFont="1" applyFill="1" applyBorder="1" applyAlignment="1">
      <alignment horizontal="center" wrapText="1"/>
    </xf>
    <xf numFmtId="171" fontId="4" fillId="0" borderId="0" xfId="0" applyFont="1" applyFill="1" applyAlignment="1">
      <alignment horizontal="centerContinuous"/>
    </xf>
    <xf numFmtId="171" fontId="4" fillId="0" borderId="5" xfId="0" applyFont="1" applyFill="1" applyBorder="1"/>
    <xf numFmtId="171" fontId="4" fillId="0" borderId="13" xfId="0" applyFont="1" applyFill="1" applyBorder="1" applyAlignment="1">
      <alignment horizontal="center"/>
    </xf>
    <xf numFmtId="171" fontId="4" fillId="0" borderId="6" xfId="0" applyFont="1" applyFill="1" applyBorder="1"/>
    <xf numFmtId="171" fontId="4" fillId="0" borderId="6" xfId="0" applyFont="1" applyFill="1" applyBorder="1" applyAlignment="1">
      <alignment horizontal="center"/>
    </xf>
    <xf numFmtId="8" fontId="13" fillId="0" borderId="0" xfId="0" applyNumberFormat="1" applyFont="1" applyFill="1" applyAlignment="1">
      <alignment horizontal="center"/>
    </xf>
    <xf numFmtId="0" fontId="4" fillId="0" borderId="0" xfId="0" applyNumberFormat="1" applyFont="1" applyFill="1" applyAlignment="1">
      <alignment horizontal="center"/>
    </xf>
    <xf numFmtId="166" fontId="5" fillId="0" borderId="0" xfId="0" applyNumberFormat="1" applyFont="1" applyFill="1" applyBorder="1" applyAlignment="1">
      <alignment horizontal="center"/>
    </xf>
    <xf numFmtId="171" fontId="7" fillId="0" borderId="7" xfId="0" applyFont="1" applyFill="1" applyBorder="1" applyAlignment="1">
      <alignment horizontal="centerContinuous"/>
    </xf>
    <xf numFmtId="171" fontId="14" fillId="2" borderId="0" xfId="0" applyFont="1" applyFill="1" applyAlignment="1">
      <alignment horizontal="centerContinuous"/>
    </xf>
    <xf numFmtId="171" fontId="16" fillId="2" borderId="0" xfId="0" applyFont="1" applyFill="1" applyBorder="1" applyAlignment="1">
      <alignment horizontal="centerContinuous"/>
    </xf>
    <xf numFmtId="170" fontId="14" fillId="2" borderId="0" xfId="1" applyNumberFormat="1" applyFont="1" applyFill="1" applyAlignment="1">
      <alignment horizontal="centerContinuous"/>
    </xf>
    <xf numFmtId="171" fontId="14" fillId="0" borderId="0" xfId="0" applyFont="1" applyFill="1" applyBorder="1"/>
    <xf numFmtId="171" fontId="16" fillId="0" borderId="0" xfId="0" applyFont="1" applyFill="1" applyBorder="1" applyAlignment="1">
      <alignment wrapText="1"/>
    </xf>
    <xf numFmtId="171" fontId="14" fillId="0" borderId="0" xfId="0" applyFont="1" applyFill="1" applyBorder="1" applyAlignment="1">
      <alignment horizontal="center"/>
    </xf>
    <xf numFmtId="168" fontId="14" fillId="0" borderId="0" xfId="0" applyNumberFormat="1" applyFont="1" applyFill="1" applyBorder="1"/>
    <xf numFmtId="2" fontId="5" fillId="0" borderId="0" xfId="0" applyNumberFormat="1" applyFont="1" applyFill="1" applyAlignment="1">
      <alignment horizontal="center"/>
    </xf>
    <xf numFmtId="2" fontId="5" fillId="0" borderId="0" xfId="0" applyNumberFormat="1" applyFont="1" applyFill="1" applyBorder="1" applyAlignment="1">
      <alignment horizontal="center"/>
    </xf>
    <xf numFmtId="39" fontId="5" fillId="0" borderId="0" xfId="0" applyNumberFormat="1" applyFont="1" applyFill="1" applyBorder="1" applyAlignment="1">
      <alignment horizontal="center"/>
    </xf>
    <xf numFmtId="171" fontId="4" fillId="0" borderId="0" xfId="0" applyFont="1" applyFill="1" applyBorder="1" applyAlignment="1">
      <alignment horizontal="center"/>
    </xf>
    <xf numFmtId="171" fontId="4" fillId="0" borderId="16" xfId="0" applyFont="1" applyFill="1" applyBorder="1" applyAlignment="1">
      <alignment horizontal="centerContinuous"/>
    </xf>
    <xf numFmtId="167" fontId="0" fillId="0" borderId="0" xfId="8" applyNumberFormat="1" applyFont="1" applyFill="1"/>
    <xf numFmtId="171" fontId="4" fillId="0" borderId="16" xfId="5" applyFont="1" applyFill="1" applyBorder="1" applyAlignment="1">
      <alignment horizontal="centerContinuous"/>
    </xf>
    <xf numFmtId="171" fontId="20" fillId="0" borderId="0" xfId="5" applyFont="1" applyFill="1" applyBorder="1"/>
    <xf numFmtId="2" fontId="5" fillId="0" borderId="2" xfId="0" applyNumberFormat="1" applyFont="1" applyFill="1" applyBorder="1" applyAlignment="1">
      <alignment horizontal="center"/>
    </xf>
    <xf numFmtId="8" fontId="5" fillId="0" borderId="0" xfId="0" quotePrefix="1" applyNumberFormat="1" applyFont="1" applyFill="1" applyBorder="1" applyAlignment="1">
      <alignment horizontal="center"/>
    </xf>
    <xf numFmtId="171" fontId="14" fillId="0" borderId="0" xfId="0" applyFont="1" applyFill="1" applyAlignment="1">
      <alignment horizontal="centerContinuous"/>
    </xf>
    <xf numFmtId="171" fontId="5" fillId="0" borderId="0" xfId="0" applyFont="1" applyFill="1" applyBorder="1" applyAlignment="1">
      <alignment horizontal="left" indent="1"/>
    </xf>
    <xf numFmtId="171" fontId="5" fillId="0" borderId="0" xfId="0" applyFont="1" applyFill="1" applyAlignment="1">
      <alignment horizontal="left" indent="1"/>
    </xf>
    <xf numFmtId="171" fontId="0" fillId="0" borderId="0" xfId="0" applyFill="1"/>
    <xf numFmtId="43" fontId="0" fillId="0" borderId="0" xfId="1" applyFont="1" applyFill="1"/>
    <xf numFmtId="171" fontId="0" fillId="0" borderId="0" xfId="0" quotePrefix="1" applyFont="1" applyFill="1"/>
    <xf numFmtId="167" fontId="5" fillId="0" borderId="0" xfId="8" applyNumberFormat="1" applyFont="1" applyFill="1" applyAlignment="1">
      <alignment horizontal="center"/>
    </xf>
    <xf numFmtId="41" fontId="5" fillId="0" borderId="0" xfId="11"/>
    <xf numFmtId="41" fontId="5" fillId="0" borderId="0" xfId="11" applyFont="1" applyFill="1"/>
    <xf numFmtId="0" fontId="0" fillId="0" borderId="0" xfId="11" applyNumberFormat="1" applyFont="1" applyFill="1" applyAlignment="1">
      <alignment horizontal="left"/>
    </xf>
    <xf numFmtId="171" fontId="3" fillId="0" borderId="0" xfId="10" applyNumberFormat="1" applyFont="1"/>
    <xf numFmtId="173" fontId="3" fillId="5" borderId="0" xfId="10" applyNumberFormat="1" applyFont="1" applyFill="1"/>
    <xf numFmtId="169" fontId="3" fillId="0" borderId="0" xfId="2" applyNumberFormat="1" applyFont="1"/>
    <xf numFmtId="10" fontId="3" fillId="0" borderId="0" xfId="8" applyNumberFormat="1" applyFont="1"/>
    <xf numFmtId="171" fontId="3" fillId="0" borderId="5" xfId="10" applyNumberFormat="1" applyFont="1" applyBorder="1"/>
    <xf numFmtId="171" fontId="3" fillId="0" borderId="7" xfId="10" applyNumberFormat="1" applyFont="1" applyBorder="1" applyAlignment="1">
      <alignment horizontal="center"/>
    </xf>
    <xf numFmtId="171" fontId="3" fillId="0" borderId="3" xfId="10" applyNumberFormat="1" applyFont="1" applyBorder="1" applyAlignment="1">
      <alignment horizontal="centerContinuous"/>
    </xf>
    <xf numFmtId="171" fontId="3" fillId="0" borderId="4" xfId="10" applyNumberFormat="1" applyFont="1" applyBorder="1" applyAlignment="1">
      <alignment horizontal="centerContinuous"/>
    </xf>
    <xf numFmtId="171" fontId="3" fillId="0" borderId="6" xfId="10" applyNumberFormat="1" applyFont="1" applyBorder="1"/>
    <xf numFmtId="171" fontId="3" fillId="0" borderId="4" xfId="10" applyNumberFormat="1" applyFont="1" applyBorder="1" applyAlignment="1">
      <alignment horizontal="center"/>
    </xf>
    <xf numFmtId="171" fontId="3" fillId="0" borderId="3" xfId="10" applyNumberFormat="1" applyFont="1" applyBorder="1" applyAlignment="1">
      <alignment horizontal="center"/>
    </xf>
    <xf numFmtId="171" fontId="3" fillId="0" borderId="6" xfId="10" applyNumberFormat="1" applyFont="1" applyBorder="1" applyAlignment="1">
      <alignment horizontal="center"/>
    </xf>
    <xf numFmtId="171" fontId="3" fillId="0" borderId="9" xfId="10" applyNumberFormat="1" applyFont="1" applyBorder="1" applyAlignment="1">
      <alignment horizontal="centerContinuous"/>
    </xf>
    <xf numFmtId="171" fontId="3" fillId="0" borderId="2" xfId="10" applyNumberFormat="1" applyFont="1" applyBorder="1"/>
    <xf numFmtId="41" fontId="3" fillId="0" borderId="8" xfId="10" applyNumberFormat="1" applyFont="1" applyBorder="1"/>
    <xf numFmtId="41" fontId="3" fillId="0" borderId="11" xfId="10" applyNumberFormat="1" applyFont="1" applyBorder="1"/>
    <xf numFmtId="168" fontId="3" fillId="0" borderId="8" xfId="10" applyNumberFormat="1" applyFont="1" applyBorder="1"/>
    <xf numFmtId="0" fontId="3" fillId="0" borderId="0" xfId="10" applyNumberFormat="1" applyFont="1"/>
    <xf numFmtId="17" fontId="3" fillId="0" borderId="5" xfId="10" applyNumberFormat="1" applyFont="1" applyBorder="1" applyAlignment="1">
      <alignment horizontal="center"/>
    </xf>
    <xf numFmtId="171" fontId="3" fillId="0" borderId="0" xfId="10" applyNumberFormat="1" applyFont="1" applyBorder="1"/>
    <xf numFmtId="168" fontId="3" fillId="0" borderId="11" xfId="10" applyNumberFormat="1" applyFont="1" applyBorder="1"/>
    <xf numFmtId="171" fontId="3" fillId="0" borderId="13" xfId="10" applyNumberFormat="1" applyFont="1" applyBorder="1"/>
    <xf numFmtId="17" fontId="3" fillId="0" borderId="13" xfId="10" applyNumberFormat="1" applyFont="1" applyBorder="1" applyAlignment="1">
      <alignment horizontal="center"/>
    </xf>
    <xf numFmtId="171" fontId="3" fillId="0" borderId="1" xfId="10" applyNumberFormat="1" applyFont="1" applyBorder="1"/>
    <xf numFmtId="41" fontId="3" fillId="0" borderId="12" xfId="10" applyNumberFormat="1" applyFont="1" applyBorder="1"/>
    <xf numFmtId="168" fontId="3" fillId="0" borderId="12" xfId="10" applyNumberFormat="1" applyFont="1" applyBorder="1"/>
    <xf numFmtId="17" fontId="3" fillId="0" borderId="6" xfId="10" applyNumberFormat="1" applyFont="1" applyBorder="1" applyAlignment="1">
      <alignment horizontal="center"/>
    </xf>
    <xf numFmtId="171" fontId="15" fillId="0" borderId="0" xfId="10" applyNumberFormat="1" applyFont="1" applyAlignment="1">
      <alignment horizontal="centerContinuous"/>
    </xf>
    <xf numFmtId="0" fontId="0" fillId="0" borderId="0" xfId="7" applyFont="1" applyFill="1" applyBorder="1" applyAlignment="1">
      <alignment horizontal="center"/>
    </xf>
    <xf numFmtId="171" fontId="0" fillId="0" borderId="0" xfId="0" applyFont="1" applyFill="1"/>
    <xf numFmtId="171" fontId="0" fillId="0" borderId="0" xfId="0" applyFont="1" applyFill="1" applyBorder="1"/>
    <xf numFmtId="1" fontId="0" fillId="0" borderId="0" xfId="6" applyNumberFormat="1" applyFont="1" applyFill="1" applyAlignment="1" applyProtection="1">
      <alignment horizontal="center"/>
      <protection locked="0"/>
    </xf>
    <xf numFmtId="171" fontId="5" fillId="0" borderId="0" xfId="10" applyNumberFormat="1" applyFont="1"/>
    <xf numFmtId="172" fontId="0" fillId="0" borderId="0" xfId="0" applyNumberFormat="1"/>
    <xf numFmtId="171" fontId="19" fillId="6" borderId="0" xfId="10" applyNumberFormat="1" applyFont="1" applyFill="1"/>
    <xf numFmtId="7" fontId="3" fillId="0" borderId="0" xfId="2" applyNumberFormat="1" applyFont="1"/>
    <xf numFmtId="171" fontId="3" fillId="0" borderId="5" xfId="10" applyNumberFormat="1" applyFont="1" applyBorder="1" applyAlignment="1">
      <alignment horizontal="center"/>
    </xf>
    <xf numFmtId="174" fontId="3" fillId="0" borderId="0" xfId="8" applyNumberFormat="1" applyFont="1"/>
    <xf numFmtId="171" fontId="8" fillId="0" borderId="0" xfId="0" applyFont="1" applyFill="1"/>
    <xf numFmtId="171" fontId="16" fillId="2" borderId="0" xfId="0" applyFont="1" applyFill="1" applyBorder="1" applyAlignment="1">
      <alignment horizontal="center"/>
    </xf>
    <xf numFmtId="14" fontId="21" fillId="3" borderId="7" xfId="0" applyNumberFormat="1" applyFont="1" applyFill="1" applyBorder="1" applyAlignment="1">
      <alignment horizontal="center"/>
    </xf>
    <xf numFmtId="171" fontId="16" fillId="2" borderId="0" xfId="0" applyFont="1" applyFill="1" applyAlignment="1">
      <alignment horizontal="centerContinuous"/>
    </xf>
    <xf numFmtId="171" fontId="8" fillId="0" borderId="0" xfId="0" applyFont="1" applyFill="1" applyBorder="1"/>
    <xf numFmtId="14" fontId="22" fillId="2" borderId="0" xfId="0" applyNumberFormat="1" applyFont="1" applyFill="1" applyBorder="1" applyAlignment="1">
      <alignment horizontal="centerContinuous" vertical="center"/>
    </xf>
    <xf numFmtId="171" fontId="8" fillId="0" borderId="0" xfId="0" applyFont="1" applyFill="1" applyBorder="1" applyAlignment="1">
      <alignment horizontal="center"/>
    </xf>
    <xf numFmtId="171" fontId="14" fillId="2" borderId="0" xfId="0" applyFont="1" applyFill="1" applyBorder="1" applyAlignment="1">
      <alignment horizontal="centerContinuous" wrapText="1"/>
    </xf>
    <xf numFmtId="171" fontId="8" fillId="0" borderId="0" xfId="0" applyFont="1" applyFill="1" applyAlignment="1">
      <alignment horizontal="center"/>
    </xf>
    <xf numFmtId="171" fontId="14" fillId="0" borderId="15" xfId="0" applyFont="1" applyBorder="1" applyAlignment="1">
      <alignment horizontal="center"/>
    </xf>
    <xf numFmtId="0" fontId="8" fillId="0" borderId="0" xfId="0" applyNumberFormat="1" applyFont="1" applyFill="1" applyAlignment="1">
      <alignment horizontal="center"/>
    </xf>
    <xf numFmtId="171" fontId="8" fillId="4" borderId="14" xfId="0" applyFont="1" applyFill="1" applyBorder="1"/>
    <xf numFmtId="0" fontId="4" fillId="0" borderId="0" xfId="0" applyNumberFormat="1" applyFont="1" applyFill="1" applyAlignment="1"/>
    <xf numFmtId="171" fontId="15" fillId="0" borderId="0" xfId="10" applyNumberFormat="1" applyFont="1"/>
    <xf numFmtId="177" fontId="5" fillId="0" borderId="0" xfId="0" applyNumberFormat="1" applyFont="1" applyFill="1" applyBorder="1" applyAlignment="1">
      <alignment horizontal="center"/>
    </xf>
    <xf numFmtId="10" fontId="0" fillId="5" borderId="0" xfId="8" applyNumberFormat="1" applyFont="1" applyFill="1"/>
    <xf numFmtId="10" fontId="3" fillId="0" borderId="0" xfId="10" applyNumberFormat="1" applyFont="1"/>
    <xf numFmtId="167" fontId="3" fillId="5" borderId="0" xfId="8" applyNumberFormat="1" applyFont="1" applyFill="1"/>
    <xf numFmtId="171" fontId="26" fillId="0" borderId="0" xfId="0" applyFont="1"/>
    <xf numFmtId="9" fontId="26" fillId="0" borderId="0" xfId="8" applyFont="1"/>
    <xf numFmtId="43" fontId="3" fillId="0" borderId="0" xfId="10" applyNumberFormat="1" applyFont="1"/>
    <xf numFmtId="171" fontId="27" fillId="0" borderId="0" xfId="10" applyNumberFormat="1" applyFont="1"/>
    <xf numFmtId="171" fontId="6" fillId="0" borderId="0" xfId="24" applyFont="1" applyFill="1" applyAlignment="1">
      <alignment horizontal="centerContinuous"/>
    </xf>
    <xf numFmtId="171" fontId="5" fillId="0" borderId="0" xfId="24" applyFont="1" applyFill="1" applyAlignment="1">
      <alignment horizontal="centerContinuous"/>
    </xf>
    <xf numFmtId="171" fontId="5" fillId="0" borderId="0" xfId="24" applyFont="1" applyFill="1"/>
    <xf numFmtId="171" fontId="5" fillId="0" borderId="0" xfId="24" applyFont="1" applyFill="1" applyBorder="1" applyAlignment="1">
      <alignment horizontal="centerContinuous"/>
    </xf>
    <xf numFmtId="171" fontId="5" fillId="0" borderId="0" xfId="24" applyFont="1" applyFill="1" applyBorder="1"/>
    <xf numFmtId="171" fontId="4" fillId="0" borderId="5" xfId="24" applyFont="1" applyFill="1" applyBorder="1" applyAlignment="1">
      <alignment horizontal="center"/>
    </xf>
    <xf numFmtId="171" fontId="4" fillId="0" borderId="5" xfId="24" applyFont="1" applyFill="1" applyBorder="1" applyAlignment="1">
      <alignment horizontal="center" wrapText="1"/>
    </xf>
    <xf numFmtId="171" fontId="9" fillId="0" borderId="6" xfId="24" applyFont="1" applyFill="1" applyBorder="1" applyAlignment="1">
      <alignment horizontal="centerContinuous"/>
    </xf>
    <xf numFmtId="171" fontId="12" fillId="0" borderId="6" xfId="24" quotePrefix="1" applyFont="1" applyFill="1" applyBorder="1" applyAlignment="1">
      <alignment horizontal="center" wrapText="1"/>
    </xf>
    <xf numFmtId="171" fontId="12" fillId="0" borderId="6" xfId="24" applyFont="1" applyFill="1" applyBorder="1" applyAlignment="1">
      <alignment horizontal="center" wrapText="1"/>
    </xf>
    <xf numFmtId="171" fontId="8" fillId="0" borderId="0" xfId="24" quotePrefix="1" applyFont="1" applyFill="1" applyBorder="1" applyAlignment="1">
      <alignment horizontal="center"/>
    </xf>
    <xf numFmtId="0" fontId="5" fillId="0" borderId="0" xfId="24" applyNumberFormat="1" applyFont="1" applyFill="1"/>
    <xf numFmtId="6" fontId="5" fillId="0" borderId="0" xfId="24" applyNumberFormat="1" applyFont="1" applyFill="1" applyAlignment="1">
      <alignment horizontal="right"/>
    </xf>
    <xf numFmtId="8" fontId="5" fillId="0" borderId="0" xfId="24" applyNumberFormat="1" applyFont="1" applyFill="1" applyAlignment="1">
      <alignment horizontal="right"/>
    </xf>
    <xf numFmtId="8" fontId="5" fillId="0" borderId="0" xfId="24" applyNumberFormat="1" applyFont="1" applyFill="1"/>
    <xf numFmtId="8" fontId="5" fillId="0" borderId="0" xfId="24" applyNumberFormat="1" applyFont="1" applyFill="1" applyBorder="1"/>
    <xf numFmtId="165" fontId="5" fillId="0" borderId="0" xfId="24" applyNumberFormat="1" applyFont="1" applyFill="1" applyAlignment="1">
      <alignment horizontal="center"/>
    </xf>
    <xf numFmtId="171" fontId="5" fillId="0" borderId="0" xfId="24" quotePrefix="1" applyFont="1" applyFill="1"/>
    <xf numFmtId="0" fontId="5" fillId="0" borderId="0" xfId="25" applyFont="1"/>
    <xf numFmtId="14" fontId="5" fillId="0" borderId="0" xfId="26" applyNumberFormat="1" applyFont="1"/>
    <xf numFmtId="0" fontId="5" fillId="0" borderId="0" xfId="24" applyNumberFormat="1" applyFont="1" applyFill="1" applyBorder="1"/>
    <xf numFmtId="165" fontId="5" fillId="0" borderId="0" xfId="24" applyNumberFormat="1" applyFont="1" applyFill="1" applyBorder="1" applyAlignment="1">
      <alignment horizontal="center"/>
    </xf>
    <xf numFmtId="8" fontId="5" fillId="0" borderId="0" xfId="24" applyNumberFormat="1" applyFont="1" applyFill="1" applyAlignment="1">
      <alignment horizontal="center"/>
    </xf>
    <xf numFmtId="171" fontId="7" fillId="0" borderId="0" xfId="24" applyFont="1" applyFill="1" applyAlignment="1">
      <alignment horizontal="centerContinuous"/>
    </xf>
    <xf numFmtId="171" fontId="4" fillId="0" borderId="0" xfId="24" applyFont="1" applyFill="1" applyAlignment="1">
      <alignment horizontal="centerContinuous"/>
    </xf>
    <xf numFmtId="171" fontId="5" fillId="0" borderId="0" xfId="24" applyFont="1" applyFill="1" applyAlignment="1">
      <alignment horizontal="center"/>
    </xf>
    <xf numFmtId="41" fontId="5" fillId="0" borderId="0" xfId="4" applyFont="1" applyFill="1"/>
    <xf numFmtId="171" fontId="4" fillId="0" borderId="17" xfId="24" applyFont="1" applyFill="1" applyBorder="1" applyAlignment="1">
      <alignment horizontal="centerContinuous"/>
    </xf>
    <xf numFmtId="171" fontId="5" fillId="0" borderId="17" xfId="24" applyFont="1" applyFill="1" applyBorder="1"/>
    <xf numFmtId="171" fontId="5" fillId="0" borderId="18" xfId="24" applyFont="1" applyFill="1" applyBorder="1"/>
    <xf numFmtId="171" fontId="4" fillId="0" borderId="16" xfId="24" applyFont="1" applyFill="1" applyBorder="1" applyAlignment="1">
      <alignment horizontal="center"/>
    </xf>
    <xf numFmtId="171" fontId="4" fillId="0" borderId="17" xfId="5" applyFont="1" applyFill="1" applyBorder="1" applyAlignment="1">
      <alignment horizontal="centerContinuous"/>
    </xf>
    <xf numFmtId="171" fontId="5" fillId="0" borderId="17" xfId="24" applyFont="1" applyFill="1" applyBorder="1" applyAlignment="1">
      <alignment horizontal="centerContinuous"/>
    </xf>
    <xf numFmtId="8" fontId="5" fillId="0" borderId="0" xfId="2" applyNumberFormat="1" applyFont="1" applyFill="1"/>
    <xf numFmtId="178" fontId="28" fillId="0" borderId="0" xfId="27" applyNumberFormat="1" applyAlignment="1" applyProtection="1"/>
    <xf numFmtId="1" fontId="5" fillId="0" borderId="0" xfId="6" applyNumberFormat="1" applyFont="1" applyFill="1" applyAlignment="1" applyProtection="1">
      <alignment horizontal="center"/>
      <protection locked="0"/>
    </xf>
    <xf numFmtId="178" fontId="29" fillId="0" borderId="0" xfId="0" applyNumberFormat="1" applyFont="1"/>
    <xf numFmtId="172" fontId="4" fillId="0" borderId="0" xfId="24" applyNumberFormat="1" applyFont="1" applyFill="1"/>
    <xf numFmtId="172" fontId="5" fillId="0" borderId="0" xfId="24" applyNumberFormat="1" applyFont="1" applyFill="1"/>
    <xf numFmtId="167" fontId="5" fillId="0" borderId="0" xfId="8" applyNumberFormat="1" applyFont="1" applyFill="1"/>
    <xf numFmtId="0" fontId="0" fillId="0" borderId="0" xfId="0" applyNumberFormat="1" applyFont="1"/>
    <xf numFmtId="44" fontId="26" fillId="0" borderId="0" xfId="2" applyFont="1" applyFill="1"/>
    <xf numFmtId="174" fontId="30" fillId="0" borderId="0" xfId="0" applyNumberFormat="1" applyFont="1" applyFill="1" applyProtection="1">
      <protection locked="0"/>
    </xf>
    <xf numFmtId="43" fontId="5" fillId="0" borderId="0" xfId="2" applyNumberFormat="1" applyFont="1" applyFill="1"/>
    <xf numFmtId="10" fontId="5" fillId="0" borderId="0" xfId="8" applyNumberFormat="1" applyFont="1" applyFill="1"/>
    <xf numFmtId="172" fontId="5" fillId="0" borderId="0" xfId="24" applyNumberFormat="1" applyFont="1" applyFill="1" applyBorder="1"/>
    <xf numFmtId="171" fontId="5" fillId="0" borderId="0" xfId="24" applyNumberFormat="1" applyFont="1" applyFill="1"/>
    <xf numFmtId="171" fontId="5" fillId="0" borderId="0" xfId="24" applyNumberFormat="1" applyFont="1" applyFill="1" applyAlignment="1">
      <alignment horizontal="right"/>
    </xf>
    <xf numFmtId="171" fontId="5" fillId="0" borderId="0" xfId="6" applyNumberFormat="1" applyFont="1" applyFill="1" applyAlignment="1" applyProtection="1">
      <alignment horizontal="center"/>
      <protection locked="0"/>
    </xf>
    <xf numFmtId="171" fontId="5" fillId="0" borderId="0" xfId="24" applyNumberFormat="1" applyFont="1" applyFill="1" applyBorder="1"/>
    <xf numFmtId="171" fontId="4" fillId="0" borderId="0" xfId="24" applyFont="1" applyFill="1" applyBorder="1" applyAlignment="1">
      <alignment horizontal="center" wrapText="1"/>
    </xf>
    <xf numFmtId="172" fontId="3" fillId="0" borderId="0" xfId="10" applyNumberFormat="1" applyFont="1"/>
    <xf numFmtId="0" fontId="5" fillId="0" borderId="0" xfId="0" applyNumberFormat="1" applyFont="1" applyFill="1" applyBorder="1" applyAlignment="1">
      <alignment horizontal="center"/>
    </xf>
    <xf numFmtId="171" fontId="4" fillId="0" borderId="0" xfId="0" applyFont="1" applyAlignment="1">
      <alignment horizontal="left"/>
    </xf>
    <xf numFmtId="167" fontId="0" fillId="0" borderId="0" xfId="8" applyNumberFormat="1" applyFont="1"/>
    <xf numFmtId="6" fontId="5" fillId="6" borderId="0" xfId="2" applyNumberFormat="1" applyFont="1" applyFill="1"/>
    <xf numFmtId="171" fontId="0" fillId="0" borderId="0" xfId="0" applyNumberFormat="1"/>
    <xf numFmtId="171" fontId="5" fillId="0" borderId="1" xfId="0" applyFont="1" applyFill="1" applyBorder="1" applyAlignment="1">
      <alignment horizontal="center"/>
    </xf>
    <xf numFmtId="171" fontId="5" fillId="0" borderId="1" xfId="0" quotePrefix="1" applyFont="1" applyFill="1" applyBorder="1" applyAlignment="1">
      <alignment horizontal="center"/>
    </xf>
    <xf numFmtId="171" fontId="3" fillId="0" borderId="0" xfId="10" applyNumberFormat="1" applyFont="1" applyAlignment="1">
      <alignment horizontal="left" vertical="top"/>
    </xf>
    <xf numFmtId="179" fontId="3" fillId="0" borderId="0" xfId="10" applyNumberFormat="1" applyFont="1"/>
    <xf numFmtId="171" fontId="3" fillId="0" borderId="0" xfId="10" applyNumberFormat="1" applyFont="1" applyFill="1"/>
    <xf numFmtId="173" fontId="0" fillId="0" borderId="0" xfId="0" applyNumberFormat="1"/>
    <xf numFmtId="171" fontId="3" fillId="10" borderId="0" xfId="10" applyNumberFormat="1" applyFont="1" applyFill="1" applyBorder="1"/>
    <xf numFmtId="41" fontId="3" fillId="10" borderId="11" xfId="10" applyNumberFormat="1" applyFont="1" applyFill="1" applyBorder="1"/>
    <xf numFmtId="168" fontId="3" fillId="10" borderId="11" xfId="10" applyNumberFormat="1" applyFont="1" applyFill="1" applyBorder="1"/>
    <xf numFmtId="171" fontId="3" fillId="10" borderId="1" xfId="10" applyNumberFormat="1" applyFont="1" applyFill="1" applyBorder="1"/>
    <xf numFmtId="41" fontId="3" fillId="10" borderId="12" xfId="10" applyNumberFormat="1" applyFont="1" applyFill="1" applyBorder="1"/>
    <xf numFmtId="168" fontId="3" fillId="10" borderId="12" xfId="10" applyNumberFormat="1" applyFont="1" applyFill="1" applyBorder="1"/>
    <xf numFmtId="171" fontId="3" fillId="10" borderId="2" xfId="10" applyNumberFormat="1" applyFont="1" applyFill="1" applyBorder="1"/>
    <xf numFmtId="41" fontId="3" fillId="10" borderId="8" xfId="10" applyNumberFormat="1" applyFont="1" applyFill="1" applyBorder="1"/>
    <xf numFmtId="168" fontId="3" fillId="10" borderId="8" xfId="10" applyNumberFormat="1" applyFont="1" applyFill="1" applyBorder="1"/>
    <xf numFmtId="43" fontId="5" fillId="0" borderId="0" xfId="28" applyFont="1" applyFill="1"/>
    <xf numFmtId="0" fontId="5" fillId="0" borderId="0" xfId="24" applyNumberFormat="1" applyFont="1" applyFill="1" applyBorder="1" applyAlignment="1">
      <alignment horizontal="right"/>
    </xf>
    <xf numFmtId="171" fontId="4" fillId="0" borderId="0" xfId="0" applyFont="1" applyAlignment="1">
      <alignment vertical="top" wrapText="1"/>
    </xf>
    <xf numFmtId="171" fontId="4" fillId="0" borderId="0" xfId="0" applyFont="1" applyAlignment="1">
      <alignment horizontal="left" vertical="top" wrapText="1"/>
    </xf>
    <xf numFmtId="17" fontId="3" fillId="10" borderId="0" xfId="10" applyNumberFormat="1" applyFont="1" applyFill="1"/>
    <xf numFmtId="17" fontId="3" fillId="10" borderId="5" xfId="10" applyNumberFormat="1" applyFont="1" applyFill="1" applyBorder="1" applyAlignment="1">
      <alignment horizontal="center"/>
    </xf>
    <xf numFmtId="17" fontId="3" fillId="10" borderId="13" xfId="10" applyNumberFormat="1" applyFont="1" applyFill="1" applyBorder="1" applyAlignment="1">
      <alignment horizontal="center"/>
    </xf>
    <xf numFmtId="17" fontId="3" fillId="10" borderId="6" xfId="10" applyNumberFormat="1" applyFont="1" applyFill="1" applyBorder="1" applyAlignment="1">
      <alignment horizontal="center"/>
    </xf>
    <xf numFmtId="171" fontId="5" fillId="0" borderId="0" xfId="0" applyFont="1" applyFill="1" applyAlignment="1">
      <alignment horizontal="left" vertical="top" wrapText="1"/>
    </xf>
    <xf numFmtId="167" fontId="0" fillId="0" borderId="7" xfId="1" applyNumberFormat="1" applyFont="1" applyBorder="1"/>
    <xf numFmtId="180" fontId="5" fillId="0" borderId="0" xfId="0" applyNumberFormat="1" applyFont="1" applyFill="1" applyBorder="1" applyAlignment="1">
      <alignment horizontal="center"/>
    </xf>
    <xf numFmtId="171" fontId="15" fillId="0" borderId="0" xfId="10" applyNumberFormat="1" applyFont="1" applyAlignment="1">
      <alignment horizontal="right"/>
    </xf>
    <xf numFmtId="171" fontId="0" fillId="0" borderId="0" xfId="0" applyAlignment="1">
      <alignment wrapText="1"/>
    </xf>
    <xf numFmtId="178" fontId="31" fillId="0" borderId="0" xfId="0" applyNumberFormat="1" applyFont="1"/>
    <xf numFmtId="171" fontId="32" fillId="0" borderId="0" xfId="24" applyFont="1" applyFill="1"/>
    <xf numFmtId="172" fontId="5" fillId="0" borderId="0" xfId="24" applyNumberFormat="1" applyFont="1" applyFill="1" applyAlignment="1">
      <alignment horizontal="right"/>
    </xf>
    <xf numFmtId="43" fontId="5" fillId="0" borderId="0" xfId="24" applyNumberFormat="1" applyFont="1" applyFill="1"/>
    <xf numFmtId="171" fontId="5" fillId="0" borderId="0" xfId="0" applyFont="1" applyFill="1" applyAlignment="1">
      <alignment wrapText="1"/>
    </xf>
    <xf numFmtId="171" fontId="5" fillId="0" borderId="0" xfId="0" applyFont="1" applyFill="1" applyAlignment="1">
      <alignment horizontal="center" wrapText="1"/>
    </xf>
    <xf numFmtId="171" fontId="5" fillId="0" borderId="0" xfId="0" applyFont="1" applyFill="1" applyBorder="1" applyAlignment="1">
      <alignment horizontal="center" wrapText="1"/>
    </xf>
    <xf numFmtId="171" fontId="4" fillId="0" borderId="0" xfId="0" applyFont="1" applyFill="1" applyBorder="1" applyAlignment="1">
      <alignment horizontal="center" wrapText="1"/>
    </xf>
    <xf numFmtId="167" fontId="5" fillId="0" borderId="0" xfId="8" applyNumberFormat="1" applyFont="1" applyFill="1" applyAlignment="1">
      <alignment horizontal="center" wrapText="1"/>
    </xf>
    <xf numFmtId="2" fontId="5" fillId="0" borderId="0" xfId="0" applyNumberFormat="1" applyFont="1" applyFill="1" applyAlignment="1">
      <alignment horizontal="center" wrapText="1"/>
    </xf>
    <xf numFmtId="171" fontId="0" fillId="0" borderId="0" xfId="0" applyFill="1" applyAlignment="1">
      <alignment wrapText="1"/>
    </xf>
    <xf numFmtId="167" fontId="5" fillId="6" borderId="0" xfId="24" applyNumberFormat="1" applyFont="1" applyFill="1"/>
    <xf numFmtId="171" fontId="0" fillId="0" borderId="0" xfId="0" applyAlignment="1">
      <alignment wrapText="1"/>
    </xf>
    <xf numFmtId="171" fontId="0" fillId="0" borderId="0" xfId="0" applyAlignment="1">
      <alignment wrapText="1"/>
    </xf>
    <xf numFmtId="181" fontId="0" fillId="0" borderId="0" xfId="1" applyNumberFormat="1" applyFont="1"/>
    <xf numFmtId="167" fontId="23" fillId="0" borderId="0" xfId="8" applyNumberFormat="1" applyFont="1" applyFill="1" applyAlignment="1">
      <alignment wrapText="1"/>
    </xf>
    <xf numFmtId="171" fontId="4" fillId="0" borderId="0" xfId="0" applyFont="1" applyAlignment="1">
      <alignment wrapText="1"/>
    </xf>
    <xf numFmtId="171" fontId="5" fillId="0" borderId="0" xfId="24" applyFont="1" applyFill="1" applyAlignment="1">
      <alignment wrapText="1"/>
    </xf>
    <xf numFmtId="171" fontId="0" fillId="0" borderId="0" xfId="0" applyAlignment="1">
      <alignment wrapText="1"/>
    </xf>
    <xf numFmtId="171" fontId="0" fillId="12" borderId="0" xfId="0" applyFill="1" applyAlignment="1">
      <alignment wrapText="1"/>
    </xf>
    <xf numFmtId="173" fontId="5" fillId="0" borderId="0" xfId="0" applyNumberFormat="1" applyFont="1" applyFill="1"/>
    <xf numFmtId="171" fontId="0" fillId="0" borderId="0" xfId="0" applyAlignment="1">
      <alignment wrapText="1"/>
    </xf>
    <xf numFmtId="171" fontId="15" fillId="0" borderId="0" xfId="10" applyNumberFormat="1" applyFont="1" applyAlignment="1">
      <alignment wrapText="1"/>
    </xf>
    <xf numFmtId="171" fontId="5" fillId="0" borderId="0" xfId="0" applyFont="1" applyFill="1" applyAlignment="1">
      <alignment horizontal="center"/>
    </xf>
    <xf numFmtId="171" fontId="33" fillId="0" borderId="0" xfId="0" applyFont="1" applyFill="1" applyAlignment="1">
      <alignment horizontal="centerContinuous"/>
    </xf>
    <xf numFmtId="171" fontId="34" fillId="0" borderId="0" xfId="0" applyFont="1" applyFill="1" applyAlignment="1">
      <alignment horizontal="centerContinuous"/>
    </xf>
    <xf numFmtId="171" fontId="6" fillId="0" borderId="0" xfId="0" applyFont="1" applyFill="1" applyBorder="1" applyAlignment="1">
      <alignment horizontal="centerContinuous"/>
    </xf>
    <xf numFmtId="171" fontId="33" fillId="0" borderId="0" xfId="0" applyFont="1" applyFill="1"/>
    <xf numFmtId="171" fontId="7" fillId="0" borderId="0" xfId="0" applyFont="1" applyFill="1" applyBorder="1" applyAlignment="1">
      <alignment horizontal="centerContinuous"/>
    </xf>
    <xf numFmtId="171" fontId="34" fillId="0" borderId="0" xfId="0" applyFont="1" applyFill="1"/>
    <xf numFmtId="171" fontId="5" fillId="0" borderId="0" xfId="0" quotePrefix="1" applyFont="1" applyFill="1" applyBorder="1" applyAlignment="1">
      <alignment horizontal="center"/>
    </xf>
    <xf numFmtId="8" fontId="35" fillId="0" borderId="0" xfId="0" applyNumberFormat="1" applyFont="1" applyFill="1" applyAlignment="1">
      <alignment horizontal="center"/>
    </xf>
    <xf numFmtId="8" fontId="35" fillId="0" borderId="0" xfId="0" applyNumberFormat="1" applyFont="1" applyFill="1" applyBorder="1" applyAlignment="1">
      <alignment horizontal="left"/>
    </xf>
    <xf numFmtId="171" fontId="5" fillId="0" borderId="22" xfId="0" applyFont="1" applyFill="1" applyBorder="1" applyAlignment="1">
      <alignment horizontal="center"/>
    </xf>
    <xf numFmtId="171" fontId="5" fillId="0" borderId="5" xfId="0" applyFont="1" applyFill="1" applyBorder="1" applyAlignment="1">
      <alignment horizontal="centerContinuous"/>
    </xf>
    <xf numFmtId="171" fontId="5" fillId="0" borderId="5" xfId="0" quotePrefix="1" applyFont="1" applyFill="1" applyBorder="1" applyAlignment="1">
      <alignment horizontal="centerContinuous"/>
    </xf>
    <xf numFmtId="171" fontId="5" fillId="0" borderId="4" xfId="0" applyFont="1" applyFill="1" applyBorder="1" applyAlignment="1">
      <alignment horizontal="centerContinuous"/>
    </xf>
    <xf numFmtId="171" fontId="5" fillId="0" borderId="7" xfId="0" applyFont="1" applyFill="1" applyBorder="1" applyAlignment="1">
      <alignment horizontal="centerContinuous"/>
    </xf>
    <xf numFmtId="171" fontId="5" fillId="0" borderId="3" xfId="0" applyFont="1" applyFill="1" applyBorder="1" applyAlignment="1">
      <alignment horizontal="centerContinuous"/>
    </xf>
    <xf numFmtId="171" fontId="5" fillId="0" borderId="22" xfId="0" applyFont="1" applyFill="1" applyBorder="1" applyAlignment="1">
      <alignment horizontal="centerContinuous"/>
    </xf>
    <xf numFmtId="171" fontId="5" fillId="0" borderId="2" xfId="0" applyFont="1" applyFill="1" applyBorder="1" applyAlignment="1">
      <alignment horizontal="centerContinuous"/>
    </xf>
    <xf numFmtId="171" fontId="5" fillId="0" borderId="8" xfId="0" applyFont="1" applyFill="1" applyBorder="1" applyAlignment="1">
      <alignment horizontal="centerContinuous"/>
    </xf>
    <xf numFmtId="171" fontId="5" fillId="0" borderId="23" xfId="0" applyFont="1" applyFill="1" applyBorder="1" applyAlignment="1">
      <alignment horizontal="center"/>
    </xf>
    <xf numFmtId="171" fontId="5" fillId="0" borderId="3" xfId="0" applyFont="1" applyFill="1" applyBorder="1" applyAlignment="1">
      <alignment horizontal="center"/>
    </xf>
    <xf numFmtId="171" fontId="5" fillId="0" borderId="9" xfId="0" applyFont="1" applyFill="1" applyBorder="1" applyAlignment="1">
      <alignment horizontal="center"/>
    </xf>
    <xf numFmtId="171" fontId="5" fillId="0" borderId="4" xfId="0" applyFont="1" applyFill="1" applyBorder="1" applyAlignment="1">
      <alignment horizontal="center"/>
    </xf>
    <xf numFmtId="171" fontId="5" fillId="0" borderId="0" xfId="0" quotePrefix="1" applyFont="1" applyFill="1" applyBorder="1"/>
    <xf numFmtId="171" fontId="4" fillId="0" borderId="0" xfId="0" applyFont="1" applyFill="1" applyBorder="1" applyAlignment="1">
      <alignment horizontal="left"/>
    </xf>
    <xf numFmtId="0" fontId="5" fillId="0" borderId="22" xfId="0" applyNumberFormat="1" applyFont="1" applyFill="1" applyBorder="1" applyAlignment="1">
      <alignment horizontal="center"/>
    </xf>
    <xf numFmtId="8" fontId="5" fillId="0" borderId="5" xfId="0" applyNumberFormat="1" applyFont="1" applyFill="1" applyBorder="1"/>
    <xf numFmtId="8" fontId="5" fillId="13" borderId="22" xfId="0" applyNumberFormat="1" applyFont="1" applyFill="1" applyBorder="1" applyAlignment="1">
      <alignment horizontal="center"/>
    </xf>
    <xf numFmtId="8" fontId="5" fillId="13" borderId="2" xfId="0" applyNumberFormat="1" applyFont="1" applyFill="1" applyBorder="1" applyAlignment="1">
      <alignment horizontal="center"/>
    </xf>
    <xf numFmtId="8" fontId="5" fillId="13" borderId="8" xfId="0" applyNumberFormat="1" applyFont="1" applyFill="1" applyBorder="1" applyAlignment="1">
      <alignment horizontal="center"/>
    </xf>
    <xf numFmtId="1" fontId="5" fillId="0" borderId="22" xfId="0" applyNumberFormat="1" applyFont="1" applyFill="1" applyBorder="1" applyAlignment="1">
      <alignment horizontal="center"/>
    </xf>
    <xf numFmtId="43" fontId="5" fillId="0" borderId="5" xfId="0" applyNumberFormat="1" applyFont="1" applyFill="1" applyBorder="1"/>
    <xf numFmtId="43" fontId="5" fillId="0" borderId="2" xfId="0" applyNumberFormat="1" applyFont="1" applyFill="1" applyBorder="1" applyAlignment="1">
      <alignment horizontal="center"/>
    </xf>
    <xf numFmtId="43" fontId="5" fillId="0" borderId="8" xfId="0" applyNumberFormat="1" applyFont="1" applyFill="1" applyBorder="1" applyAlignment="1">
      <alignment horizontal="center"/>
    </xf>
    <xf numFmtId="43" fontId="5" fillId="0" borderId="22" xfId="0" applyNumberFormat="1" applyFont="1" applyFill="1" applyBorder="1" applyAlignment="1">
      <alignment horizontal="center"/>
    </xf>
    <xf numFmtId="43" fontId="5" fillId="0" borderId="13" xfId="0" applyNumberFormat="1" applyFont="1" applyFill="1" applyBorder="1"/>
    <xf numFmtId="43" fontId="5" fillId="0" borderId="0" xfId="0" applyNumberFormat="1" applyFont="1" applyFill="1" applyBorder="1" applyAlignment="1">
      <alignment horizontal="center"/>
    </xf>
    <xf numFmtId="43" fontId="5" fillId="0" borderId="11" xfId="0" applyNumberFormat="1" applyFont="1" applyFill="1" applyBorder="1" applyAlignment="1">
      <alignment horizontal="center"/>
    </xf>
    <xf numFmtId="43" fontId="5" fillId="0" borderId="10" xfId="0" applyNumberFormat="1" applyFont="1" applyFill="1" applyBorder="1" applyAlignment="1">
      <alignment horizontal="center"/>
    </xf>
    <xf numFmtId="0" fontId="5" fillId="0" borderId="23" xfId="0" applyNumberFormat="1" applyFont="1" applyFill="1" applyBorder="1" applyAlignment="1">
      <alignment horizontal="center"/>
    </xf>
    <xf numFmtId="43" fontId="5" fillId="0" borderId="6" xfId="0" applyNumberFormat="1" applyFont="1" applyFill="1" applyBorder="1"/>
    <xf numFmtId="43" fontId="5" fillId="0" borderId="1" xfId="0" applyNumberFormat="1" applyFont="1" applyFill="1" applyBorder="1" applyAlignment="1">
      <alignment horizontal="center"/>
    </xf>
    <xf numFmtId="43" fontId="5" fillId="0" borderId="12" xfId="0" applyNumberFormat="1" applyFont="1" applyFill="1" applyBorder="1" applyAlignment="1">
      <alignment horizontal="center"/>
    </xf>
    <xf numFmtId="43" fontId="5" fillId="0" borderId="23" xfId="0" applyNumberFormat="1" applyFont="1" applyFill="1" applyBorder="1" applyAlignment="1">
      <alignment horizontal="center"/>
    </xf>
    <xf numFmtId="171" fontId="5" fillId="0" borderId="0" xfId="0" applyFont="1" applyFill="1" applyBorder="1" applyAlignment="1">
      <alignment horizontal="left"/>
    </xf>
    <xf numFmtId="171" fontId="5" fillId="0" borderId="0" xfId="0" quotePrefix="1" applyFont="1" applyFill="1" applyAlignment="1">
      <alignment horizontal="left" vertical="top"/>
    </xf>
    <xf numFmtId="172" fontId="5" fillId="0" borderId="0" xfId="0" applyNumberFormat="1" applyFont="1" applyFill="1"/>
    <xf numFmtId="1" fontId="5" fillId="0" borderId="10" xfId="0" applyNumberFormat="1" applyFont="1" applyFill="1" applyBorder="1" applyAlignment="1">
      <alignment horizontal="center"/>
    </xf>
    <xf numFmtId="1" fontId="5" fillId="0" borderId="23" xfId="0" applyNumberFormat="1" applyFont="1" applyFill="1" applyBorder="1" applyAlignment="1">
      <alignment horizontal="center"/>
    </xf>
    <xf numFmtId="8" fontId="5" fillId="6" borderId="0" xfId="2" applyNumberFormat="1" applyFont="1" applyFill="1"/>
    <xf numFmtId="174" fontId="5" fillId="6" borderId="0" xfId="24" applyNumberFormat="1" applyFont="1" applyFill="1" applyBorder="1"/>
    <xf numFmtId="172" fontId="5" fillId="6" borderId="0" xfId="24" applyNumberFormat="1" applyFont="1" applyFill="1"/>
    <xf numFmtId="44" fontId="5" fillId="0" borderId="0" xfId="2" applyFont="1"/>
    <xf numFmtId="171" fontId="5" fillId="0" borderId="3" xfId="24" applyFont="1" applyFill="1" applyBorder="1"/>
    <xf numFmtId="171" fontId="5" fillId="0" borderId="4" xfId="24" applyFont="1" applyFill="1" applyBorder="1"/>
    <xf numFmtId="171" fontId="5" fillId="6" borderId="0" xfId="24" applyFont="1" applyFill="1"/>
    <xf numFmtId="171" fontId="5" fillId="0" borderId="0" xfId="24" applyFont="1" applyFill="1" applyBorder="1" applyAlignment="1">
      <alignment horizontal="center" wrapText="1"/>
    </xf>
    <xf numFmtId="171" fontId="8" fillId="0" borderId="0" xfId="24" quotePrefix="1" applyFont="1" applyFill="1" applyBorder="1" applyAlignment="1">
      <alignment horizontal="center" wrapText="1"/>
    </xf>
    <xf numFmtId="171" fontId="5" fillId="12" borderId="0" xfId="24" applyFont="1" applyFill="1"/>
    <xf numFmtId="173" fontId="5" fillId="0" borderId="0" xfId="24" applyNumberFormat="1" applyFont="1" applyFill="1"/>
    <xf numFmtId="164" fontId="5" fillId="0" borderId="0" xfId="1" applyNumberFormat="1" applyFont="1" applyFill="1"/>
    <xf numFmtId="43" fontId="5" fillId="0" borderId="0" xfId="1" applyNumberFormat="1" applyFont="1" applyFill="1"/>
    <xf numFmtId="10" fontId="0" fillId="0" borderId="0" xfId="8" applyNumberFormat="1" applyFont="1"/>
    <xf numFmtId="173" fontId="5" fillId="6" borderId="0" xfId="24" applyNumberFormat="1" applyFont="1" applyFill="1"/>
    <xf numFmtId="171" fontId="0" fillId="0" borderId="0" xfId="0" applyFont="1" applyFill="1" applyAlignment="1">
      <alignment horizontal="centerContinuous"/>
    </xf>
    <xf numFmtId="171" fontId="4" fillId="0" borderId="0" xfId="0" applyFont="1" applyFill="1" applyAlignment="1">
      <alignment horizontal="right"/>
    </xf>
    <xf numFmtId="171" fontId="0" fillId="0" borderId="0" xfId="0" applyFont="1" applyFill="1" applyBorder="1" applyAlignment="1">
      <alignment horizontal="centerContinuous"/>
    </xf>
    <xf numFmtId="171" fontId="4" fillId="0" borderId="5" xfId="0" applyFont="1" applyFill="1" applyBorder="1" applyAlignment="1">
      <alignment horizontal="centerContinuous" wrapText="1"/>
    </xf>
    <xf numFmtId="171" fontId="9" fillId="0" borderId="6" xfId="0" applyFont="1" applyFill="1" applyBorder="1" applyAlignment="1">
      <alignment horizontal="centerContinuous"/>
    </xf>
    <xf numFmtId="171" fontId="8" fillId="0" borderId="0" xfId="0" quotePrefix="1" applyFont="1" applyFill="1" applyBorder="1" applyAlignment="1">
      <alignment horizontal="center"/>
    </xf>
    <xf numFmtId="0" fontId="0" fillId="0" borderId="0" xfId="0" applyNumberFormat="1" applyFont="1" applyFill="1"/>
    <xf numFmtId="6" fontId="0" fillId="0" borderId="0" xfId="0" applyNumberFormat="1" applyFont="1" applyFill="1" applyAlignment="1">
      <alignment horizontal="right"/>
    </xf>
    <xf numFmtId="8" fontId="0" fillId="0" borderId="0" xfId="0" applyNumberFormat="1" applyFont="1" applyFill="1" applyAlignment="1">
      <alignment horizontal="right"/>
    </xf>
    <xf numFmtId="8" fontId="0" fillId="0" borderId="0" xfId="0" applyNumberFormat="1" applyFont="1" applyFill="1"/>
    <xf numFmtId="8" fontId="0" fillId="0" borderId="0" xfId="0" applyNumberFormat="1" applyFont="1" applyFill="1" applyBorder="1"/>
    <xf numFmtId="165" fontId="0" fillId="0" borderId="0" xfId="0" applyNumberFormat="1" applyFont="1" applyFill="1" applyAlignment="1">
      <alignment horizontal="center"/>
    </xf>
    <xf numFmtId="8" fontId="0" fillId="0" borderId="0" xfId="0" applyNumberFormat="1" applyFont="1" applyFill="1" applyBorder="1" applyAlignment="1">
      <alignment horizontal="right"/>
    </xf>
    <xf numFmtId="0" fontId="0" fillId="0" borderId="0" xfId="5" applyNumberFormat="1" applyFont="1" applyFill="1"/>
    <xf numFmtId="165" fontId="0" fillId="0" borderId="0" xfId="5" applyNumberFormat="1" applyFont="1" applyFill="1" applyAlignment="1">
      <alignment horizontal="center"/>
    </xf>
    <xf numFmtId="171" fontId="0" fillId="0" borderId="0" xfId="5" applyFont="1" applyFill="1"/>
    <xf numFmtId="182" fontId="0" fillId="0" borderId="0" xfId="0" applyNumberFormat="1" applyFont="1" applyFill="1"/>
    <xf numFmtId="41" fontId="0" fillId="0" borderId="0" xfId="4" applyFont="1" applyFill="1"/>
    <xf numFmtId="171" fontId="0" fillId="0" borderId="0" xfId="0" applyFont="1" applyFill="1" applyAlignment="1">
      <alignment horizontal="center"/>
    </xf>
    <xf numFmtId="41" fontId="0" fillId="0" borderId="0" xfId="5" applyNumberFormat="1" applyFont="1" applyFill="1" applyBorder="1"/>
    <xf numFmtId="171" fontId="4" fillId="0" borderId="17" xfId="0" applyFont="1" applyFill="1" applyBorder="1" applyAlignment="1">
      <alignment horizontal="centerContinuous"/>
    </xf>
    <xf numFmtId="171" fontId="4" fillId="0" borderId="24" xfId="0" applyFont="1" applyFill="1" applyBorder="1" applyAlignment="1">
      <alignment horizontal="centerContinuous"/>
    </xf>
    <xf numFmtId="171" fontId="0" fillId="0" borderId="18" xfId="0" applyFont="1" applyFill="1" applyBorder="1" applyAlignment="1">
      <alignment horizontal="centerContinuous"/>
    </xf>
    <xf numFmtId="171" fontId="4" fillId="0" borderId="7" xfId="0" applyFont="1" applyFill="1" applyBorder="1" applyAlignment="1">
      <alignment horizontal="centerContinuous"/>
    </xf>
    <xf numFmtId="171" fontId="4" fillId="0" borderId="9" xfId="0" applyFont="1" applyFill="1" applyBorder="1" applyAlignment="1">
      <alignment horizontal="centerContinuous"/>
    </xf>
    <xf numFmtId="171" fontId="4" fillId="0" borderId="7" xfId="0" applyFont="1" applyFill="1" applyBorder="1" applyAlignment="1">
      <alignment horizontal="center"/>
    </xf>
    <xf numFmtId="41" fontId="0" fillId="0" borderId="0" xfId="0" applyNumberFormat="1" applyFont="1" applyFill="1"/>
    <xf numFmtId="6" fontId="0" fillId="0" borderId="0" xfId="2" applyNumberFormat="1" applyFont="1" applyFill="1" applyAlignment="1">
      <alignment horizontal="center"/>
    </xf>
    <xf numFmtId="8" fontId="0" fillId="0" borderId="0" xfId="2" applyNumberFormat="1" applyFont="1" applyFill="1" applyAlignment="1">
      <alignment horizontal="center"/>
    </xf>
    <xf numFmtId="41" fontId="36" fillId="0" borderId="0" xfId="0" applyNumberFormat="1" applyFont="1" applyFill="1"/>
    <xf numFmtId="167" fontId="36" fillId="0" borderId="0" xfId="8" applyNumberFormat="1" applyFont="1" applyFill="1"/>
    <xf numFmtId="6" fontId="36" fillId="0" borderId="0" xfId="2" applyNumberFormat="1" applyFont="1" applyFill="1" applyAlignment="1">
      <alignment horizontal="center"/>
    </xf>
    <xf numFmtId="8" fontId="36" fillId="0" borderId="0" xfId="2" applyNumberFormat="1" applyFont="1" applyFill="1" applyAlignment="1">
      <alignment horizontal="center"/>
    </xf>
    <xf numFmtId="6" fontId="0" fillId="0" borderId="0" xfId="2" applyNumberFormat="1" applyFont="1" applyFill="1"/>
    <xf numFmtId="8" fontId="0" fillId="0" borderId="0" xfId="2" applyNumberFormat="1" applyFont="1" applyFill="1"/>
    <xf numFmtId="171" fontId="4" fillId="0" borderId="7" xfId="5" applyFont="1" applyFill="1" applyBorder="1" applyAlignment="1">
      <alignment horizontal="centerContinuous"/>
    </xf>
    <xf numFmtId="171" fontId="0" fillId="0" borderId="0" xfId="5" applyFont="1" applyFill="1" applyAlignment="1">
      <alignment horizontal="left"/>
    </xf>
    <xf numFmtId="171" fontId="0" fillId="0" borderId="0" xfId="0" applyFont="1" applyFill="1" applyAlignment="1">
      <alignment horizontal="left"/>
    </xf>
    <xf numFmtId="173" fontId="0" fillId="0" borderId="0" xfId="0" applyNumberFormat="1" applyFont="1" applyFill="1"/>
    <xf numFmtId="164" fontId="0" fillId="0" borderId="0" xfId="0" applyNumberFormat="1" applyFont="1" applyFill="1" applyAlignment="1">
      <alignment horizontal="center"/>
    </xf>
    <xf numFmtId="171" fontId="36" fillId="0" borderId="0" xfId="0" applyFont="1" applyFill="1"/>
    <xf numFmtId="173" fontId="36" fillId="0" borderId="0" xfId="0" applyNumberFormat="1" applyFont="1" applyFill="1"/>
    <xf numFmtId="43" fontId="36" fillId="0" borderId="0" xfId="2" applyNumberFormat="1" applyFont="1" applyFill="1"/>
    <xf numFmtId="164" fontId="36" fillId="0" borderId="0" xfId="0" applyNumberFormat="1" applyFont="1" applyFill="1" applyAlignment="1">
      <alignment horizontal="center"/>
    </xf>
    <xf numFmtId="167" fontId="0" fillId="0" borderId="0" xfId="0" applyNumberFormat="1" applyFont="1" applyFill="1"/>
    <xf numFmtId="164" fontId="0" fillId="0" borderId="0" xfId="0" applyNumberFormat="1" applyFont="1" applyFill="1"/>
    <xf numFmtId="164" fontId="8" fillId="0" borderId="0" xfId="0" applyNumberFormat="1" applyFont="1" applyFill="1" applyAlignment="1">
      <alignment horizontal="right"/>
    </xf>
    <xf numFmtId="171" fontId="4" fillId="0" borderId="3" xfId="5" applyFont="1" applyFill="1" applyBorder="1" applyAlignment="1">
      <alignment horizontal="centerContinuous"/>
    </xf>
    <xf numFmtId="171" fontId="0" fillId="0" borderId="9" xfId="0" applyFont="1" applyFill="1" applyBorder="1" applyAlignment="1">
      <alignment horizontal="centerContinuous"/>
    </xf>
    <xf numFmtId="171" fontId="0" fillId="0" borderId="4" xfId="0" applyFont="1" applyFill="1" applyBorder="1" applyAlignment="1">
      <alignment horizontal="centerContinuous"/>
    </xf>
    <xf numFmtId="169" fontId="0" fillId="0" borderId="0" xfId="2" applyNumberFormat="1" applyFont="1" applyFill="1"/>
    <xf numFmtId="8" fontId="36" fillId="0" borderId="0" xfId="2" applyNumberFormat="1" applyFont="1" applyFill="1"/>
    <xf numFmtId="174" fontId="0" fillId="0" borderId="0" xfId="0" applyNumberFormat="1" applyFont="1" applyFill="1" applyBorder="1"/>
    <xf numFmtId="9" fontId="0" fillId="0" borderId="0" xfId="0" applyNumberFormat="1" applyFont="1" applyFill="1"/>
    <xf numFmtId="10" fontId="0" fillId="0" borderId="0" xfId="8" applyNumberFormat="1" applyFont="1" applyFill="1"/>
    <xf numFmtId="171" fontId="5" fillId="0" borderId="0" xfId="24" applyFont="1" applyFill="1" applyAlignment="1"/>
    <xf numFmtId="165" fontId="5" fillId="6" borderId="0" xfId="24" applyNumberFormat="1" applyFont="1" applyFill="1" applyBorder="1" applyAlignment="1">
      <alignment horizontal="center"/>
    </xf>
    <xf numFmtId="43" fontId="32" fillId="0" borderId="0" xfId="1" applyNumberFormat="1" applyFont="1" applyFill="1"/>
    <xf numFmtId="172" fontId="32" fillId="0" borderId="0" xfId="24" applyNumberFormat="1" applyFont="1" applyFill="1"/>
    <xf numFmtId="183" fontId="5" fillId="6" borderId="0" xfId="1" applyNumberFormat="1" applyFont="1" applyFill="1"/>
    <xf numFmtId="184" fontId="0" fillId="0" borderId="0" xfId="8" applyNumberFormat="1" applyFont="1" applyFill="1"/>
    <xf numFmtId="8" fontId="5" fillId="11" borderId="0" xfId="24" applyNumberFormat="1" applyFont="1" applyFill="1" applyBorder="1"/>
    <xf numFmtId="0" fontId="4" fillId="0" borderId="0" xfId="24" applyNumberFormat="1" applyFont="1" applyFill="1" applyBorder="1"/>
    <xf numFmtId="8" fontId="4" fillId="0" borderId="0" xfId="24" applyNumberFormat="1" applyFont="1" applyFill="1" applyBorder="1"/>
    <xf numFmtId="171" fontId="4" fillId="0" borderId="0" xfId="0" applyFont="1"/>
    <xf numFmtId="0" fontId="4" fillId="0" borderId="0" xfId="0" applyNumberFormat="1" applyFont="1"/>
    <xf numFmtId="171" fontId="0" fillId="11" borderId="0" xfId="0" applyFill="1"/>
    <xf numFmtId="171" fontId="4" fillId="0" borderId="0" xfId="0" applyFont="1" applyBorder="1" applyAlignment="1">
      <alignment horizontal="center"/>
    </xf>
    <xf numFmtId="174" fontId="5" fillId="0" borderId="0" xfId="8" applyNumberFormat="1" applyFont="1" applyFill="1" applyAlignment="1">
      <alignment horizontal="right"/>
    </xf>
    <xf numFmtId="7" fontId="5" fillId="0" borderId="0" xfId="1" applyNumberFormat="1" applyFont="1" applyFill="1" applyAlignment="1">
      <alignment horizontal="right" vertical="center"/>
    </xf>
    <xf numFmtId="0" fontId="5" fillId="0" borderId="0" xfId="1" applyNumberFormat="1" applyFont="1" applyFill="1" applyAlignment="1">
      <alignment horizontal="right"/>
    </xf>
    <xf numFmtId="171" fontId="37" fillId="0" borderId="0" xfId="5" applyFont="1" applyFill="1" applyBorder="1"/>
    <xf numFmtId="0" fontId="5" fillId="12" borderId="0" xfId="1" applyNumberFormat="1" applyFont="1" applyFill="1" applyAlignment="1">
      <alignment horizontal="right"/>
    </xf>
    <xf numFmtId="8" fontId="5" fillId="12" borderId="0" xfId="24" applyNumberFormat="1" applyFont="1" applyFill="1" applyAlignment="1">
      <alignment horizontal="right"/>
    </xf>
    <xf numFmtId="171" fontId="5" fillId="0" borderId="0" xfId="24" applyFont="1" applyFill="1" applyBorder="1" applyAlignment="1"/>
    <xf numFmtId="171" fontId="0" fillId="12" borderId="0" xfId="0" applyFill="1"/>
    <xf numFmtId="171" fontId="0" fillId="6" borderId="0" xfId="0" applyFill="1"/>
    <xf numFmtId="8" fontId="5" fillId="6" borderId="0" xfId="24" applyNumberFormat="1" applyFont="1" applyFill="1" applyBorder="1"/>
    <xf numFmtId="171" fontId="0" fillId="0" borderId="0" xfId="0" applyFont="1" applyFill="1" applyAlignment="1">
      <alignment horizontal="right"/>
    </xf>
    <xf numFmtId="172" fontId="5" fillId="6" borderId="0" xfId="2" applyNumberFormat="1" applyFont="1" applyFill="1"/>
    <xf numFmtId="0" fontId="5" fillId="0" borderId="0" xfId="25" applyFont="1" applyFill="1"/>
    <xf numFmtId="44" fontId="5" fillId="0" borderId="0" xfId="2" applyFont="1" applyFill="1"/>
    <xf numFmtId="8" fontId="5" fillId="0" borderId="0" xfId="1" applyNumberFormat="1" applyFont="1" applyFill="1"/>
    <xf numFmtId="6" fontId="5" fillId="0" borderId="0" xfId="2" applyNumberFormat="1" applyFont="1" applyFill="1"/>
    <xf numFmtId="178" fontId="28" fillId="0" borderId="0" xfId="27" applyNumberFormat="1" applyFill="1" applyAlignment="1" applyProtection="1"/>
    <xf numFmtId="178" fontId="31" fillId="0" borderId="0" xfId="0" applyNumberFormat="1" applyFont="1" applyFill="1"/>
    <xf numFmtId="178" fontId="29" fillId="0" borderId="0" xfId="0" applyNumberFormat="1" applyFont="1" applyFill="1"/>
    <xf numFmtId="174" fontId="5" fillId="0" borderId="0" xfId="24" applyNumberFormat="1" applyFont="1" applyFill="1" applyBorder="1"/>
    <xf numFmtId="167" fontId="5" fillId="0" borderId="0" xfId="24" applyNumberFormat="1" applyFont="1" applyFill="1"/>
    <xf numFmtId="173" fontId="0" fillId="12" borderId="0" xfId="0" applyNumberFormat="1" applyFill="1"/>
    <xf numFmtId="171" fontId="5" fillId="0" borderId="0" xfId="24" applyFont="1" applyFill="1" applyBorder="1" applyAlignment="1">
      <alignment wrapText="1"/>
    </xf>
    <xf numFmtId="173" fontId="5" fillId="0" borderId="0" xfId="24" applyNumberFormat="1" applyFont="1" applyFill="1" applyBorder="1"/>
    <xf numFmtId="10" fontId="5" fillId="0" borderId="0" xfId="8" applyNumberFormat="1" applyFont="1" applyFill="1" applyBorder="1"/>
    <xf numFmtId="171" fontId="0" fillId="0" borderId="0" xfId="5" applyFont="1" applyFill="1" applyBorder="1"/>
    <xf numFmtId="183" fontId="5" fillId="0" borderId="0" xfId="1" applyNumberFormat="1" applyFont="1" applyFill="1"/>
    <xf numFmtId="171" fontId="15" fillId="0" borderId="0" xfId="0" applyFont="1" applyFill="1"/>
    <xf numFmtId="171" fontId="12" fillId="0" borderId="0" xfId="24" quotePrefix="1" applyFont="1" applyFill="1" applyBorder="1" applyAlignment="1">
      <alignment horizontal="center" wrapText="1"/>
    </xf>
    <xf numFmtId="171" fontId="5" fillId="0" borderId="0" xfId="0" applyFont="1" applyFill="1" applyAlignment="1">
      <alignment horizontal="center" vertical="top"/>
    </xf>
    <xf numFmtId="171" fontId="5" fillId="0" borderId="0" xfId="0" applyFont="1" applyFill="1" applyAlignment="1">
      <alignment horizontal="center"/>
    </xf>
    <xf numFmtId="171" fontId="4" fillId="0" borderId="0" xfId="0" applyFont="1" applyBorder="1" applyAlignment="1">
      <alignment horizontal="center"/>
    </xf>
    <xf numFmtId="165" fontId="5" fillId="0" borderId="0" xfId="24" applyNumberFormat="1" applyFont="1" applyFill="1" applyAlignment="1">
      <alignment horizontal="center" vertical="top" wrapText="1"/>
    </xf>
    <xf numFmtId="171" fontId="4" fillId="0" borderId="3" xfId="24" applyFont="1" applyFill="1" applyBorder="1" applyAlignment="1">
      <alignment horizontal="center"/>
    </xf>
    <xf numFmtId="171" fontId="4" fillId="0" borderId="9" xfId="24" applyFont="1" applyFill="1" applyBorder="1" applyAlignment="1">
      <alignment horizontal="center"/>
    </xf>
    <xf numFmtId="171" fontId="4" fillId="0" borderId="4" xfId="24" applyFont="1" applyFill="1" applyBorder="1" applyAlignment="1">
      <alignment horizontal="center"/>
    </xf>
    <xf numFmtId="171" fontId="4" fillId="0" borderId="3" xfId="24" applyFont="1" applyFill="1" applyBorder="1" applyAlignment="1">
      <alignment horizontal="left" vertical="top"/>
    </xf>
    <xf numFmtId="171" fontId="4" fillId="0" borderId="9" xfId="24" applyFont="1" applyFill="1" applyBorder="1" applyAlignment="1">
      <alignment horizontal="left" vertical="top"/>
    </xf>
    <xf numFmtId="171" fontId="4" fillId="0" borderId="4" xfId="24" applyFont="1" applyFill="1" applyBorder="1" applyAlignment="1">
      <alignment horizontal="left" vertical="top"/>
    </xf>
  </cellXfs>
  <cellStyles count="30">
    <cellStyle name="Comma" xfId="1" builtinId="3"/>
    <cellStyle name="Comma 2" xfId="14"/>
    <cellStyle name="Comma 3" xfId="28"/>
    <cellStyle name="Currency" xfId="2" builtinId="4"/>
    <cellStyle name="Currency 2" xfId="15"/>
    <cellStyle name="Currency No Comma" xfId="16"/>
    <cellStyle name="Hyperlink" xfId="27" builtinId="8"/>
    <cellStyle name="Input" xfId="3" builtinId="20" customBuiltin="1"/>
    <cellStyle name="MCP" xfId="17"/>
    <cellStyle name="noninput" xfId="18"/>
    <cellStyle name="Normal" xfId="0" builtinId="0" customBuiltin="1"/>
    <cellStyle name="Normal 176" xfId="29"/>
    <cellStyle name="Normal 2" xfId="9"/>
    <cellStyle name="Normal 2 2" xfId="13"/>
    <cellStyle name="Normal 3" xfId="10"/>
    <cellStyle name="Normal 3 2" xfId="26"/>
    <cellStyle name="Normal 5" xfId="12"/>
    <cellStyle name="Normal_DRR AC Study - Utah Valley - 53 MW 90 CF (2.28.2005)" xfId="4"/>
    <cellStyle name="Normal_INF_06_03_07" xfId="25"/>
    <cellStyle name="Normal_OR AC Sch 37 - AC  Study (Gold) _2009 06 19" xfId="5"/>
    <cellStyle name="Normal_T-INF-10-15-04-TEMPLATE" xfId="6"/>
    <cellStyle name="Normal_UT 2008.Q2 - Compliance - Appendix B - AC Study_2008 08 05" xfId="11"/>
    <cellStyle name="Normal_UT AC 2004 - AC Study (As Ordered by Commission)" xfId="7"/>
    <cellStyle name="Normal_WY AC 2009 - AC Study (Wind Study)_2009 08 11" xfId="24"/>
    <cellStyle name="Password" xfId="19"/>
    <cellStyle name="Percent" xfId="8" builtinId="5"/>
    <cellStyle name="Percent 2" xfId="23"/>
    <cellStyle name="Unprot" xfId="20"/>
    <cellStyle name="Unprot$" xfId="21"/>
    <cellStyle name="Unprotect" xfId="22"/>
  </cellStyles>
  <dxfs count="1">
    <dxf>
      <font>
        <b/>
        <i/>
        <condense val="0"/>
        <extend val="0"/>
      </font>
      <fill>
        <patternFill>
          <bgColor indexed="42"/>
        </patternFill>
      </fill>
    </dxf>
  </dxfs>
  <tableStyles count="0" defaultTableStyle="TableStyleMedium9" defaultPivotStyle="PivotStyleLight16"/>
  <colors>
    <mruColors>
      <color rgb="FFCCECFF"/>
      <color rgb="FFCCFFCC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externalLink" Target="externalLinks/externalLink11.xml"/><Relationship Id="rId35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voided%20Cost%20-%202018\349%20-%20UT%20Compliance%202018Q3%20-%20UT%20-%202018%20Dec\sch%2038%20filing%20package\4_Appendix%20B.1%20-%20UT%202018.Q3%20-%20AC%20Study%20NON-CONF%20Thermal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tah\Ut%20AC%202015%20Apr%20-%20Sch%2037%20Update\Sent%20out%202015%2004%2030%20(filing%20date)\UT%20Sch%2037%202015%20-%20Appendix%201%20-%20AC%20Study%20_2015%2004%2027_Proposed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voided%20Cost%20-%202020\002%20-%20Utah%202019Q4%20-%20UT%20-%202020%20Jan\Sch%2037%20Filing\CONF%20work%20papers\20-035-T04%20RMP%20CONF%20Workpaper%201a%20-%20GRID%20AC%20Study%20Thermal%2003-26-20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voided%20Cost%20-%202020\002%20-%20Utah%202019Q4%20-%20UT%20-%202020%20Jan\Sch%2037%20Filing\CONF%20work%20papers\20-035-T04%20RMP%20CONF%20Workpaper%201b%20-%20GRID%20AC%20Study%20Thermal%2003-26-2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voided%20Cost%20-%202019\064%20-%20IRP19%20Update%20-%20ST%20-%202019%20Oct\Scenarios\4_Appendix%20B.3%20-%20UT%202019.Q3%20-%20AC%20Study%20NON-CONF%20Wind%2060pctPTC_DeferUT_CP_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7\45%20-%20UT%20Compliance%20Filing%202016.Q4%20-%202017%20Feb\Scenario\45%20-%20UT%202016.Q4%20-%201---%20Avoided%20Cost%20Study%20_2017%2003%2009%20(GOLD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tah\Ut%20AC%202017%20Apr%20-%20Sch%2037%20Update\Sent%20Out\Public%20Workpapers\17-035-T07%20RMP%20Wkpr%20-%20Avoided%20Cost%20Study-Solar%20T%2005-30-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tah\Ut%20AC%202013%20May%20-%20Sch%2037%20Update\Scenario\Preliminary%20and%20Draft%20Versions\UT%20Sch%2037%202013%20-%202a%20-%20L&amp;R%20%20Study%20_2013%2005%2021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Oregon\OR%20AC%202016%20Jan%20-%20Sch%2037\Sent%20out%20Settlement_2016%2005%2027\ORACSch%2037-AC%20%20Study(2015IRPUpdate_2018DeficitRenew_2028DeficitStd-1603OFPC)2016%2005%2027RenewORWind29CF100%25PTCnominalgrossedup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Oregon\OR%20AC%202016%20Jan%20-%20Sch%2037\Scenario\Scenarios_2016%2004%2005\delete_Sce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Oregon\OR%20AC%202016%20Jan%20-%20Sch%2037\Scenario\OR%20AC%20Sch%2037%20-%20AC%20%20Study_s1_Update_(OFPC15012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eneric\Attributes%20&amp;%20Data%20Series\_All%20Data%20Series%20Files\GNw_Indexed%20STF%20(Confidential)%20(STF%20Ext%20280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 B.1"/>
      <sheetName val="Table 1"/>
      <sheetName val="Table 2"/>
      <sheetName val="Table 4"/>
      <sheetName val="Table 5"/>
      <sheetName val="Table 3 TransCost D2 "/>
      <sheetName val="Table 3 UT Wind 2030"/>
      <sheetName val="Table 3 DJ Wind 2030"/>
      <sheetName val="Table 3 ID Wind 2030"/>
      <sheetName val="Table 3 ID Wind 2033"/>
      <sheetName val="Table 3 UT Wind 2036"/>
      <sheetName val="Table 3 WW Wind 2035"/>
      <sheetName val="Table 3 YK Wind 2035"/>
      <sheetName val="Table 3 OR Wind 2035"/>
      <sheetName val="Table 3 YK Solar 2030"/>
      <sheetName val="Table 3 YK Solar 2032"/>
      <sheetName val="Table 3 YK Solar 2033"/>
      <sheetName val="Table 3 UT Solar 2033 ST"/>
      <sheetName val="Table 3 UT Solar 2035 ST"/>
      <sheetName val="Table 3 UT Solar 2035 FT"/>
      <sheetName val="Table 3 OR Solar 2030"/>
      <sheetName val="Table 3 OR Solar 2031"/>
      <sheetName val="Table 3 OR Solar 2032"/>
      <sheetName val="Table 3 OR Solar 2033"/>
      <sheetName val="Table 3 EV2020 Wind_2020"/>
      <sheetName val="Table 3 EV2020 Wind_2021"/>
    </sheetNames>
    <sheetDataSet>
      <sheetData sheetId="0" refreshError="1"/>
      <sheetData sheetId="1">
        <row r="13">
          <cell r="B13">
            <v>2019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A BaseLoad"/>
      <sheetName val="Table 2B Wind"/>
      <sheetName val="Table 2C SolarFixed"/>
      <sheetName val="Table 2D SolarTracking"/>
      <sheetName val="Tables 3 to 5"/>
      <sheetName val="Table 6"/>
      <sheetName val="Table 7"/>
      <sheetName val="Table 8"/>
      <sheetName val="Table 9"/>
      <sheetName val="Table 10"/>
      <sheetName val="--- Do Not Print ---&gt;"/>
      <sheetName val="Tariff Page"/>
      <sheetName val="Tariff Page Solar Fixed"/>
      <sheetName val="Tariff Page Solar Tracking"/>
      <sheetName val="Tariff Page Wind"/>
      <sheetName val="Profile "/>
      <sheetName val="OFPC 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45">
          <cell r="B45">
            <v>2.1800000000000002</v>
          </cell>
        </row>
        <row r="46">
          <cell r="B46">
            <v>2.83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ImportData"/>
      <sheetName val="Summary"/>
      <sheetName val="Avoided Costs"/>
      <sheetName val="AC Dollars"/>
      <sheetName val="Recon"/>
      <sheetName val="Side-by-Side"/>
      <sheetName val="Delta"/>
      <sheetName val="NPC"/>
      <sheetName val="BASE"/>
      <sheetName val="Check MWh"/>
      <sheetName val="Check Dollars"/>
      <sheetName val="Trapped Adj"/>
      <sheetName val="RenewContract$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ady Reserve (MWH)"/>
      <sheetName val="GRID Spinning Reserve (MWH)"/>
      <sheetName val="GRID Reserves (MWh)"/>
      <sheetName val="MacroBuilder"/>
      <sheetName val="NPC Version Log"/>
    </sheetNames>
    <sheetDataSet>
      <sheetData sheetId="0" refreshError="1"/>
      <sheetData sheetId="1" refreshError="1"/>
      <sheetData sheetId="2" refreshError="1"/>
      <sheetData sheetId="3">
        <row r="4">
          <cell r="B4" t="str">
            <v>Year</v>
          </cell>
          <cell r="C4" t="str">
            <v>Annual</v>
          </cell>
          <cell r="D4" t="str">
            <v>Jan</v>
          </cell>
          <cell r="E4" t="str">
            <v>Feb</v>
          </cell>
          <cell r="F4" t="str">
            <v>Mar</v>
          </cell>
          <cell r="G4" t="str">
            <v>Apr</v>
          </cell>
          <cell r="H4" t="str">
            <v>May</v>
          </cell>
          <cell r="I4" t="str">
            <v>Jun</v>
          </cell>
          <cell r="J4" t="str">
            <v>Jul</v>
          </cell>
          <cell r="K4" t="str">
            <v>Aug</v>
          </cell>
          <cell r="L4" t="str">
            <v>Sep</v>
          </cell>
          <cell r="M4" t="str">
            <v>Oct</v>
          </cell>
          <cell r="N4" t="str">
            <v>Nov</v>
          </cell>
          <cell r="O4" t="str">
            <v>Dec</v>
          </cell>
        </row>
        <row r="7">
          <cell r="B7">
            <v>2020</v>
          </cell>
          <cell r="C7">
            <v>15.856022192616498</v>
          </cell>
          <cell r="D7">
            <v>25.960184551619232</v>
          </cell>
          <cell r="E7">
            <v>9.7726281659827485</v>
          </cell>
          <cell r="F7">
            <v>13.036971607954511</v>
          </cell>
          <cell r="G7">
            <v>12.033376515089637</v>
          </cell>
          <cell r="H7">
            <v>12.635440731577335</v>
          </cell>
          <cell r="I7">
            <v>13.786012500671463</v>
          </cell>
          <cell r="J7">
            <v>27.233125367424179</v>
          </cell>
          <cell r="K7">
            <v>28.10284339451902</v>
          </cell>
          <cell r="L7">
            <v>14.79777856471638</v>
          </cell>
          <cell r="M7">
            <v>12.005932477388972</v>
          </cell>
          <cell r="N7">
            <v>10.705353215454767</v>
          </cell>
          <cell r="O7">
            <v>9.4197690245685397</v>
          </cell>
        </row>
        <row r="8">
          <cell r="B8">
            <v>2021</v>
          </cell>
          <cell r="C8">
            <v>16.712124956574069</v>
          </cell>
          <cell r="D8">
            <v>26.903608994582488</v>
          </cell>
          <cell r="E8">
            <v>13.60380112725044</v>
          </cell>
          <cell r="F8">
            <v>13.620920130788718</v>
          </cell>
          <cell r="G8">
            <v>12.057430789733512</v>
          </cell>
          <cell r="H8">
            <v>11.780712411428491</v>
          </cell>
          <cell r="I8">
            <v>12.515370410359981</v>
          </cell>
          <cell r="J8">
            <v>25.061755368365876</v>
          </cell>
          <cell r="K8">
            <v>23.059976240379676</v>
          </cell>
          <cell r="L8">
            <v>17.258275367429274</v>
          </cell>
          <cell r="M8">
            <v>13.728918800080415</v>
          </cell>
          <cell r="N8">
            <v>13.76396327547522</v>
          </cell>
          <cell r="O8">
            <v>16.526946192983818</v>
          </cell>
        </row>
        <row r="9">
          <cell r="B9">
            <v>2022</v>
          </cell>
          <cell r="C9">
            <v>16.687688698940082</v>
          </cell>
          <cell r="D9">
            <v>15.271004058046126</v>
          </cell>
          <cell r="E9">
            <v>15.138321735015849</v>
          </cell>
          <cell r="F9">
            <v>14.27990899062365</v>
          </cell>
          <cell r="G9">
            <v>13.196659537384079</v>
          </cell>
          <cell r="H9">
            <v>13.10522494745511</v>
          </cell>
          <cell r="I9">
            <v>13.81749885307004</v>
          </cell>
          <cell r="J9">
            <v>25.031976958139929</v>
          </cell>
          <cell r="K9">
            <v>24.127198855819241</v>
          </cell>
          <cell r="L9">
            <v>18.451876548450027</v>
          </cell>
          <cell r="M9">
            <v>14.591322715784754</v>
          </cell>
          <cell r="N9">
            <v>15.513861020610978</v>
          </cell>
          <cell r="O9">
            <v>17.391314691767818</v>
          </cell>
        </row>
        <row r="10">
          <cell r="B10">
            <v>2023</v>
          </cell>
          <cell r="C10">
            <v>17.364280090329309</v>
          </cell>
          <cell r="D10">
            <v>16.398534794013585</v>
          </cell>
          <cell r="E10">
            <v>15.769624636699223</v>
          </cell>
          <cell r="F10">
            <v>13.917727193372544</v>
          </cell>
          <cell r="G10">
            <v>13.854453074120812</v>
          </cell>
          <cell r="H10">
            <v>13.788487004755085</v>
          </cell>
          <cell r="I10">
            <v>14.315326097280614</v>
          </cell>
          <cell r="J10">
            <v>25.397552975255156</v>
          </cell>
          <cell r="K10">
            <v>24.475867448294515</v>
          </cell>
          <cell r="L10">
            <v>18.004042499493806</v>
          </cell>
          <cell r="M10">
            <v>16.357859686265389</v>
          </cell>
          <cell r="N10">
            <v>16.362327294968484</v>
          </cell>
          <cell r="O10">
            <v>19.351979742137093</v>
          </cell>
        </row>
        <row r="11">
          <cell r="B11">
            <v>2024</v>
          </cell>
          <cell r="C11">
            <v>11.993915132828098</v>
          </cell>
          <cell r="D11">
            <v>23.400596025768387</v>
          </cell>
          <cell r="E11">
            <v>8.6992570135100138</v>
          </cell>
          <cell r="F11">
            <v>8.3270882173371259</v>
          </cell>
          <cell r="G11">
            <v>7.6160246759177079</v>
          </cell>
          <cell r="H11">
            <v>9.1129550027651014</v>
          </cell>
          <cell r="I11">
            <v>10.518515769487454</v>
          </cell>
          <cell r="J11">
            <v>17.022464497429468</v>
          </cell>
          <cell r="K11">
            <v>14.926940920698627</v>
          </cell>
          <cell r="L11">
            <v>11.275926708165143</v>
          </cell>
          <cell r="M11">
            <v>9.5447975972386931</v>
          </cell>
          <cell r="N11">
            <v>10.76919879372956</v>
          </cell>
          <cell r="O11">
            <v>12.249174087252268</v>
          </cell>
        </row>
        <row r="12">
          <cell r="B12">
            <v>2025</v>
          </cell>
          <cell r="C12">
            <v>12.978144372249847</v>
          </cell>
          <cell r="D12">
            <v>22.160981029770788</v>
          </cell>
          <cell r="E12">
            <v>10.944379468845382</v>
          </cell>
          <cell r="F12">
            <v>8.3172578250088041</v>
          </cell>
          <cell r="G12">
            <v>7.802321484103385</v>
          </cell>
          <cell r="H12">
            <v>9.3086272530498047</v>
          </cell>
          <cell r="I12">
            <v>11.833290358411356</v>
          </cell>
          <cell r="J12">
            <v>19.161131621967321</v>
          </cell>
          <cell r="K12">
            <v>18.408078988603446</v>
          </cell>
          <cell r="L12">
            <v>12.197461330476735</v>
          </cell>
          <cell r="M12">
            <v>11.126486929582171</v>
          </cell>
          <cell r="N12">
            <v>11.305988872564502</v>
          </cell>
          <cell r="O12">
            <v>12.69189471896858</v>
          </cell>
        </row>
        <row r="13">
          <cell r="B13">
            <v>2026</v>
          </cell>
          <cell r="C13">
            <v>18.275725370925855</v>
          </cell>
          <cell r="D13">
            <v>16.877562100872879</v>
          </cell>
          <cell r="E13">
            <v>15.340689043252773</v>
          </cell>
          <cell r="F13">
            <v>12.952122186504866</v>
          </cell>
          <cell r="G13">
            <v>12.962935371657627</v>
          </cell>
          <cell r="H13">
            <v>13.320720040902335</v>
          </cell>
          <cell r="I13">
            <v>20.3485751357716</v>
          </cell>
          <cell r="J13">
            <v>25.594634816264833</v>
          </cell>
          <cell r="K13">
            <v>25.46252360094579</v>
          </cell>
          <cell r="L13">
            <v>20.90036245211131</v>
          </cell>
          <cell r="M13">
            <v>17.575403795515498</v>
          </cell>
          <cell r="N13">
            <v>20.636633452398495</v>
          </cell>
          <cell r="O13">
            <v>17.108816517613107</v>
          </cell>
        </row>
        <row r="14">
          <cell r="B14">
            <v>2027</v>
          </cell>
          <cell r="C14">
            <v>19.336417124633375</v>
          </cell>
          <cell r="D14">
            <v>18.112811859787232</v>
          </cell>
          <cell r="E14">
            <v>16.95661269142736</v>
          </cell>
          <cell r="F14">
            <v>13.842952453853783</v>
          </cell>
          <cell r="G14">
            <v>12.668513563896219</v>
          </cell>
          <cell r="H14">
            <v>14.281186285406671</v>
          </cell>
          <cell r="I14">
            <v>21.065787243917583</v>
          </cell>
          <cell r="J14">
            <v>27.948349601140507</v>
          </cell>
          <cell r="K14">
            <v>27.755285353954601</v>
          </cell>
          <cell r="L14">
            <v>22.495032258263478</v>
          </cell>
          <cell r="M14">
            <v>21.344439102717306</v>
          </cell>
          <cell r="N14">
            <v>16.620035189934487</v>
          </cell>
          <cell r="O14">
            <v>18.570654293159723</v>
          </cell>
        </row>
        <row r="15">
          <cell r="B15">
            <v>2028</v>
          </cell>
          <cell r="C15">
            <v>22.735307237017349</v>
          </cell>
          <cell r="D15">
            <v>20.901146882349845</v>
          </cell>
          <cell r="E15">
            <v>20.770396824934704</v>
          </cell>
          <cell r="F15">
            <v>17.848059029594786</v>
          </cell>
          <cell r="G15">
            <v>16.839043220302297</v>
          </cell>
          <cell r="H15">
            <v>17.248928686674002</v>
          </cell>
          <cell r="I15">
            <v>24.610833084250075</v>
          </cell>
          <cell r="J15">
            <v>30.98574110758641</v>
          </cell>
          <cell r="K15">
            <v>31.185520074588638</v>
          </cell>
          <cell r="L15">
            <v>26.206709226554054</v>
          </cell>
          <cell r="M15">
            <v>22.376302748682196</v>
          </cell>
          <cell r="N15">
            <v>20.428839501972412</v>
          </cell>
          <cell r="O15">
            <v>23.20327533609284</v>
          </cell>
        </row>
        <row r="16">
          <cell r="B16">
            <v>2029</v>
          </cell>
          <cell r="C16">
            <v>24.405318908016433</v>
          </cell>
          <cell r="D16">
            <v>22.285663024448258</v>
          </cell>
          <cell r="E16">
            <v>21.717658802603061</v>
          </cell>
          <cell r="F16">
            <v>19.85898813502963</v>
          </cell>
          <cell r="G16">
            <v>19.808794862696281</v>
          </cell>
          <cell r="H16">
            <v>18.393256729981431</v>
          </cell>
          <cell r="I16">
            <v>25.960447050184012</v>
          </cell>
          <cell r="J16">
            <v>32.850236274322036</v>
          </cell>
          <cell r="K16">
            <v>33.236294295242239</v>
          </cell>
          <cell r="L16">
            <v>28.160765899788174</v>
          </cell>
          <cell r="M16">
            <v>23.713162141217179</v>
          </cell>
          <cell r="N16">
            <v>21.719727915920732</v>
          </cell>
          <cell r="O16">
            <v>24.835137564158167</v>
          </cell>
        </row>
        <row r="17">
          <cell r="B17">
            <v>2030</v>
          </cell>
          <cell r="C17">
            <v>23.86217056975245</v>
          </cell>
          <cell r="D17">
            <v>20.148816314758232</v>
          </cell>
          <cell r="E17">
            <v>21.478745859772676</v>
          </cell>
          <cell r="F17">
            <v>17.686262940627433</v>
          </cell>
          <cell r="G17">
            <v>16.484696735002927</v>
          </cell>
          <cell r="H17">
            <v>16.342468331638042</v>
          </cell>
          <cell r="I17">
            <v>23.826464313521154</v>
          </cell>
          <cell r="J17">
            <v>34.470292875867699</v>
          </cell>
          <cell r="K17">
            <v>35.930318309691167</v>
          </cell>
          <cell r="L17">
            <v>28.888692523352802</v>
          </cell>
          <cell r="M17">
            <v>25.891772268398075</v>
          </cell>
          <cell r="N17">
            <v>20.857385155943533</v>
          </cell>
          <cell r="O17">
            <v>23.935559670358735</v>
          </cell>
        </row>
        <row r="18">
          <cell r="B18">
            <v>2031</v>
          </cell>
          <cell r="C18">
            <v>27.508424074647088</v>
          </cell>
          <cell r="D18">
            <v>23.79668946520135</v>
          </cell>
          <cell r="E18">
            <v>26.568577557613718</v>
          </cell>
          <cell r="F18">
            <v>20.961164231934855</v>
          </cell>
          <cell r="G18">
            <v>20.057434925441111</v>
          </cell>
          <cell r="H18">
            <v>19.195252373325889</v>
          </cell>
          <cell r="I18">
            <v>27.712861707057389</v>
          </cell>
          <cell r="J18">
            <v>38.514162640429795</v>
          </cell>
          <cell r="K18">
            <v>39.565057604575671</v>
          </cell>
          <cell r="L18">
            <v>31.955124266505656</v>
          </cell>
          <cell r="M18">
            <v>27.41818874944402</v>
          </cell>
          <cell r="N18">
            <v>25.383433062757057</v>
          </cell>
          <cell r="O18">
            <v>28.723323540880234</v>
          </cell>
        </row>
        <row r="19">
          <cell r="B19">
            <v>2032</v>
          </cell>
          <cell r="C19">
            <v>32.042227157203989</v>
          </cell>
          <cell r="D19">
            <v>36.589343870633471</v>
          </cell>
          <cell r="E19">
            <v>29.378470681950279</v>
          </cell>
          <cell r="F19">
            <v>24.439072978065941</v>
          </cell>
          <cell r="G19">
            <v>24.854025095423889</v>
          </cell>
          <cell r="H19">
            <v>22.512649658274267</v>
          </cell>
          <cell r="I19">
            <v>31.809546355718954</v>
          </cell>
          <cell r="J19">
            <v>41.26691553204931</v>
          </cell>
          <cell r="K19">
            <v>42.586090698145249</v>
          </cell>
          <cell r="L19">
            <v>35.864262780385715</v>
          </cell>
          <cell r="M19">
            <v>31.036203993290101</v>
          </cell>
          <cell r="N19">
            <v>30.715718770677018</v>
          </cell>
          <cell r="O19">
            <v>33.123687775805593</v>
          </cell>
        </row>
        <row r="20">
          <cell r="B20">
            <v>2033</v>
          </cell>
          <cell r="C20">
            <v>32.590087001870756</v>
          </cell>
          <cell r="D20">
            <v>37.095884737362383</v>
          </cell>
          <cell r="E20">
            <v>29.349684306032334</v>
          </cell>
          <cell r="F20">
            <v>25.147025039894206</v>
          </cell>
          <cell r="G20">
            <v>24.295524947755037</v>
          </cell>
          <cell r="H20">
            <v>22.451232340244918</v>
          </cell>
          <cell r="I20">
            <v>32.64695486598545</v>
          </cell>
          <cell r="J20">
            <v>41.697692541017005</v>
          </cell>
          <cell r="K20">
            <v>42.946104075595414</v>
          </cell>
          <cell r="L20">
            <v>35.996805422198442</v>
          </cell>
          <cell r="M20">
            <v>32.515565034082179</v>
          </cell>
          <cell r="N20">
            <v>30.782159311645145</v>
          </cell>
          <cell r="O20">
            <v>35.628665866847001</v>
          </cell>
        </row>
        <row r="21">
          <cell r="B21">
            <v>2034</v>
          </cell>
          <cell r="C21">
            <v>34.205852373258708</v>
          </cell>
          <cell r="D21">
            <v>34.887826873626437</v>
          </cell>
          <cell r="E21">
            <v>32.571481248060067</v>
          </cell>
          <cell r="F21">
            <v>27.73017431190738</v>
          </cell>
          <cell r="G21">
            <v>26.16092007184815</v>
          </cell>
          <cell r="H21">
            <v>25.651907522782121</v>
          </cell>
          <cell r="I21">
            <v>33.978870783963551</v>
          </cell>
          <cell r="J21">
            <v>43.98537519564151</v>
          </cell>
          <cell r="K21">
            <v>45.128435443277638</v>
          </cell>
          <cell r="L21">
            <v>36.84852397555899</v>
          </cell>
          <cell r="M21">
            <v>32.501284355513995</v>
          </cell>
          <cell r="N21">
            <v>32.545382063808951</v>
          </cell>
          <cell r="O21">
            <v>38.086729666186116</v>
          </cell>
        </row>
        <row r="22">
          <cell r="B22">
            <v>2035</v>
          </cell>
          <cell r="C22">
            <v>36.015827221935744</v>
          </cell>
          <cell r="D22">
            <v>37.726742571378026</v>
          </cell>
          <cell r="E22">
            <v>35.641094496025751</v>
          </cell>
          <cell r="F22">
            <v>28.740603451609051</v>
          </cell>
          <cell r="G22">
            <v>28.117056807101601</v>
          </cell>
          <cell r="H22">
            <v>24.618466073178475</v>
          </cell>
          <cell r="I22">
            <v>34.23243516339403</v>
          </cell>
          <cell r="J22">
            <v>45.638274791884804</v>
          </cell>
          <cell r="K22">
            <v>46.648658280142691</v>
          </cell>
          <cell r="L22">
            <v>38.631681107371634</v>
          </cell>
          <cell r="M22">
            <v>34.692922618256141</v>
          </cell>
          <cell r="N22">
            <v>39.595047569032758</v>
          </cell>
          <cell r="O22">
            <v>37.758192559037241</v>
          </cell>
        </row>
        <row r="23">
          <cell r="B23">
            <v>2036</v>
          </cell>
          <cell r="C23">
            <v>37.060177657711158</v>
          </cell>
          <cell r="D23">
            <v>39.383768972065504</v>
          </cell>
          <cell r="E23">
            <v>36.286180724773082</v>
          </cell>
          <cell r="F23">
            <v>29.655988131189137</v>
          </cell>
          <cell r="G23">
            <v>27.424168409777597</v>
          </cell>
          <cell r="H23">
            <v>25.293899050064546</v>
          </cell>
          <cell r="I23">
            <v>34.655565698399315</v>
          </cell>
          <cell r="J23">
            <v>46.232340576675952</v>
          </cell>
          <cell r="K23">
            <v>47.202436286359223</v>
          </cell>
          <cell r="L23">
            <v>40.308884122880798</v>
          </cell>
          <cell r="M23">
            <v>38.28454124404378</v>
          </cell>
          <cell r="N23">
            <v>37.21244006741999</v>
          </cell>
          <cell r="O23">
            <v>42.453284860508496</v>
          </cell>
        </row>
        <row r="24">
          <cell r="B24">
            <v>2037</v>
          </cell>
          <cell r="C24">
            <v>38.080733625600324</v>
          </cell>
          <cell r="D24">
            <v>41.364934134871888</v>
          </cell>
          <cell r="E24">
            <v>39.64894375631453</v>
          </cell>
          <cell r="F24">
            <v>30.554750215965171</v>
          </cell>
          <cell r="G24">
            <v>28.200753959996831</v>
          </cell>
          <cell r="H24">
            <v>25.862668641115871</v>
          </cell>
          <cell r="I24">
            <v>35.485991139115974</v>
          </cell>
          <cell r="J24">
            <v>49.588431199932451</v>
          </cell>
          <cell r="K24">
            <v>50.430259704657942</v>
          </cell>
          <cell r="L24">
            <v>38.969523871389939</v>
          </cell>
          <cell r="M24">
            <v>33.967738782738643</v>
          </cell>
          <cell r="N24">
            <v>38.137262701830927</v>
          </cell>
          <cell r="O24">
            <v>44.537391449647245</v>
          </cell>
        </row>
      </sheetData>
      <sheetData sheetId="4" refreshError="1"/>
      <sheetData sheetId="5" refreshError="1"/>
      <sheetData sheetId="6" refreshError="1"/>
      <sheetData sheetId="7">
        <row r="1">
          <cell r="A1" t="str">
            <v>PacifiCorp</v>
          </cell>
        </row>
        <row r="2">
          <cell r="A2" t="str">
            <v>Avoided Cost Study</v>
          </cell>
        </row>
        <row r="3">
          <cell r="A3" t="str">
            <v>Period = 2020-2029</v>
          </cell>
          <cell r="F3">
            <v>43831</v>
          </cell>
          <cell r="G3">
            <v>43862</v>
          </cell>
          <cell r="H3">
            <v>43891</v>
          </cell>
          <cell r="I3">
            <v>43922</v>
          </cell>
          <cell r="J3">
            <v>43952</v>
          </cell>
          <cell r="K3">
            <v>43983</v>
          </cell>
          <cell r="L3">
            <v>44013</v>
          </cell>
          <cell r="M3">
            <v>44044</v>
          </cell>
          <cell r="N3">
            <v>44075</v>
          </cell>
          <cell r="O3">
            <v>44105</v>
          </cell>
          <cell r="P3">
            <v>44136</v>
          </cell>
          <cell r="Q3">
            <v>44166</v>
          </cell>
          <cell r="R3">
            <v>2021</v>
          </cell>
          <cell r="S3">
            <v>44197</v>
          </cell>
          <cell r="T3">
            <v>44228</v>
          </cell>
          <cell r="U3">
            <v>44256</v>
          </cell>
          <cell r="V3">
            <v>44287</v>
          </cell>
          <cell r="W3">
            <v>44317</v>
          </cell>
          <cell r="X3">
            <v>44348</v>
          </cell>
          <cell r="Y3">
            <v>44378</v>
          </cell>
          <cell r="Z3">
            <v>44409</v>
          </cell>
          <cell r="AA3">
            <v>44440</v>
          </cell>
          <cell r="AB3">
            <v>44470</v>
          </cell>
          <cell r="AC3">
            <v>44501</v>
          </cell>
          <cell r="AD3">
            <v>44531</v>
          </cell>
          <cell r="AE3">
            <v>2022</v>
          </cell>
          <cell r="AF3">
            <v>44562</v>
          </cell>
          <cell r="AG3">
            <v>44593</v>
          </cell>
          <cell r="AH3">
            <v>44621</v>
          </cell>
          <cell r="AI3">
            <v>44652</v>
          </cell>
          <cell r="AJ3">
            <v>44682</v>
          </cell>
          <cell r="AK3">
            <v>44713</v>
          </cell>
          <cell r="AL3">
            <v>44743</v>
          </cell>
          <cell r="AM3">
            <v>44774</v>
          </cell>
          <cell r="AN3">
            <v>44805</v>
          </cell>
          <cell r="AO3">
            <v>44835</v>
          </cell>
          <cell r="AP3">
            <v>44866</v>
          </cell>
          <cell r="AQ3">
            <v>44896</v>
          </cell>
          <cell r="AR3">
            <v>2023</v>
          </cell>
          <cell r="AS3">
            <v>44927</v>
          </cell>
          <cell r="AT3">
            <v>44958</v>
          </cell>
          <cell r="AU3">
            <v>44986</v>
          </cell>
          <cell r="AV3">
            <v>45017</v>
          </cell>
          <cell r="AW3">
            <v>45047</v>
          </cell>
          <cell r="AX3">
            <v>45078</v>
          </cell>
          <cell r="AY3">
            <v>45108</v>
          </cell>
          <cell r="AZ3">
            <v>45139</v>
          </cell>
          <cell r="BA3">
            <v>45170</v>
          </cell>
          <cell r="BB3">
            <v>45200</v>
          </cell>
          <cell r="BC3">
            <v>45231</v>
          </cell>
          <cell r="BD3">
            <v>45261</v>
          </cell>
          <cell r="BE3">
            <v>2024</v>
          </cell>
          <cell r="BF3">
            <v>45292</v>
          </cell>
          <cell r="BG3">
            <v>45323</v>
          </cell>
          <cell r="BH3">
            <v>45352</v>
          </cell>
          <cell r="BI3">
            <v>45383</v>
          </cell>
          <cell r="BJ3">
            <v>45413</v>
          </cell>
          <cell r="BK3">
            <v>45444</v>
          </cell>
          <cell r="BL3">
            <v>45474</v>
          </cell>
          <cell r="BM3">
            <v>45505</v>
          </cell>
          <cell r="BN3">
            <v>45536</v>
          </cell>
          <cell r="BO3">
            <v>45566</v>
          </cell>
          <cell r="BP3">
            <v>45597</v>
          </cell>
          <cell r="BQ3">
            <v>45627</v>
          </cell>
          <cell r="BR3">
            <v>2025</v>
          </cell>
          <cell r="BS3">
            <v>45658</v>
          </cell>
          <cell r="BT3">
            <v>45689</v>
          </cell>
          <cell r="BU3">
            <v>45717</v>
          </cell>
          <cell r="BV3">
            <v>45748</v>
          </cell>
          <cell r="BW3">
            <v>45778</v>
          </cell>
          <cell r="BX3">
            <v>45809</v>
          </cell>
          <cell r="BY3">
            <v>45839</v>
          </cell>
          <cell r="BZ3">
            <v>45870</v>
          </cell>
          <cell r="CA3">
            <v>45901</v>
          </cell>
          <cell r="CB3">
            <v>45931</v>
          </cell>
          <cell r="CC3">
            <v>45962</v>
          </cell>
          <cell r="CD3">
            <v>45992</v>
          </cell>
          <cell r="CE3">
            <v>2026</v>
          </cell>
          <cell r="CF3">
            <v>46023</v>
          </cell>
          <cell r="CG3">
            <v>46054</v>
          </cell>
          <cell r="CH3">
            <v>46082</v>
          </cell>
          <cell r="CI3">
            <v>46113</v>
          </cell>
          <cell r="CJ3">
            <v>46143</v>
          </cell>
          <cell r="CK3">
            <v>46174</v>
          </cell>
          <cell r="CL3">
            <v>46204</v>
          </cell>
          <cell r="CM3">
            <v>46235</v>
          </cell>
          <cell r="CN3">
            <v>46266</v>
          </cell>
          <cell r="CO3">
            <v>46296</v>
          </cell>
          <cell r="CP3">
            <v>46327</v>
          </cell>
          <cell r="CQ3">
            <v>46357</v>
          </cell>
          <cell r="CR3">
            <v>2027</v>
          </cell>
          <cell r="CS3">
            <v>46388</v>
          </cell>
          <cell r="CT3">
            <v>46419</v>
          </cell>
          <cell r="CU3">
            <v>46447</v>
          </cell>
          <cell r="CV3">
            <v>46478</v>
          </cell>
          <cell r="CW3">
            <v>46508</v>
          </cell>
          <cell r="CX3">
            <v>46539</v>
          </cell>
          <cell r="CY3">
            <v>46569</v>
          </cell>
          <cell r="CZ3">
            <v>46600</v>
          </cell>
          <cell r="DA3">
            <v>46631</v>
          </cell>
          <cell r="DB3">
            <v>46661</v>
          </cell>
          <cell r="DC3">
            <v>46692</v>
          </cell>
          <cell r="DD3">
            <v>46722</v>
          </cell>
          <cell r="DE3">
            <v>2028</v>
          </cell>
          <cell r="DF3">
            <v>46753</v>
          </cell>
          <cell r="DG3">
            <v>46784</v>
          </cell>
          <cell r="DH3">
            <v>46813</v>
          </cell>
          <cell r="DI3">
            <v>46844</v>
          </cell>
          <cell r="DJ3">
            <v>46874</v>
          </cell>
          <cell r="DK3">
            <v>46905</v>
          </cell>
          <cell r="DL3">
            <v>46935</v>
          </cell>
          <cell r="DM3">
            <v>46966</v>
          </cell>
          <cell r="DN3">
            <v>46997</v>
          </cell>
          <cell r="DO3">
            <v>47027</v>
          </cell>
          <cell r="DP3">
            <v>47058</v>
          </cell>
          <cell r="DQ3">
            <v>47088</v>
          </cell>
          <cell r="DR3">
            <v>2029</v>
          </cell>
          <cell r="DS3">
            <v>47119</v>
          </cell>
          <cell r="DT3">
            <v>47150</v>
          </cell>
          <cell r="DU3">
            <v>47178</v>
          </cell>
          <cell r="DV3">
            <v>47209</v>
          </cell>
          <cell r="DW3">
            <v>47239</v>
          </cell>
          <cell r="DX3">
            <v>47270</v>
          </cell>
          <cell r="DY3">
            <v>47300</v>
          </cell>
          <cell r="DZ3">
            <v>47331</v>
          </cell>
          <cell r="EA3">
            <v>47362</v>
          </cell>
          <cell r="EB3">
            <v>47392</v>
          </cell>
          <cell r="EC3">
            <v>47423</v>
          </cell>
          <cell r="ED3">
            <v>47453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7">
          <cell r="A7" t="str">
            <v>Special Sales For Resale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272.69999999995343</v>
          </cell>
          <cell r="J32">
            <v>2060.0600000000559</v>
          </cell>
          <cell r="K32">
            <v>808.5999999998603</v>
          </cell>
          <cell r="L32">
            <v>8249</v>
          </cell>
          <cell r="M32">
            <v>5528</v>
          </cell>
          <cell r="N32">
            <v>895.40000000037253</v>
          </cell>
          <cell r="O32">
            <v>0</v>
          </cell>
          <cell r="P32">
            <v>0</v>
          </cell>
          <cell r="Q32">
            <v>0</v>
          </cell>
          <cell r="R32">
            <v>8044.1500000059605</v>
          </cell>
          <cell r="S32">
            <v>0</v>
          </cell>
          <cell r="T32">
            <v>0</v>
          </cell>
          <cell r="U32">
            <v>100.30000000004657</v>
          </cell>
          <cell r="V32">
            <v>158.55000000004657</v>
          </cell>
          <cell r="W32">
            <v>1188.3999999999069</v>
          </cell>
          <cell r="X32">
            <v>1379.3999999999069</v>
          </cell>
          <cell r="Y32">
            <v>2005.5</v>
          </cell>
          <cell r="Z32">
            <v>3212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9758.5</v>
          </cell>
          <cell r="AF32">
            <v>0</v>
          </cell>
          <cell r="AG32">
            <v>0</v>
          </cell>
          <cell r="AH32">
            <v>0</v>
          </cell>
          <cell r="AI32">
            <v>207</v>
          </cell>
          <cell r="AJ32">
            <v>868.89999999990687</v>
          </cell>
          <cell r="AK32">
            <v>1321.3999999999069</v>
          </cell>
          <cell r="AL32">
            <v>5067.2000000001863</v>
          </cell>
          <cell r="AM32">
            <v>2294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9765.1999999992549</v>
          </cell>
          <cell r="AS32">
            <v>0</v>
          </cell>
          <cell r="AT32">
            <v>0</v>
          </cell>
          <cell r="AU32">
            <v>0</v>
          </cell>
          <cell r="AV32">
            <v>472.19999999995343</v>
          </cell>
          <cell r="AW32">
            <v>1047.6000000000931</v>
          </cell>
          <cell r="AX32">
            <v>1893</v>
          </cell>
          <cell r="AY32">
            <v>3939.4000000003725</v>
          </cell>
          <cell r="AZ32">
            <v>2413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1144.4999999962747</v>
          </cell>
          <cell r="BF32">
            <v>0</v>
          </cell>
          <cell r="BG32">
            <v>0</v>
          </cell>
          <cell r="BH32">
            <v>0</v>
          </cell>
          <cell r="BI32">
            <v>165.89999999990687</v>
          </cell>
          <cell r="BJ32">
            <v>804.80000000004657</v>
          </cell>
          <cell r="BK32">
            <v>173.79999999981374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5036</v>
          </cell>
          <cell r="BS32">
            <v>0</v>
          </cell>
          <cell r="BT32">
            <v>0</v>
          </cell>
          <cell r="BU32">
            <v>888.19999999995343</v>
          </cell>
          <cell r="BV32">
            <v>25.600000000093132</v>
          </cell>
          <cell r="BW32">
            <v>161.20000000018626</v>
          </cell>
          <cell r="BX32">
            <v>1041</v>
          </cell>
          <cell r="BY32">
            <v>1905</v>
          </cell>
          <cell r="BZ32">
            <v>1015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575.70000000298023</v>
          </cell>
          <cell r="CF32">
            <v>0</v>
          </cell>
          <cell r="CG32">
            <v>0</v>
          </cell>
          <cell r="CH32">
            <v>207.5</v>
          </cell>
          <cell r="CI32">
            <v>0</v>
          </cell>
          <cell r="CJ32">
            <v>149.69999999995343</v>
          </cell>
          <cell r="CK32">
            <v>194</v>
          </cell>
          <cell r="CL32">
            <v>24.5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1420.8000000119209</v>
          </cell>
          <cell r="CS32">
            <v>0</v>
          </cell>
          <cell r="CT32">
            <v>-16</v>
          </cell>
          <cell r="CU32">
            <v>212.39999999990687</v>
          </cell>
          <cell r="CV32">
            <v>540.5</v>
          </cell>
          <cell r="CW32">
            <v>544.39999999990687</v>
          </cell>
          <cell r="CX32">
            <v>0</v>
          </cell>
          <cell r="CY32">
            <v>108.5</v>
          </cell>
          <cell r="CZ32">
            <v>31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4435.3999999910593</v>
          </cell>
          <cell r="DF32">
            <v>0</v>
          </cell>
          <cell r="DG32">
            <v>1138.2000000001863</v>
          </cell>
          <cell r="DH32">
            <v>1046.7999999998137</v>
          </cell>
          <cell r="DI32">
            <v>257.89999999990687</v>
          </cell>
          <cell r="DJ32">
            <v>178.29999999981374</v>
          </cell>
          <cell r="DK32">
            <v>149.5</v>
          </cell>
          <cell r="DL32">
            <v>171</v>
          </cell>
          <cell r="DM32">
            <v>250</v>
          </cell>
          <cell r="DN32">
            <v>0</v>
          </cell>
          <cell r="DO32">
            <v>1243.7000000001863</v>
          </cell>
          <cell r="DP32">
            <v>0</v>
          </cell>
          <cell r="DQ32">
            <v>0</v>
          </cell>
          <cell r="DR32">
            <v>11630.999999992549</v>
          </cell>
          <cell r="DS32">
            <v>0</v>
          </cell>
          <cell r="DT32">
            <v>2490.7999999998137</v>
          </cell>
          <cell r="DU32">
            <v>630</v>
          </cell>
          <cell r="DV32">
            <v>2514.7000000001863</v>
          </cell>
          <cell r="DW32">
            <v>1790</v>
          </cell>
          <cell r="DX32">
            <v>1415</v>
          </cell>
          <cell r="DY32">
            <v>122.5</v>
          </cell>
          <cell r="DZ32">
            <v>25</v>
          </cell>
          <cell r="EA32">
            <v>0</v>
          </cell>
          <cell r="EB32">
            <v>626.79999999981374</v>
          </cell>
          <cell r="EC32">
            <v>978.70000000018626</v>
          </cell>
          <cell r="ED32">
            <v>1037.5</v>
          </cell>
        </row>
        <row r="33">
          <cell r="F33">
            <v>766</v>
          </cell>
          <cell r="G33">
            <v>7783.2000000001863</v>
          </cell>
          <cell r="H33">
            <v>3145.1999999999534</v>
          </cell>
          <cell r="I33">
            <v>6106.5</v>
          </cell>
          <cell r="J33">
            <v>626.36000000010245</v>
          </cell>
          <cell r="K33">
            <v>134.4000000001397</v>
          </cell>
          <cell r="L33">
            <v>8066.5</v>
          </cell>
          <cell r="M33">
            <v>1177</v>
          </cell>
          <cell r="N33">
            <v>2217</v>
          </cell>
          <cell r="O33">
            <v>6083.2999999998137</v>
          </cell>
          <cell r="P33">
            <v>140.70000000018626</v>
          </cell>
          <cell r="Q33">
            <v>7840</v>
          </cell>
          <cell r="R33">
            <v>42782.20000000298</v>
          </cell>
          <cell r="S33">
            <v>2007</v>
          </cell>
          <cell r="T33">
            <v>-660.5</v>
          </cell>
          <cell r="U33">
            <v>3706.7999999998137</v>
          </cell>
          <cell r="V33">
            <v>1470.2999999998137</v>
          </cell>
          <cell r="W33">
            <v>-186.29999999981374</v>
          </cell>
          <cell r="X33">
            <v>172.20000000018626</v>
          </cell>
          <cell r="Y33">
            <v>2820</v>
          </cell>
          <cell r="Z33">
            <v>1117</v>
          </cell>
          <cell r="AA33">
            <v>394.5</v>
          </cell>
          <cell r="AB33">
            <v>5829.2000000001863</v>
          </cell>
          <cell r="AC33">
            <v>8378.5</v>
          </cell>
          <cell r="AD33">
            <v>17733.5</v>
          </cell>
          <cell r="AE33">
            <v>55102.20000000298</v>
          </cell>
          <cell r="AF33">
            <v>5026.5</v>
          </cell>
          <cell r="AG33">
            <v>5147</v>
          </cell>
          <cell r="AH33">
            <v>1654</v>
          </cell>
          <cell r="AI33">
            <v>2925.0999999998603</v>
          </cell>
          <cell r="AJ33">
            <v>817.10000000009313</v>
          </cell>
          <cell r="AK33">
            <v>0</v>
          </cell>
          <cell r="AL33">
            <v>1124</v>
          </cell>
          <cell r="AM33">
            <v>0</v>
          </cell>
          <cell r="AN33">
            <v>1516</v>
          </cell>
          <cell r="AO33">
            <v>8423</v>
          </cell>
          <cell r="AP33">
            <v>13831</v>
          </cell>
          <cell r="AQ33">
            <v>14638.5</v>
          </cell>
          <cell r="AR33">
            <v>73452.39999999851</v>
          </cell>
          <cell r="AS33">
            <v>16533.5</v>
          </cell>
          <cell r="AT33">
            <v>6691.2999999998137</v>
          </cell>
          <cell r="AU33">
            <v>1453.2999999998137</v>
          </cell>
          <cell r="AV33">
            <v>2856.3999999999069</v>
          </cell>
          <cell r="AW33">
            <v>1290.1000000000931</v>
          </cell>
          <cell r="AX33">
            <v>189.5</v>
          </cell>
          <cell r="AY33">
            <v>1925.5</v>
          </cell>
          <cell r="AZ33">
            <v>0</v>
          </cell>
          <cell r="BA33">
            <v>233</v>
          </cell>
          <cell r="BB33">
            <v>10806</v>
          </cell>
          <cell r="BC33">
            <v>5325.2999999998137</v>
          </cell>
          <cell r="BD33">
            <v>26148.5</v>
          </cell>
          <cell r="BE33">
            <v>16052.20000000298</v>
          </cell>
          <cell r="BF33">
            <v>161</v>
          </cell>
          <cell r="BG33">
            <v>277</v>
          </cell>
          <cell r="BH33">
            <v>517</v>
          </cell>
          <cell r="BI33">
            <v>381.70000000018626</v>
          </cell>
          <cell r="BJ33">
            <v>0</v>
          </cell>
          <cell r="BK33">
            <v>812</v>
          </cell>
          <cell r="BL33">
            <v>1347</v>
          </cell>
          <cell r="BM33">
            <v>0</v>
          </cell>
          <cell r="BN33">
            <v>0</v>
          </cell>
          <cell r="BO33">
            <v>6636</v>
          </cell>
          <cell r="BP33">
            <v>968</v>
          </cell>
          <cell r="BQ33">
            <v>4952.5</v>
          </cell>
          <cell r="BR33">
            <v>11486.899999991059</v>
          </cell>
          <cell r="BS33">
            <v>297.5</v>
          </cell>
          <cell r="BT33">
            <v>1021.5</v>
          </cell>
          <cell r="BU33">
            <v>921.20000000018626</v>
          </cell>
          <cell r="BV33">
            <v>1210.7000000001863</v>
          </cell>
          <cell r="BW33">
            <v>0</v>
          </cell>
          <cell r="BX33">
            <v>0</v>
          </cell>
          <cell r="BY33">
            <v>779</v>
          </cell>
          <cell r="BZ33">
            <v>0</v>
          </cell>
          <cell r="CA33">
            <v>0</v>
          </cell>
          <cell r="CB33">
            <v>1264</v>
          </cell>
          <cell r="CC33">
            <v>2421</v>
          </cell>
          <cell r="CD33">
            <v>3572</v>
          </cell>
          <cell r="CE33">
            <v>28179.70000000298</v>
          </cell>
          <cell r="CF33">
            <v>1242</v>
          </cell>
          <cell r="CG33">
            <v>455.5</v>
          </cell>
          <cell r="CH33">
            <v>595.79999999981374</v>
          </cell>
          <cell r="CI33">
            <v>1521.4000000003725</v>
          </cell>
          <cell r="CJ33">
            <v>0</v>
          </cell>
          <cell r="CK33">
            <v>0</v>
          </cell>
          <cell r="CL33">
            <v>23.5</v>
          </cell>
          <cell r="CM33">
            <v>0</v>
          </cell>
          <cell r="CN33">
            <v>0</v>
          </cell>
          <cell r="CO33">
            <v>733.5</v>
          </cell>
          <cell r="CP33">
            <v>1188</v>
          </cell>
          <cell r="CQ33">
            <v>22420</v>
          </cell>
          <cell r="CR33">
            <v>6179.6000000014901</v>
          </cell>
          <cell r="CS33">
            <v>4737</v>
          </cell>
          <cell r="CT33">
            <v>1514.5</v>
          </cell>
          <cell r="CU33">
            <v>1307.2000000001863</v>
          </cell>
          <cell r="CV33">
            <v>1109.4000000003725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427.5</v>
          </cell>
          <cell r="DC33">
            <v>533</v>
          </cell>
          <cell r="DD33">
            <v>-3449</v>
          </cell>
          <cell r="DE33">
            <v>31205</v>
          </cell>
          <cell r="DF33">
            <v>3045</v>
          </cell>
          <cell r="DG33">
            <v>3847</v>
          </cell>
          <cell r="DH33">
            <v>1106.5</v>
          </cell>
          <cell r="DI33">
            <v>2136.7000000001863</v>
          </cell>
          <cell r="DJ33">
            <v>0</v>
          </cell>
          <cell r="DK33">
            <v>11.299999999813735</v>
          </cell>
          <cell r="DL33">
            <v>168.5</v>
          </cell>
          <cell r="DM33">
            <v>68.5</v>
          </cell>
          <cell r="DN33">
            <v>28</v>
          </cell>
          <cell r="DO33">
            <v>4241.5</v>
          </cell>
          <cell r="DP33">
            <v>-1734</v>
          </cell>
          <cell r="DQ33">
            <v>18286</v>
          </cell>
          <cell r="DR33">
            <v>29175.29999999702</v>
          </cell>
          <cell r="DS33">
            <v>6305.5</v>
          </cell>
          <cell r="DT33">
            <v>2746</v>
          </cell>
          <cell r="DU33">
            <v>3730</v>
          </cell>
          <cell r="DV33">
            <v>3086.5</v>
          </cell>
          <cell r="DW33">
            <v>287.79999999981374</v>
          </cell>
          <cell r="DX33">
            <v>0</v>
          </cell>
          <cell r="DY33">
            <v>328</v>
          </cell>
          <cell r="DZ33">
            <v>162</v>
          </cell>
          <cell r="EA33">
            <v>41</v>
          </cell>
          <cell r="EB33">
            <v>4896.5</v>
          </cell>
          <cell r="EC33">
            <v>1401</v>
          </cell>
          <cell r="ED33">
            <v>6191</v>
          </cell>
        </row>
        <row r="34">
          <cell r="F34">
            <v>-2626</v>
          </cell>
          <cell r="G34">
            <v>255</v>
          </cell>
          <cell r="H34">
            <v>7802</v>
          </cell>
          <cell r="I34">
            <v>7002.2000000001863</v>
          </cell>
          <cell r="J34">
            <v>5942.1500000000233</v>
          </cell>
          <cell r="K34">
            <v>15238</v>
          </cell>
          <cell r="L34">
            <v>38642</v>
          </cell>
          <cell r="M34">
            <v>23746</v>
          </cell>
          <cell r="N34">
            <v>15568.5</v>
          </cell>
          <cell r="O34">
            <v>5791</v>
          </cell>
          <cell r="P34">
            <v>1020</v>
          </cell>
          <cell r="Q34">
            <v>610</v>
          </cell>
          <cell r="R34">
            <v>23829.730000000447</v>
          </cell>
          <cell r="S34">
            <v>-435.60000000009313</v>
          </cell>
          <cell r="T34">
            <v>0</v>
          </cell>
          <cell r="U34">
            <v>1962.2999999998137</v>
          </cell>
          <cell r="V34">
            <v>1119</v>
          </cell>
          <cell r="W34">
            <v>382.29999999998836</v>
          </cell>
          <cell r="X34">
            <v>1025.0299999999988</v>
          </cell>
          <cell r="Y34">
            <v>12199.5</v>
          </cell>
          <cell r="Z34">
            <v>5143.8999999999069</v>
          </cell>
          <cell r="AA34">
            <v>2433.3000000000466</v>
          </cell>
          <cell r="AB34">
            <v>0</v>
          </cell>
          <cell r="AC34">
            <v>0</v>
          </cell>
          <cell r="AD34">
            <v>0</v>
          </cell>
          <cell r="AE34">
            <v>-109627.17000000179</v>
          </cell>
          <cell r="AF34">
            <v>-148846.29999999981</v>
          </cell>
          <cell r="AG34">
            <v>0</v>
          </cell>
          <cell r="AH34">
            <v>2982.5</v>
          </cell>
          <cell r="AI34">
            <v>3507.1999999999534</v>
          </cell>
          <cell r="AJ34">
            <v>2957.6899999999441</v>
          </cell>
          <cell r="AK34">
            <v>2184.2399999999907</v>
          </cell>
          <cell r="AL34">
            <v>18401</v>
          </cell>
          <cell r="AM34">
            <v>3931.7000000001863</v>
          </cell>
          <cell r="AN34">
            <v>4737.5</v>
          </cell>
          <cell r="AO34">
            <v>517.29999999981374</v>
          </cell>
          <cell r="AP34">
            <v>0</v>
          </cell>
          <cell r="AQ34">
            <v>0</v>
          </cell>
          <cell r="AR34">
            <v>-95736.140000004321</v>
          </cell>
          <cell r="AS34">
            <v>-142548</v>
          </cell>
          <cell r="AT34">
            <v>593</v>
          </cell>
          <cell r="AU34">
            <v>3256.6999999999534</v>
          </cell>
          <cell r="AV34">
            <v>3017.5</v>
          </cell>
          <cell r="AW34">
            <v>2167.4099999999744</v>
          </cell>
          <cell r="AX34">
            <v>3589.6500000000233</v>
          </cell>
          <cell r="AY34">
            <v>23158.200000000186</v>
          </cell>
          <cell r="AZ34">
            <v>4689.5</v>
          </cell>
          <cell r="BA34">
            <v>2047.3999999999069</v>
          </cell>
          <cell r="BB34">
            <v>3303.7999999998137</v>
          </cell>
          <cell r="BC34">
            <v>988.70000000006985</v>
          </cell>
          <cell r="BD34">
            <v>0</v>
          </cell>
          <cell r="BE34">
            <v>42702.840000003576</v>
          </cell>
          <cell r="BF34">
            <v>0</v>
          </cell>
          <cell r="BG34">
            <v>396</v>
          </cell>
          <cell r="BH34">
            <v>3405.8999999999069</v>
          </cell>
          <cell r="BI34">
            <v>6494.2000000001863</v>
          </cell>
          <cell r="BJ34">
            <v>5543.4000000001397</v>
          </cell>
          <cell r="BK34">
            <v>4434</v>
          </cell>
          <cell r="BL34">
            <v>11186</v>
          </cell>
          <cell r="BM34">
            <v>3111.5</v>
          </cell>
          <cell r="BN34">
            <v>4256.5999999996275</v>
          </cell>
          <cell r="BO34">
            <v>1467.5</v>
          </cell>
          <cell r="BP34">
            <v>2299.6899999999441</v>
          </cell>
          <cell r="BQ34">
            <v>108.05000000004657</v>
          </cell>
          <cell r="BR34">
            <v>61908.199999999255</v>
          </cell>
          <cell r="BS34">
            <v>0</v>
          </cell>
          <cell r="BT34">
            <v>3144.8000000000466</v>
          </cell>
          <cell r="BU34">
            <v>3867.2999999998137</v>
          </cell>
          <cell r="BV34">
            <v>4597</v>
          </cell>
          <cell r="BW34">
            <v>6904.1999999999534</v>
          </cell>
          <cell r="BX34">
            <v>5675.2999999998137</v>
          </cell>
          <cell r="BY34">
            <v>12750.5</v>
          </cell>
          <cell r="BZ34">
            <v>8031.5</v>
          </cell>
          <cell r="CA34">
            <v>8143</v>
          </cell>
          <cell r="CB34">
            <v>6560.7000000001863</v>
          </cell>
          <cell r="CC34">
            <v>2198.7600000000093</v>
          </cell>
          <cell r="CD34">
            <v>35.139999999897555</v>
          </cell>
          <cell r="CE34">
            <v>18480.760000005364</v>
          </cell>
          <cell r="CF34">
            <v>241.1600000000326</v>
          </cell>
          <cell r="CG34">
            <v>1055</v>
          </cell>
          <cell r="CH34">
            <v>2573.7999999998137</v>
          </cell>
          <cell r="CI34">
            <v>2296.5999999996275</v>
          </cell>
          <cell r="CJ34">
            <v>4963.1999999999534</v>
          </cell>
          <cell r="CK34">
            <v>2513.7999999998137</v>
          </cell>
          <cell r="CL34">
            <v>1033.5</v>
          </cell>
          <cell r="CM34">
            <v>209.5</v>
          </cell>
          <cell r="CN34">
            <v>825.70000000018626</v>
          </cell>
          <cell r="CO34">
            <v>1543.7999999998137</v>
          </cell>
          <cell r="CP34">
            <v>647.69999999995343</v>
          </cell>
          <cell r="CQ34">
            <v>577</v>
          </cell>
          <cell r="CR34">
            <v>21155.500000007451</v>
          </cell>
          <cell r="CS34">
            <v>427</v>
          </cell>
          <cell r="CT34">
            <v>1034</v>
          </cell>
          <cell r="CU34">
            <v>1327.7000000001863</v>
          </cell>
          <cell r="CV34">
            <v>3466.5</v>
          </cell>
          <cell r="CW34">
            <v>4037.6000000000931</v>
          </cell>
          <cell r="CX34">
            <v>4804</v>
          </cell>
          <cell r="CY34">
            <v>1797</v>
          </cell>
          <cell r="CZ34">
            <v>520</v>
          </cell>
          <cell r="DA34">
            <v>565.79999999981374</v>
          </cell>
          <cell r="DB34">
            <v>2390.5</v>
          </cell>
          <cell r="DC34">
            <v>56.800000000046566</v>
          </cell>
          <cell r="DD34">
            <v>728.5999999998603</v>
          </cell>
          <cell r="DE34">
            <v>35477.80000000447</v>
          </cell>
          <cell r="DF34">
            <v>3099</v>
          </cell>
          <cell r="DG34">
            <v>1583.5999999996275</v>
          </cell>
          <cell r="DH34">
            <v>2951.2999999998137</v>
          </cell>
          <cell r="DI34">
            <v>3477.7000000001863</v>
          </cell>
          <cell r="DJ34">
            <v>3975.3999999999069</v>
          </cell>
          <cell r="DK34">
            <v>3235</v>
          </cell>
          <cell r="DL34">
            <v>3366</v>
          </cell>
          <cell r="DM34">
            <v>1673</v>
          </cell>
          <cell r="DN34">
            <v>3142.2999999998137</v>
          </cell>
          <cell r="DO34">
            <v>6753.2000000001863</v>
          </cell>
          <cell r="DP34">
            <v>992.0999999998603</v>
          </cell>
          <cell r="DQ34">
            <v>1229.2000000001863</v>
          </cell>
          <cell r="DR34">
            <v>33705.999999992549</v>
          </cell>
          <cell r="DS34">
            <v>294</v>
          </cell>
          <cell r="DT34">
            <v>693</v>
          </cell>
          <cell r="DU34">
            <v>4440.2999999998137</v>
          </cell>
          <cell r="DV34">
            <v>2855</v>
          </cell>
          <cell r="DW34">
            <v>4126.2999999998137</v>
          </cell>
          <cell r="DX34">
            <v>4021.5</v>
          </cell>
          <cell r="DY34">
            <v>4458</v>
          </cell>
          <cell r="DZ34">
            <v>808</v>
          </cell>
          <cell r="EA34">
            <v>2749.4000000003725</v>
          </cell>
          <cell r="EB34">
            <v>4307.5999999996275</v>
          </cell>
          <cell r="EC34">
            <v>2783.9000000001397</v>
          </cell>
          <cell r="ED34">
            <v>2169</v>
          </cell>
        </row>
        <row r="35">
          <cell r="F35">
            <v>-19.699999999720603</v>
          </cell>
          <cell r="G35">
            <v>-151.63999999989755</v>
          </cell>
          <cell r="H35">
            <v>0</v>
          </cell>
          <cell r="I35">
            <v>1229.5</v>
          </cell>
          <cell r="J35">
            <v>833.06000000005588</v>
          </cell>
          <cell r="K35">
            <v>520.5</v>
          </cell>
          <cell r="L35">
            <v>7141</v>
          </cell>
          <cell r="M35">
            <v>8224.5999999996275</v>
          </cell>
          <cell r="N35">
            <v>5393.0999999996275</v>
          </cell>
          <cell r="O35">
            <v>6434</v>
          </cell>
          <cell r="P35">
            <v>144.70000000018626</v>
          </cell>
          <cell r="Q35">
            <v>1152.2999999998137</v>
          </cell>
          <cell r="R35">
            <v>20279.249999992549</v>
          </cell>
          <cell r="S35">
            <v>-891.40000000037253</v>
          </cell>
          <cell r="T35">
            <v>1388.5</v>
          </cell>
          <cell r="U35">
            <v>489.10000000009313</v>
          </cell>
          <cell r="V35">
            <v>2290.8900000001304</v>
          </cell>
          <cell r="W35">
            <v>1172.660000000149</v>
          </cell>
          <cell r="X35">
            <v>83.399999999906868</v>
          </cell>
          <cell r="Y35">
            <v>1105</v>
          </cell>
          <cell r="Z35">
            <v>0</v>
          </cell>
          <cell r="AA35">
            <v>4454</v>
          </cell>
          <cell r="AB35">
            <v>5544.2999999998137</v>
          </cell>
          <cell r="AC35">
            <v>3128.7999999998137</v>
          </cell>
          <cell r="AD35">
            <v>1514</v>
          </cell>
          <cell r="AE35">
            <v>26511.219999998808</v>
          </cell>
          <cell r="AF35">
            <v>886</v>
          </cell>
          <cell r="AG35">
            <v>1362</v>
          </cell>
          <cell r="AH35">
            <v>1062.5600000000559</v>
          </cell>
          <cell r="AI35">
            <v>1358.9399999999441</v>
          </cell>
          <cell r="AJ35">
            <v>652.52000000025146</v>
          </cell>
          <cell r="AK35">
            <v>0</v>
          </cell>
          <cell r="AL35">
            <v>621.79999999981374</v>
          </cell>
          <cell r="AM35">
            <v>1098.2999999998137</v>
          </cell>
          <cell r="AN35">
            <v>6927.4000000003725</v>
          </cell>
          <cell r="AO35">
            <v>3937.8999999999069</v>
          </cell>
          <cell r="AP35">
            <v>5037.5000000004657</v>
          </cell>
          <cell r="AQ35">
            <v>3566.2999999998137</v>
          </cell>
          <cell r="AR35">
            <v>25935.890000000596</v>
          </cell>
          <cell r="AS35">
            <v>2058.6000000005588</v>
          </cell>
          <cell r="AT35">
            <v>2773.2999999998137</v>
          </cell>
          <cell r="AU35">
            <v>444.6999999997206</v>
          </cell>
          <cell r="AV35">
            <v>1313.2900000000373</v>
          </cell>
          <cell r="AW35">
            <v>1760.5</v>
          </cell>
          <cell r="AX35">
            <v>175.59999999962747</v>
          </cell>
          <cell r="AY35">
            <v>645</v>
          </cell>
          <cell r="AZ35">
            <v>4541.4000000003725</v>
          </cell>
          <cell r="BA35">
            <v>2254.5</v>
          </cell>
          <cell r="BB35">
            <v>3537.7000000001863</v>
          </cell>
          <cell r="BC35">
            <v>2768.8999999994412</v>
          </cell>
          <cell r="BD35">
            <v>3662.4000000003725</v>
          </cell>
          <cell r="BE35">
            <v>7410.140000000596</v>
          </cell>
          <cell r="BF35">
            <v>283</v>
          </cell>
          <cell r="BG35">
            <v>-1411.2000000001863</v>
          </cell>
          <cell r="BH35">
            <v>636.73999999975786</v>
          </cell>
          <cell r="BI35">
            <v>441.80000000074506</v>
          </cell>
          <cell r="BJ35">
            <v>115</v>
          </cell>
          <cell r="BK35">
            <v>0</v>
          </cell>
          <cell r="BL35">
            <v>-944.09999999962747</v>
          </cell>
          <cell r="BM35">
            <v>3684.2999999998137</v>
          </cell>
          <cell r="BN35">
            <v>243.70000000018626</v>
          </cell>
          <cell r="BO35">
            <v>3399.7999999998137</v>
          </cell>
          <cell r="BP35">
            <v>245.60000000055879</v>
          </cell>
          <cell r="BQ35">
            <v>715.5</v>
          </cell>
          <cell r="BR35">
            <v>3608.8999999985099</v>
          </cell>
          <cell r="BS35">
            <v>-11</v>
          </cell>
          <cell r="BT35">
            <v>622</v>
          </cell>
          <cell r="BU35">
            <v>697</v>
          </cell>
          <cell r="BV35">
            <v>430.09999999962747</v>
          </cell>
          <cell r="BW35">
            <v>472.09999999962747</v>
          </cell>
          <cell r="BX35">
            <v>0</v>
          </cell>
          <cell r="BY35">
            <v>-4539.5</v>
          </cell>
          <cell r="BZ35">
            <v>3943.7999999998137</v>
          </cell>
          <cell r="CA35">
            <v>1301.1999999992549</v>
          </cell>
          <cell r="CB35">
            <v>571.79999999981374</v>
          </cell>
          <cell r="CC35">
            <v>121.39999999944121</v>
          </cell>
          <cell r="CD35">
            <v>0</v>
          </cell>
          <cell r="CE35">
            <v>3218.5399999991059</v>
          </cell>
          <cell r="CF35">
            <v>186.59999999962747</v>
          </cell>
          <cell r="CG35">
            <v>782.79999999981374</v>
          </cell>
          <cell r="CH35">
            <v>397.64000000013039</v>
          </cell>
          <cell r="CI35">
            <v>-613.90000000037253</v>
          </cell>
          <cell r="CJ35">
            <v>0</v>
          </cell>
          <cell r="CK35">
            <v>0</v>
          </cell>
          <cell r="CL35">
            <v>78.299999999813735</v>
          </cell>
          <cell r="CM35">
            <v>66.299999999813735</v>
          </cell>
          <cell r="CN35">
            <v>566.79999999981374</v>
          </cell>
          <cell r="CO35">
            <v>833</v>
          </cell>
          <cell r="CP35">
            <v>654.19999999925494</v>
          </cell>
          <cell r="CQ35">
            <v>266.79999999888241</v>
          </cell>
          <cell r="CR35">
            <v>5860.6600000038743</v>
          </cell>
          <cell r="CS35">
            <v>265.59999999962747</v>
          </cell>
          <cell r="CT35">
            <v>1511.3999999994412</v>
          </cell>
          <cell r="CU35">
            <v>575.25999999977648</v>
          </cell>
          <cell r="CV35">
            <v>739.39999999990687</v>
          </cell>
          <cell r="CW35">
            <v>121.3000000002794</v>
          </cell>
          <cell r="CX35">
            <v>0</v>
          </cell>
          <cell r="CY35">
            <v>154</v>
          </cell>
          <cell r="CZ35">
            <v>109.20000000018626</v>
          </cell>
          <cell r="DA35">
            <v>541.40000000037253</v>
          </cell>
          <cell r="DB35">
            <v>830.80000000074506</v>
          </cell>
          <cell r="DC35">
            <v>155.5</v>
          </cell>
          <cell r="DD35">
            <v>856.79999999981374</v>
          </cell>
          <cell r="DE35">
            <v>14001.39999999851</v>
          </cell>
          <cell r="DF35">
            <v>1077</v>
          </cell>
          <cell r="DG35">
            <v>3671.4000000003725</v>
          </cell>
          <cell r="DH35">
            <v>1020.9999999995343</v>
          </cell>
          <cell r="DI35">
            <v>1517.2000000001863</v>
          </cell>
          <cell r="DJ35">
            <v>219.09999999962747</v>
          </cell>
          <cell r="DK35">
            <v>25.100000000558794</v>
          </cell>
          <cell r="DL35">
            <v>175.30000000074506</v>
          </cell>
          <cell r="DM35">
            <v>163.09999999962747</v>
          </cell>
          <cell r="DN35">
            <v>1491</v>
          </cell>
          <cell r="DO35">
            <v>1188.0999999996275</v>
          </cell>
          <cell r="DP35">
            <v>126.29999999888241</v>
          </cell>
          <cell r="DQ35">
            <v>3326.7999999998137</v>
          </cell>
          <cell r="DR35">
            <v>20714.200000010431</v>
          </cell>
          <cell r="DS35">
            <v>4147</v>
          </cell>
          <cell r="DT35">
            <v>5433.3000000007451</v>
          </cell>
          <cell r="DU35">
            <v>437.59999999962747</v>
          </cell>
          <cell r="DV35">
            <v>1426.6000000000931</v>
          </cell>
          <cell r="DW35">
            <v>614.3000000002794</v>
          </cell>
          <cell r="DX35">
            <v>376.20000000111759</v>
          </cell>
          <cell r="DY35">
            <v>218.69999999925494</v>
          </cell>
          <cell r="DZ35">
            <v>455</v>
          </cell>
          <cell r="EA35">
            <v>1346.5</v>
          </cell>
          <cell r="EB35">
            <v>-303.29999999981374</v>
          </cell>
          <cell r="EC35">
            <v>2500.2999999998137</v>
          </cell>
          <cell r="ED35">
            <v>4062</v>
          </cell>
        </row>
        <row r="36">
          <cell r="F36">
            <v>0</v>
          </cell>
          <cell r="G36">
            <v>0</v>
          </cell>
          <cell r="H36">
            <v>377.30999999999767</v>
          </cell>
          <cell r="I36">
            <v>639</v>
          </cell>
          <cell r="J36">
            <v>2041.2000000001863</v>
          </cell>
          <cell r="K36">
            <v>197.89999999990687</v>
          </cell>
          <cell r="L36">
            <v>24864</v>
          </cell>
          <cell r="M36">
            <v>2108</v>
          </cell>
          <cell r="N36">
            <v>824</v>
          </cell>
          <cell r="O36">
            <v>0</v>
          </cell>
          <cell r="P36">
            <v>249.89999999990687</v>
          </cell>
          <cell r="Q36">
            <v>0</v>
          </cell>
          <cell r="R36">
            <v>450.39999999850988</v>
          </cell>
          <cell r="S36">
            <v>0</v>
          </cell>
          <cell r="T36">
            <v>0</v>
          </cell>
          <cell r="U36">
            <v>8.6000000000931323</v>
          </cell>
          <cell r="V36">
            <v>0</v>
          </cell>
          <cell r="W36">
            <v>20.5</v>
          </cell>
          <cell r="X36">
            <v>0</v>
          </cell>
          <cell r="Y36">
            <v>152.5</v>
          </cell>
          <cell r="Z36">
            <v>151</v>
          </cell>
          <cell r="AA36">
            <v>0</v>
          </cell>
          <cell r="AB36">
            <v>95.299999999813735</v>
          </cell>
          <cell r="AC36">
            <v>22.5</v>
          </cell>
          <cell r="AD36">
            <v>0</v>
          </cell>
          <cell r="AE36">
            <v>147.90300000458956</v>
          </cell>
          <cell r="AF36">
            <v>0</v>
          </cell>
          <cell r="AG36">
            <v>0</v>
          </cell>
          <cell r="AH36">
            <v>9</v>
          </cell>
          <cell r="AI36">
            <v>14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119.70000000018626</v>
          </cell>
          <cell r="AP36">
            <v>5.2029999999977008</v>
          </cell>
          <cell r="AQ36">
            <v>0</v>
          </cell>
          <cell r="AR36">
            <v>305.07099999999627</v>
          </cell>
          <cell r="AS36">
            <v>27.595000000001164</v>
          </cell>
          <cell r="AT36">
            <v>0</v>
          </cell>
          <cell r="AU36">
            <v>18.082000000002154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172.76499999999942</v>
          </cell>
          <cell r="BC36">
            <v>11.050999999999476</v>
          </cell>
          <cell r="BD36">
            <v>75.578000000001339</v>
          </cell>
          <cell r="BE36">
            <v>79.057999999960884</v>
          </cell>
          <cell r="BF36">
            <v>0</v>
          </cell>
          <cell r="BG36">
            <v>30.597000000001572</v>
          </cell>
          <cell r="BH36">
            <v>48.460999999995693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145.1359999999404</v>
          </cell>
          <cell r="BS36">
            <v>0</v>
          </cell>
          <cell r="BT36">
            <v>0</v>
          </cell>
          <cell r="BU36">
            <v>0</v>
          </cell>
          <cell r="BV36">
            <v>20.581999999994878</v>
          </cell>
          <cell r="BW36">
            <v>0</v>
          </cell>
          <cell r="BX36">
            <v>0</v>
          </cell>
          <cell r="BY36">
            <v>0</v>
          </cell>
          <cell r="BZ36">
            <v>124.55400000000373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106.12899999984074</v>
          </cell>
          <cell r="CF36">
            <v>0</v>
          </cell>
          <cell r="CG36">
            <v>22.805000000000291</v>
          </cell>
          <cell r="CH36">
            <v>13.030999999995402</v>
          </cell>
          <cell r="CI36">
            <v>0</v>
          </cell>
          <cell r="CJ36">
            <v>0</v>
          </cell>
          <cell r="CK36">
            <v>0</v>
          </cell>
          <cell r="CL36">
            <v>40.659999999988941</v>
          </cell>
          <cell r="CM36">
            <v>0</v>
          </cell>
          <cell r="CN36">
            <v>0</v>
          </cell>
          <cell r="CO36">
            <v>0</v>
          </cell>
          <cell r="CP36">
            <v>29.63300000000163</v>
          </cell>
          <cell r="CQ36">
            <v>0</v>
          </cell>
          <cell r="CR36">
            <v>100.45700000005309</v>
          </cell>
          <cell r="CS36">
            <v>0</v>
          </cell>
          <cell r="CT36">
            <v>35.743000000002212</v>
          </cell>
          <cell r="CU36">
            <v>2.1539999999949941</v>
          </cell>
          <cell r="CV36">
            <v>62.560000000004948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204.2170000000624</v>
          </cell>
          <cell r="DF36">
            <v>0</v>
          </cell>
          <cell r="DG36">
            <v>103.97999999999593</v>
          </cell>
          <cell r="DH36">
            <v>0</v>
          </cell>
          <cell r="DI36">
            <v>69.930000000000291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30.307000000000698</v>
          </cell>
          <cell r="DR36">
            <v>222.23699999984819</v>
          </cell>
          <cell r="DS36">
            <v>0</v>
          </cell>
          <cell r="DT36">
            <v>0</v>
          </cell>
          <cell r="DU36">
            <v>94.038999999997031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15.889999999999418</v>
          </cell>
          <cell r="EA36">
            <v>0</v>
          </cell>
          <cell r="EB36">
            <v>0</v>
          </cell>
          <cell r="EC36">
            <v>0</v>
          </cell>
          <cell r="ED36">
            <v>112.30799999999726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-83.766089999931864</v>
          </cell>
          <cell r="J38">
            <v>-393.60923999996157</v>
          </cell>
          <cell r="K38">
            <v>-94.15535999997519</v>
          </cell>
          <cell r="L38">
            <v>-691.8693599998951</v>
          </cell>
          <cell r="M38">
            <v>-350.76000000000931</v>
          </cell>
          <cell r="N38">
            <v>-45.978000000119209</v>
          </cell>
          <cell r="O38">
            <v>0</v>
          </cell>
          <cell r="P38">
            <v>0</v>
          </cell>
          <cell r="Q38">
            <v>0</v>
          </cell>
          <cell r="R38">
            <v>-1329.1284900009632</v>
          </cell>
          <cell r="S38">
            <v>0</v>
          </cell>
          <cell r="T38">
            <v>0</v>
          </cell>
          <cell r="U38">
            <v>-25.400000000023283</v>
          </cell>
          <cell r="V38">
            <v>-52.458619999990333</v>
          </cell>
          <cell r="W38">
            <v>-304.06339999998454</v>
          </cell>
          <cell r="X38">
            <v>-563.29874999995809</v>
          </cell>
          <cell r="Y38">
            <v>-188.97375000012107</v>
          </cell>
          <cell r="Z38">
            <v>-194.93397000012919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-1229.9773999992758</v>
          </cell>
          <cell r="AF38">
            <v>0</v>
          </cell>
          <cell r="AG38">
            <v>0</v>
          </cell>
          <cell r="AH38">
            <v>0</v>
          </cell>
          <cell r="AI38">
            <v>-67.142400000069756</v>
          </cell>
          <cell r="AJ38">
            <v>-197.28800000005867</v>
          </cell>
          <cell r="AK38">
            <v>-387.28799999994226</v>
          </cell>
          <cell r="AL38">
            <v>-434.01599999982864</v>
          </cell>
          <cell r="AM38">
            <v>-144.24300000001676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-1253.9195400001481</v>
          </cell>
          <cell r="AS38">
            <v>0</v>
          </cell>
          <cell r="AT38">
            <v>0</v>
          </cell>
          <cell r="AU38">
            <v>0</v>
          </cell>
          <cell r="AV38">
            <v>-106.00701000005938</v>
          </cell>
          <cell r="AW38">
            <v>-239.52570000005653</v>
          </cell>
          <cell r="AX38">
            <v>-453.35939999995753</v>
          </cell>
          <cell r="AY38">
            <v>-258.08327999990433</v>
          </cell>
          <cell r="AZ38">
            <v>-196.94415000011213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-227.40077999979258</v>
          </cell>
          <cell r="BF38">
            <v>0</v>
          </cell>
          <cell r="BG38">
            <v>0</v>
          </cell>
          <cell r="BH38">
            <v>0</v>
          </cell>
          <cell r="BI38">
            <v>-26.497380000015255</v>
          </cell>
          <cell r="BJ38">
            <v>-149.00340000004508</v>
          </cell>
          <cell r="BK38">
            <v>-51.900000000023283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-387.88694999925792</v>
          </cell>
          <cell r="BS38">
            <v>0</v>
          </cell>
          <cell r="BT38">
            <v>0</v>
          </cell>
          <cell r="BU38">
            <v>-96.0373799999943</v>
          </cell>
          <cell r="BV38">
            <v>-6.2021700000041164</v>
          </cell>
          <cell r="BW38">
            <v>-27.900000000023283</v>
          </cell>
          <cell r="BX38">
            <v>-103.12020000012126</v>
          </cell>
          <cell r="BY38">
            <v>-103.06710000010207</v>
          </cell>
          <cell r="BZ38">
            <v>-51.560099999653175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-114.49875000026077</v>
          </cell>
          <cell r="CF38">
            <v>0</v>
          </cell>
          <cell r="CG38">
            <v>0</v>
          </cell>
          <cell r="CH38">
            <v>-30.28694999992149</v>
          </cell>
          <cell r="CI38">
            <v>0</v>
          </cell>
          <cell r="CJ38">
            <v>-28.5</v>
          </cell>
          <cell r="CK38">
            <v>-54.300000000046566</v>
          </cell>
          <cell r="CL38">
            <v>-1.4117999998852611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-184.78309999965131</v>
          </cell>
          <cell r="CS38">
            <v>0</v>
          </cell>
          <cell r="CT38">
            <v>1.0803999999770895</v>
          </cell>
          <cell r="CU38">
            <v>-29.200000000011642</v>
          </cell>
          <cell r="CV38">
            <v>-64.707200000004377</v>
          </cell>
          <cell r="CW38">
            <v>-84.79680000001099</v>
          </cell>
          <cell r="CX38">
            <v>0</v>
          </cell>
          <cell r="CY38">
            <v>-5.8275000001303852</v>
          </cell>
          <cell r="CZ38">
            <v>-1.3319999999366701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-433.64455000311136</v>
          </cell>
          <cell r="DF38">
            <v>0</v>
          </cell>
          <cell r="DG38">
            <v>-88.016630000027362</v>
          </cell>
          <cell r="DH38">
            <v>-116.04189999995288</v>
          </cell>
          <cell r="DI38">
            <v>-29.899999999965075</v>
          </cell>
          <cell r="DJ38">
            <v>-18.074549999961164</v>
          </cell>
          <cell r="DK38">
            <v>-33.364320000167936</v>
          </cell>
          <cell r="DL38">
            <v>-11.871200000168756</v>
          </cell>
          <cell r="DM38">
            <v>-13.830800000112504</v>
          </cell>
          <cell r="DN38">
            <v>0</v>
          </cell>
          <cell r="DO38">
            <v>-122.54514999996172</v>
          </cell>
          <cell r="DP38">
            <v>0</v>
          </cell>
          <cell r="DQ38">
            <v>0</v>
          </cell>
          <cell r="DR38">
            <v>-1291.1522399988025</v>
          </cell>
          <cell r="DS38">
            <v>0</v>
          </cell>
          <cell r="DT38">
            <v>-141.46380000002682</v>
          </cell>
          <cell r="DU38">
            <v>-99.817199999990407</v>
          </cell>
          <cell r="DV38">
            <v>-282.96432000002824</v>
          </cell>
          <cell r="DW38">
            <v>-220.70250000001397</v>
          </cell>
          <cell r="DX38">
            <v>-317.51649999967776</v>
          </cell>
          <cell r="DY38">
            <v>-13.711600000038743</v>
          </cell>
          <cell r="DZ38">
            <v>-1.3362999998498708</v>
          </cell>
          <cell r="EA38">
            <v>0</v>
          </cell>
          <cell r="EB38">
            <v>-59.841360000020359</v>
          </cell>
          <cell r="EC38">
            <v>-65.456460000015795</v>
          </cell>
          <cell r="ED38">
            <v>-88.342200000071898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</row>
        <row r="41">
          <cell r="F41">
            <v>-1879.6999999992549</v>
          </cell>
          <cell r="G41">
            <v>7886.5599999986589</v>
          </cell>
          <cell r="H41">
            <v>11324.509999999776</v>
          </cell>
          <cell r="I41">
            <v>15166.133909998462</v>
          </cell>
          <cell r="J41">
            <v>11109.220759999938</v>
          </cell>
          <cell r="K41">
            <v>16805.244640000165</v>
          </cell>
          <cell r="L41">
            <v>86270.630640000105</v>
          </cell>
          <cell r="M41">
            <v>40432.839999988675</v>
          </cell>
          <cell r="N41">
            <v>24852.021999999881</v>
          </cell>
          <cell r="O41">
            <v>18308.300000000745</v>
          </cell>
          <cell r="P41">
            <v>1555.3000000007451</v>
          </cell>
          <cell r="Q41">
            <v>9602.3000000007451</v>
          </cell>
          <cell r="R41">
            <v>94056.601509988308</v>
          </cell>
          <cell r="S41">
            <v>680</v>
          </cell>
          <cell r="T41">
            <v>728</v>
          </cell>
          <cell r="U41">
            <v>6241.6999999973923</v>
          </cell>
          <cell r="V41">
            <v>4986.2813799995929</v>
          </cell>
          <cell r="W41">
            <v>2273.4966000001878</v>
          </cell>
          <cell r="X41">
            <v>2096.7312500011176</v>
          </cell>
          <cell r="Y41">
            <v>18093.526250001043</v>
          </cell>
          <cell r="Z41">
            <v>9428.9660300016403</v>
          </cell>
          <cell r="AA41">
            <v>7281.7999999970198</v>
          </cell>
          <cell r="AB41">
            <v>11468.799999998882</v>
          </cell>
          <cell r="AC41">
            <v>11529.799999998882</v>
          </cell>
          <cell r="AD41">
            <v>19247.5</v>
          </cell>
          <cell r="AE41">
            <v>-19337.324400007725</v>
          </cell>
          <cell r="AF41">
            <v>-142933.80000000075</v>
          </cell>
          <cell r="AG41">
            <v>6509</v>
          </cell>
          <cell r="AH41">
            <v>5708.0599999986589</v>
          </cell>
          <cell r="AI41">
            <v>7945.0975999990478</v>
          </cell>
          <cell r="AJ41">
            <v>5098.9220000002533</v>
          </cell>
          <cell r="AK41">
            <v>3118.3520000018179</v>
          </cell>
          <cell r="AL41">
            <v>24779.983999997377</v>
          </cell>
          <cell r="AM41">
            <v>7179.7569999992847</v>
          </cell>
          <cell r="AN41">
            <v>13180.900000002235</v>
          </cell>
          <cell r="AO41">
            <v>12997.900000000373</v>
          </cell>
          <cell r="AP41">
            <v>18873.703000001609</v>
          </cell>
          <cell r="AQ41">
            <v>18204.800000000745</v>
          </cell>
          <cell r="AR41">
            <v>12468.501460045576</v>
          </cell>
          <cell r="AS41">
            <v>-123928.30499999598</v>
          </cell>
          <cell r="AT41">
            <v>10057.60000000149</v>
          </cell>
          <cell r="AU41">
            <v>5172.7819999996573</v>
          </cell>
          <cell r="AV41">
            <v>7553.3829900007695</v>
          </cell>
          <cell r="AW41">
            <v>6026.0843000002205</v>
          </cell>
          <cell r="AX41">
            <v>5394.3905999995768</v>
          </cell>
          <cell r="AY41">
            <v>29410.016719996929</v>
          </cell>
          <cell r="AZ41">
            <v>11446.955850001425</v>
          </cell>
          <cell r="BA41">
            <v>4534.8999999985099</v>
          </cell>
          <cell r="BB41">
            <v>17820.265000000596</v>
          </cell>
          <cell r="BC41">
            <v>9093.9509999975562</v>
          </cell>
          <cell r="BD41">
            <v>29886.478000000119</v>
          </cell>
          <cell r="BE41">
            <v>67161.337219983339</v>
          </cell>
          <cell r="BF41">
            <v>444</v>
          </cell>
          <cell r="BG41">
            <v>-707.60299999825656</v>
          </cell>
          <cell r="BH41">
            <v>4608.1009999979287</v>
          </cell>
          <cell r="BI41">
            <v>7457.1026200018823</v>
          </cell>
          <cell r="BJ41">
            <v>6314.1966000013053</v>
          </cell>
          <cell r="BK41">
            <v>5367.8999999985099</v>
          </cell>
          <cell r="BL41">
            <v>11588.89999999851</v>
          </cell>
          <cell r="BM41">
            <v>6795.8000000007451</v>
          </cell>
          <cell r="BN41">
            <v>4500.3000000007451</v>
          </cell>
          <cell r="BO41">
            <v>11503.300000000745</v>
          </cell>
          <cell r="BP41">
            <v>3513.2900000009686</v>
          </cell>
          <cell r="BQ41">
            <v>5776.0500000007451</v>
          </cell>
          <cell r="BR41">
            <v>81797.249049991369</v>
          </cell>
          <cell r="BS41">
            <v>286.5</v>
          </cell>
          <cell r="BT41">
            <v>4788.2999999988824</v>
          </cell>
          <cell r="BU41">
            <v>6277.6626199986786</v>
          </cell>
          <cell r="BV41">
            <v>6277.779829999432</v>
          </cell>
          <cell r="BW41">
            <v>7509.6000000014901</v>
          </cell>
          <cell r="BX41">
            <v>6613.1797999981791</v>
          </cell>
          <cell r="BY41">
            <v>10791.932900000364</v>
          </cell>
          <cell r="BZ41">
            <v>13063.293900001794</v>
          </cell>
          <cell r="CA41">
            <v>9444.1999999992549</v>
          </cell>
          <cell r="CB41">
            <v>8396.5</v>
          </cell>
          <cell r="CC41">
            <v>4741.1599999982864</v>
          </cell>
          <cell r="CD41">
            <v>3607.1399999987334</v>
          </cell>
          <cell r="CE41">
            <v>50446.330250024796</v>
          </cell>
          <cell r="CF41">
            <v>1669.7599999997765</v>
          </cell>
          <cell r="CG41">
            <v>2316.1049999985844</v>
          </cell>
          <cell r="CH41">
            <v>3757.4840500000864</v>
          </cell>
          <cell r="CI41">
            <v>3204.0999999996275</v>
          </cell>
          <cell r="CJ41">
            <v>5084.3999999985099</v>
          </cell>
          <cell r="CK41">
            <v>2653.5</v>
          </cell>
          <cell r="CL41">
            <v>1199.0482000000775</v>
          </cell>
          <cell r="CM41">
            <v>275.80000000074506</v>
          </cell>
          <cell r="CN41">
            <v>1392.4999999962747</v>
          </cell>
          <cell r="CO41">
            <v>3110.3000000044703</v>
          </cell>
          <cell r="CP41">
            <v>2519.5330000016838</v>
          </cell>
          <cell r="CQ41">
            <v>23263.79999999702</v>
          </cell>
          <cell r="CR41">
            <v>34532.233900010586</v>
          </cell>
          <cell r="CS41">
            <v>5429.6000000014901</v>
          </cell>
          <cell r="CT41">
            <v>4080.7234000023454</v>
          </cell>
          <cell r="CU41">
            <v>3395.5139999985695</v>
          </cell>
          <cell r="CV41">
            <v>5853.652800001204</v>
          </cell>
          <cell r="CW41">
            <v>4618.503200000152</v>
          </cell>
          <cell r="CX41">
            <v>4804</v>
          </cell>
          <cell r="CY41">
            <v>2053.672499999404</v>
          </cell>
          <cell r="CZ41">
            <v>658.86800000071526</v>
          </cell>
          <cell r="DA41">
            <v>1107.1999999992549</v>
          </cell>
          <cell r="DB41">
            <v>3648.7999999970198</v>
          </cell>
          <cell r="DC41">
            <v>745.30000000074506</v>
          </cell>
          <cell r="DD41">
            <v>-1863.6000000014901</v>
          </cell>
          <cell r="DE41">
            <v>84890.172450006008</v>
          </cell>
          <cell r="DF41">
            <v>7221</v>
          </cell>
          <cell r="DG41">
            <v>10256.163370000198</v>
          </cell>
          <cell r="DH41">
            <v>6009.5581000000238</v>
          </cell>
          <cell r="DI41">
            <v>7429.5299999993294</v>
          </cell>
          <cell r="DJ41">
            <v>4354.7254499997944</v>
          </cell>
          <cell r="DK41">
            <v>3387.5356799997389</v>
          </cell>
          <cell r="DL41">
            <v>3868.9288000017405</v>
          </cell>
          <cell r="DM41">
            <v>2140.769200000912</v>
          </cell>
          <cell r="DN41">
            <v>4661.3000000007451</v>
          </cell>
          <cell r="DO41">
            <v>13303.954849995673</v>
          </cell>
          <cell r="DP41">
            <v>-615.60000000149012</v>
          </cell>
          <cell r="DQ41">
            <v>22872.30700000003</v>
          </cell>
          <cell r="DR41">
            <v>94157.58475998044</v>
          </cell>
          <cell r="DS41">
            <v>10746.5</v>
          </cell>
          <cell r="DT41">
            <v>11221.636199999601</v>
          </cell>
          <cell r="DU41">
            <v>9232.1217999979854</v>
          </cell>
          <cell r="DV41">
            <v>9599.8356799986213</v>
          </cell>
          <cell r="DW41">
            <v>6597.6974999997765</v>
          </cell>
          <cell r="DX41">
            <v>5495.183500001207</v>
          </cell>
          <cell r="DY41">
            <v>5113.4884000048041</v>
          </cell>
          <cell r="DZ41">
            <v>1464.5537000000477</v>
          </cell>
          <cell r="EA41">
            <v>4136.8999999985099</v>
          </cell>
          <cell r="EB41">
            <v>9467.7586400024593</v>
          </cell>
          <cell r="EC41">
            <v>7598.4435399957001</v>
          </cell>
          <cell r="ED41">
            <v>13483.465800002217</v>
          </cell>
        </row>
        <row r="43">
          <cell r="A43" t="str">
            <v>Total Special Sales For Resale</v>
          </cell>
          <cell r="F43">
            <v>-1879.7000000029802</v>
          </cell>
          <cell r="G43">
            <v>7886.5600000023842</v>
          </cell>
          <cell r="H43">
            <v>11324.510000001639</v>
          </cell>
          <cell r="I43">
            <v>15166.133910000324</v>
          </cell>
          <cell r="J43">
            <v>11109.22076000087</v>
          </cell>
          <cell r="K43">
            <v>16805.244640000165</v>
          </cell>
          <cell r="L43">
            <v>86270.630640000105</v>
          </cell>
          <cell r="M43">
            <v>40432.839999988675</v>
          </cell>
          <cell r="N43">
            <v>24852.021999999881</v>
          </cell>
          <cell r="O43">
            <v>18308.30000000447</v>
          </cell>
          <cell r="P43">
            <v>1555.3000000007451</v>
          </cell>
          <cell r="Q43">
            <v>9602.3000000044703</v>
          </cell>
          <cell r="R43">
            <v>94056.601509988308</v>
          </cell>
          <cell r="S43">
            <v>680</v>
          </cell>
          <cell r="T43">
            <v>728</v>
          </cell>
          <cell r="U43">
            <v>6241.6999999973923</v>
          </cell>
          <cell r="V43">
            <v>4986.2813799995929</v>
          </cell>
          <cell r="W43">
            <v>2273.4966000001878</v>
          </cell>
          <cell r="X43">
            <v>2096.7312500011176</v>
          </cell>
          <cell r="Y43">
            <v>18093.526250001043</v>
          </cell>
          <cell r="Z43">
            <v>9428.9660300016403</v>
          </cell>
          <cell r="AA43">
            <v>7281.7999999970198</v>
          </cell>
          <cell r="AB43">
            <v>11468.799999998882</v>
          </cell>
          <cell r="AC43">
            <v>11529.79999999702</v>
          </cell>
          <cell r="AD43">
            <v>19247.5</v>
          </cell>
          <cell r="AE43">
            <v>-19337.324399977922</v>
          </cell>
          <cell r="AF43">
            <v>-142933.80000000075</v>
          </cell>
          <cell r="AG43">
            <v>6509</v>
          </cell>
          <cell r="AH43">
            <v>5708.0599999986589</v>
          </cell>
          <cell r="AI43">
            <v>7945.0975999981165</v>
          </cell>
          <cell r="AJ43">
            <v>5098.9220000002533</v>
          </cell>
          <cell r="AK43">
            <v>3118.3520000018179</v>
          </cell>
          <cell r="AL43">
            <v>24779.983999997377</v>
          </cell>
          <cell r="AM43">
            <v>7179.7569999992847</v>
          </cell>
          <cell r="AN43">
            <v>13180.900000002235</v>
          </cell>
          <cell r="AO43">
            <v>12997.900000000373</v>
          </cell>
          <cell r="AP43">
            <v>18873.703000001609</v>
          </cell>
          <cell r="AQ43">
            <v>18204.800000000745</v>
          </cell>
          <cell r="AR43">
            <v>12468.501459985971</v>
          </cell>
          <cell r="AS43">
            <v>-123928.30499999598</v>
          </cell>
          <cell r="AT43">
            <v>10057.60000000149</v>
          </cell>
          <cell r="AU43">
            <v>5172.7819999996573</v>
          </cell>
          <cell r="AV43">
            <v>7553.3829900007695</v>
          </cell>
          <cell r="AW43">
            <v>6026.0843000002205</v>
          </cell>
          <cell r="AX43">
            <v>5394.3905999995768</v>
          </cell>
          <cell r="AY43">
            <v>29410.016719996929</v>
          </cell>
          <cell r="AZ43">
            <v>11446.955850001425</v>
          </cell>
          <cell r="BA43">
            <v>4534.8999999985099</v>
          </cell>
          <cell r="BB43">
            <v>17820.265000000596</v>
          </cell>
          <cell r="BC43">
            <v>9093.9509999975562</v>
          </cell>
          <cell r="BD43">
            <v>29886.478000000119</v>
          </cell>
          <cell r="BE43">
            <v>67161.337219983339</v>
          </cell>
          <cell r="BF43">
            <v>444</v>
          </cell>
          <cell r="BG43">
            <v>-707.60299999825656</v>
          </cell>
          <cell r="BH43">
            <v>4608.1009999979287</v>
          </cell>
          <cell r="BI43">
            <v>7457.1026200018823</v>
          </cell>
          <cell r="BJ43">
            <v>6314.1966000013053</v>
          </cell>
          <cell r="BK43">
            <v>5367.8999999985099</v>
          </cell>
          <cell r="BL43">
            <v>11588.89999999851</v>
          </cell>
          <cell r="BM43">
            <v>6795.8000000007451</v>
          </cell>
          <cell r="BN43">
            <v>4500.3000000007451</v>
          </cell>
          <cell r="BO43">
            <v>11503.300000000745</v>
          </cell>
          <cell r="BP43">
            <v>3513.2900000009686</v>
          </cell>
          <cell r="BQ43">
            <v>5776.0500000007451</v>
          </cell>
          <cell r="BR43">
            <v>81797.249049991369</v>
          </cell>
          <cell r="BS43">
            <v>286.5</v>
          </cell>
          <cell r="BT43">
            <v>4788.2999999988824</v>
          </cell>
          <cell r="BU43">
            <v>6277.6626199986786</v>
          </cell>
          <cell r="BV43">
            <v>6277.779829999432</v>
          </cell>
          <cell r="BW43">
            <v>7509.6000000014901</v>
          </cell>
          <cell r="BX43">
            <v>6613.1797999981791</v>
          </cell>
          <cell r="BY43">
            <v>10791.932900000364</v>
          </cell>
          <cell r="BZ43">
            <v>13063.293900001794</v>
          </cell>
          <cell r="CA43">
            <v>9444.1999999992549</v>
          </cell>
          <cell r="CB43">
            <v>8396.5</v>
          </cell>
          <cell r="CC43">
            <v>4741.1599999982864</v>
          </cell>
          <cell r="CD43">
            <v>3607.1399999987334</v>
          </cell>
          <cell r="CE43">
            <v>50446.330250024796</v>
          </cell>
          <cell r="CF43">
            <v>1669.7599999997765</v>
          </cell>
          <cell r="CG43">
            <v>2316.1049999985844</v>
          </cell>
          <cell r="CH43">
            <v>3757.4840500000864</v>
          </cell>
          <cell r="CI43">
            <v>3204.0999999996275</v>
          </cell>
          <cell r="CJ43">
            <v>5084.3999999985099</v>
          </cell>
          <cell r="CK43">
            <v>2653.5</v>
          </cell>
          <cell r="CL43">
            <v>1199.0482000000775</v>
          </cell>
          <cell r="CM43">
            <v>275.80000000074506</v>
          </cell>
          <cell r="CN43">
            <v>1392.4999999962747</v>
          </cell>
          <cell r="CO43">
            <v>3110.3000000044703</v>
          </cell>
          <cell r="CP43">
            <v>2519.5330000016838</v>
          </cell>
          <cell r="CQ43">
            <v>23263.79999999702</v>
          </cell>
          <cell r="CR43">
            <v>34532.233900010586</v>
          </cell>
          <cell r="CS43">
            <v>5429.6000000014901</v>
          </cell>
          <cell r="CT43">
            <v>4080.7234000023454</v>
          </cell>
          <cell r="CU43">
            <v>3395.5139999985695</v>
          </cell>
          <cell r="CV43">
            <v>5853.652800001204</v>
          </cell>
          <cell r="CW43">
            <v>4618.503200000152</v>
          </cell>
          <cell r="CX43">
            <v>4804</v>
          </cell>
          <cell r="CY43">
            <v>2053.672499999404</v>
          </cell>
          <cell r="CZ43">
            <v>658.86800000071526</v>
          </cell>
          <cell r="DA43">
            <v>1107.1999999992549</v>
          </cell>
          <cell r="DB43">
            <v>3648.7999999970198</v>
          </cell>
          <cell r="DC43">
            <v>745.30000000074506</v>
          </cell>
          <cell r="DD43">
            <v>-1863.6000000014901</v>
          </cell>
          <cell r="DE43">
            <v>84890.172450006008</v>
          </cell>
          <cell r="DF43">
            <v>7221</v>
          </cell>
          <cell r="DG43">
            <v>10256.163370000198</v>
          </cell>
          <cell r="DH43">
            <v>6009.5581000000238</v>
          </cell>
          <cell r="DI43">
            <v>7429.5299999993294</v>
          </cell>
          <cell r="DJ43">
            <v>4354.7254499997944</v>
          </cell>
          <cell r="DK43">
            <v>3387.5356799997389</v>
          </cell>
          <cell r="DL43">
            <v>3868.9288000017405</v>
          </cell>
          <cell r="DM43">
            <v>2140.769200000912</v>
          </cell>
          <cell r="DN43">
            <v>4661.3000000007451</v>
          </cell>
          <cell r="DO43">
            <v>13303.954849995673</v>
          </cell>
          <cell r="DP43">
            <v>-615.60000000149012</v>
          </cell>
          <cell r="DQ43">
            <v>22872.30700000003</v>
          </cell>
          <cell r="DR43">
            <v>94157.58475998044</v>
          </cell>
          <cell r="DS43">
            <v>10746.5</v>
          </cell>
          <cell r="DT43">
            <v>11221.636199999601</v>
          </cell>
          <cell r="DU43">
            <v>9232.1217999979854</v>
          </cell>
          <cell r="DV43">
            <v>9599.8356799986213</v>
          </cell>
          <cell r="DW43">
            <v>6597.6974999997765</v>
          </cell>
          <cell r="DX43">
            <v>5495.183500001207</v>
          </cell>
          <cell r="DY43">
            <v>5113.4884000048041</v>
          </cell>
          <cell r="DZ43">
            <v>1464.5537000000477</v>
          </cell>
          <cell r="EA43">
            <v>4136.8999999985099</v>
          </cell>
          <cell r="EB43">
            <v>9467.7586400024593</v>
          </cell>
          <cell r="EC43">
            <v>7598.4435399957001</v>
          </cell>
          <cell r="ED43">
            <v>13483.465800002217</v>
          </cell>
        </row>
        <row r="46">
          <cell r="A46" t="str">
            <v>Purchased Power &amp; Net Interchange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63.421798339113593</v>
          </cell>
          <cell r="S51">
            <v>0</v>
          </cell>
          <cell r="T51">
            <v>0</v>
          </cell>
          <cell r="U51">
            <v>0</v>
          </cell>
          <cell r="V51">
            <v>56.900000000139698</v>
          </cell>
          <cell r="W51">
            <v>6.5217983401380479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56.900000000372529</v>
          </cell>
          <cell r="AF51">
            <v>0</v>
          </cell>
          <cell r="AG51">
            <v>0</v>
          </cell>
          <cell r="AH51">
            <v>0</v>
          </cell>
          <cell r="AI51">
            <v>56.900000000139698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40.161922736093402</v>
          </cell>
          <cell r="AS51">
            <v>0</v>
          </cell>
          <cell r="AT51">
            <v>0</v>
          </cell>
          <cell r="AU51">
            <v>40.161922736093402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4627.0866835545748</v>
          </cell>
          <cell r="BF51">
            <v>149.46852535463404</v>
          </cell>
          <cell r="BG51">
            <v>808.93100042606238</v>
          </cell>
          <cell r="BH51">
            <v>580.49673034972511</v>
          </cell>
          <cell r="BI51">
            <v>506.80744650005363</v>
          </cell>
          <cell r="BJ51">
            <v>383.90137898153625</v>
          </cell>
          <cell r="BK51">
            <v>227.60002844990231</v>
          </cell>
          <cell r="BL51">
            <v>113.80000130855478</v>
          </cell>
          <cell r="BM51">
            <v>227.59999601705931</v>
          </cell>
          <cell r="BN51">
            <v>284.50001137983054</v>
          </cell>
          <cell r="BO51">
            <v>613.22522342996672</v>
          </cell>
          <cell r="BP51">
            <v>404.25416052597575</v>
          </cell>
          <cell r="BQ51">
            <v>326.50218082894571</v>
          </cell>
          <cell r="BR51">
            <v>3189.1252454146743</v>
          </cell>
          <cell r="BS51">
            <v>6.4415351999923587</v>
          </cell>
          <cell r="BT51">
            <v>341.39996927394532</v>
          </cell>
          <cell r="BU51">
            <v>341.40000193449669</v>
          </cell>
          <cell r="BV51">
            <v>615.95487404312007</v>
          </cell>
          <cell r="BW51">
            <v>402.08475499460474</v>
          </cell>
          <cell r="BX51">
            <v>390.81083850073628</v>
          </cell>
          <cell r="BY51">
            <v>158.1207926699426</v>
          </cell>
          <cell r="BZ51">
            <v>227.60002105287276</v>
          </cell>
          <cell r="CA51">
            <v>134.53302285005338</v>
          </cell>
          <cell r="CB51">
            <v>284.49995504901744</v>
          </cell>
          <cell r="CC51">
            <v>228.29460737598129</v>
          </cell>
          <cell r="CD51">
            <v>57.984872470144182</v>
          </cell>
          <cell r="CE51">
            <v>3539.1226577721536</v>
          </cell>
          <cell r="CF51">
            <v>113.80000568996184</v>
          </cell>
          <cell r="CG51">
            <v>401.31472757901065</v>
          </cell>
          <cell r="CH51">
            <v>530.93723081215285</v>
          </cell>
          <cell r="CI51">
            <v>622.77922276989557</v>
          </cell>
          <cell r="CJ51">
            <v>202.33603470190428</v>
          </cell>
          <cell r="CK51">
            <v>145.43533710786141</v>
          </cell>
          <cell r="CL51">
            <v>94.907407650025561</v>
          </cell>
          <cell r="CM51">
            <v>120.17207964579575</v>
          </cell>
          <cell r="CN51">
            <v>322.50813028006814</v>
          </cell>
          <cell r="CO51">
            <v>515.9820878499886</v>
          </cell>
          <cell r="CP51">
            <v>119.60678383603226</v>
          </cell>
          <cell r="CQ51">
            <v>349.34360984980594</v>
          </cell>
          <cell r="CR51">
            <v>3166.1657730229199</v>
          </cell>
          <cell r="CS51">
            <v>363.64634094014764</v>
          </cell>
          <cell r="CT51">
            <v>485.73479119164404</v>
          </cell>
          <cell r="CU51">
            <v>512.60444808797911</v>
          </cell>
          <cell r="CV51">
            <v>170.70001934608445</v>
          </cell>
          <cell r="CW51">
            <v>284.50001934589818</v>
          </cell>
          <cell r="CX51">
            <v>105.12869035988115</v>
          </cell>
          <cell r="CY51">
            <v>221.45434593805112</v>
          </cell>
          <cell r="CZ51">
            <v>31.636730019934475</v>
          </cell>
          <cell r="DA51">
            <v>148.8587955951225</v>
          </cell>
          <cell r="DB51">
            <v>216.00161780009512</v>
          </cell>
          <cell r="DC51">
            <v>284.49996301496867</v>
          </cell>
          <cell r="DD51">
            <v>341.40001137997024</v>
          </cell>
          <cell r="DE51">
            <v>1354.2198213320225</v>
          </cell>
          <cell r="DF51">
            <v>56.900000000023283</v>
          </cell>
          <cell r="DG51">
            <v>0</v>
          </cell>
          <cell r="DH51">
            <v>56.899999999906868</v>
          </cell>
          <cell r="DI51">
            <v>606.79489525407553</v>
          </cell>
          <cell r="DJ51">
            <v>170.69999431003816</v>
          </cell>
          <cell r="DK51">
            <v>0</v>
          </cell>
          <cell r="DL51">
            <v>0</v>
          </cell>
          <cell r="DM51">
            <v>16.04028069996275</v>
          </cell>
          <cell r="DN51">
            <v>0</v>
          </cell>
          <cell r="DO51">
            <v>202.33534165995661</v>
          </cell>
          <cell r="DP51">
            <v>69.481773520004936</v>
          </cell>
          <cell r="DQ51">
            <v>175.06753588991705</v>
          </cell>
          <cell r="DR51">
            <v>1048.4508981257677</v>
          </cell>
          <cell r="DS51">
            <v>0</v>
          </cell>
          <cell r="DT51">
            <v>0</v>
          </cell>
          <cell r="DU51">
            <v>227.60001137992367</v>
          </cell>
          <cell r="DV51">
            <v>502.97099813981913</v>
          </cell>
          <cell r="DW51">
            <v>113.79999146517366</v>
          </cell>
          <cell r="DX51">
            <v>0</v>
          </cell>
          <cell r="DY51">
            <v>14.92842056020163</v>
          </cell>
          <cell r="DZ51">
            <v>31.635318899992853</v>
          </cell>
          <cell r="EA51">
            <v>31.636038684984669</v>
          </cell>
          <cell r="EB51">
            <v>125.88011899450794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189.53541700076312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72.400000000023283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108.59999999997672</v>
          </cell>
          <cell r="AC52">
            <v>0</v>
          </cell>
          <cell r="AD52">
            <v>8.5354170000064187</v>
          </cell>
          <cell r="AE52">
            <v>218.11352148093283</v>
          </cell>
          <cell r="AF52">
            <v>0</v>
          </cell>
          <cell r="AG52">
            <v>0</v>
          </cell>
          <cell r="AH52">
            <v>121.10159759991802</v>
          </cell>
          <cell r="AI52">
            <v>60.811923879897222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36.200000000069849</v>
          </cell>
          <cell r="AP52">
            <v>0</v>
          </cell>
          <cell r="AQ52">
            <v>0</v>
          </cell>
          <cell r="AR52">
            <v>226.50845352001488</v>
          </cell>
          <cell r="AS52">
            <v>0</v>
          </cell>
          <cell r="AT52">
            <v>0</v>
          </cell>
          <cell r="AU52">
            <v>0</v>
          </cell>
          <cell r="AV52">
            <v>72.400000000023283</v>
          </cell>
          <cell r="AW52">
            <v>0</v>
          </cell>
          <cell r="AX52">
            <v>0</v>
          </cell>
          <cell r="AY52">
            <v>108.60089051991235</v>
          </cell>
          <cell r="AZ52">
            <v>0</v>
          </cell>
          <cell r="BA52">
            <v>0</v>
          </cell>
          <cell r="BB52">
            <v>45.507562999962829</v>
          </cell>
          <cell r="BC52">
            <v>0</v>
          </cell>
          <cell r="BD52">
            <v>0</v>
          </cell>
          <cell r="BE52">
            <v>2325.7881951853633</v>
          </cell>
          <cell r="BF52">
            <v>82.645270424021874</v>
          </cell>
          <cell r="BG52">
            <v>168.18844337522751</v>
          </cell>
          <cell r="BH52">
            <v>323.9153018068755</v>
          </cell>
          <cell r="BI52">
            <v>283.46037983463611</v>
          </cell>
          <cell r="BJ52">
            <v>223.52837807871401</v>
          </cell>
          <cell r="BK52">
            <v>217.20088328002021</v>
          </cell>
          <cell r="BL52">
            <v>76.47977620002348</v>
          </cell>
          <cell r="BM52">
            <v>121.35594966006465</v>
          </cell>
          <cell r="BN52">
            <v>245.97581439989153</v>
          </cell>
          <cell r="BO52">
            <v>152.45202115993015</v>
          </cell>
          <cell r="BP52">
            <v>213.54452572669834</v>
          </cell>
          <cell r="BQ52">
            <v>217.04145123995841</v>
          </cell>
          <cell r="BR52">
            <v>2035.7465947680175</v>
          </cell>
          <cell r="BS52">
            <v>89.225851948023774</v>
          </cell>
          <cell r="BT52">
            <v>318.64280375692761</v>
          </cell>
          <cell r="BU52">
            <v>311.82875660993159</v>
          </cell>
          <cell r="BV52">
            <v>181.00000832602382</v>
          </cell>
          <cell r="BW52">
            <v>354.59617508994415</v>
          </cell>
          <cell r="BX52">
            <v>181.00002534000669</v>
          </cell>
          <cell r="BY52">
            <v>22.838326600030996</v>
          </cell>
          <cell r="BZ52">
            <v>108.59907690004911</v>
          </cell>
          <cell r="CA52">
            <v>108.88473948382307</v>
          </cell>
          <cell r="CB52">
            <v>102.47365788603202</v>
          </cell>
          <cell r="CC52">
            <v>75.657171019993257</v>
          </cell>
          <cell r="CD52">
            <v>181.00000181002542</v>
          </cell>
          <cell r="CE52">
            <v>1852.1702171238139</v>
          </cell>
          <cell r="CF52">
            <v>147.65878078900278</v>
          </cell>
          <cell r="CG52">
            <v>431.35385036404477</v>
          </cell>
          <cell r="CH52">
            <v>353.35720873204991</v>
          </cell>
          <cell r="CI52">
            <v>288.09358767990489</v>
          </cell>
          <cell r="CJ52">
            <v>152.29892773996107</v>
          </cell>
          <cell r="CK52">
            <v>173.03441805997863</v>
          </cell>
          <cell r="CL52">
            <v>20.126530300010927</v>
          </cell>
          <cell r="CM52">
            <v>0</v>
          </cell>
          <cell r="CN52">
            <v>37.741526319994591</v>
          </cell>
          <cell r="CO52">
            <v>188.0506218719529</v>
          </cell>
          <cell r="CP52">
            <v>60.454765268019401</v>
          </cell>
          <cell r="CQ52">
            <v>0</v>
          </cell>
          <cell r="CR52">
            <v>1865.5792371919379</v>
          </cell>
          <cell r="CS52">
            <v>80.590050900005735</v>
          </cell>
          <cell r="CT52">
            <v>248.15595469396794</v>
          </cell>
          <cell r="CU52">
            <v>314.56983943399973</v>
          </cell>
          <cell r="CV52">
            <v>217.20000448881183</v>
          </cell>
          <cell r="CW52">
            <v>76.760581410024315</v>
          </cell>
          <cell r="CX52">
            <v>60.380468387971632</v>
          </cell>
          <cell r="CY52">
            <v>0</v>
          </cell>
          <cell r="CZ52">
            <v>100.63441444002092</v>
          </cell>
          <cell r="DA52">
            <v>148.85393663996365</v>
          </cell>
          <cell r="DB52">
            <v>274.89231575594749</v>
          </cell>
          <cell r="DC52">
            <v>271.14256626804126</v>
          </cell>
          <cell r="DD52">
            <v>72.39910477399826</v>
          </cell>
          <cell r="DE52">
            <v>1037.5041378596798</v>
          </cell>
          <cell r="DF52">
            <v>72.399999275978189</v>
          </cell>
          <cell r="DG52">
            <v>16.580856140004471</v>
          </cell>
          <cell r="DH52">
            <v>140.67102800006978</v>
          </cell>
          <cell r="DI52">
            <v>217.19999276008457</v>
          </cell>
          <cell r="DJ52">
            <v>77.54897650401108</v>
          </cell>
          <cell r="DK52">
            <v>50.953697339980863</v>
          </cell>
          <cell r="DL52">
            <v>0</v>
          </cell>
          <cell r="DM52">
            <v>0</v>
          </cell>
          <cell r="DN52">
            <v>92.527424440020695</v>
          </cell>
          <cell r="DO52">
            <v>272.79016800003592</v>
          </cell>
          <cell r="DP52">
            <v>96.831995400018059</v>
          </cell>
          <cell r="DQ52">
            <v>0</v>
          </cell>
          <cell r="DR52">
            <v>693.20036740228534</v>
          </cell>
          <cell r="DS52">
            <v>0</v>
          </cell>
          <cell r="DT52">
            <v>72.399999999965075</v>
          </cell>
          <cell r="DU52">
            <v>157.40444179996848</v>
          </cell>
          <cell r="DV52">
            <v>158.41232944000512</v>
          </cell>
          <cell r="DW52">
            <v>153.16698998399079</v>
          </cell>
          <cell r="DX52">
            <v>0</v>
          </cell>
          <cell r="DY52">
            <v>0</v>
          </cell>
          <cell r="DZ52">
            <v>0</v>
          </cell>
          <cell r="EA52">
            <v>72.399999999906868</v>
          </cell>
          <cell r="EB52">
            <v>79.416606180020608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127.29999999981374</v>
          </cell>
          <cell r="AS53">
            <v>0</v>
          </cell>
          <cell r="AT53">
            <v>0</v>
          </cell>
          <cell r="AU53">
            <v>127.30000000001746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1698.5331762721762</v>
          </cell>
          <cell r="BF53">
            <v>0</v>
          </cell>
          <cell r="BG53">
            <v>6.8453785161982523</v>
          </cell>
          <cell r="BH53">
            <v>158.47902251497726</v>
          </cell>
          <cell r="BI53">
            <v>372.38219272499555</v>
          </cell>
          <cell r="BJ53">
            <v>416.62976195200463</v>
          </cell>
          <cell r="BK53">
            <v>475.17923794401577</v>
          </cell>
          <cell r="BL53">
            <v>0</v>
          </cell>
          <cell r="BM53">
            <v>0</v>
          </cell>
          <cell r="BN53">
            <v>0</v>
          </cell>
          <cell r="BO53">
            <v>168.38504896199447</v>
          </cell>
          <cell r="BP53">
            <v>0</v>
          </cell>
          <cell r="BQ53">
            <v>100.63253365809942</v>
          </cell>
          <cell r="BR53">
            <v>957.9107291540131</v>
          </cell>
          <cell r="BS53">
            <v>0</v>
          </cell>
          <cell r="BT53">
            <v>198.93609548499808</v>
          </cell>
          <cell r="BU53">
            <v>93.509297049982706</v>
          </cell>
          <cell r="BV53">
            <v>459.89581889999681</v>
          </cell>
          <cell r="BW53">
            <v>78.269517718988936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127.30000000001746</v>
          </cell>
          <cell r="CC53">
            <v>0</v>
          </cell>
          <cell r="CD53">
            <v>0</v>
          </cell>
          <cell r="CE53">
            <v>771.92403598269448</v>
          </cell>
          <cell r="CF53">
            <v>0</v>
          </cell>
          <cell r="CG53">
            <v>127.30000000000291</v>
          </cell>
          <cell r="CH53">
            <v>74.278573608986335</v>
          </cell>
          <cell r="CI53">
            <v>94.955110618990147</v>
          </cell>
          <cell r="CJ53">
            <v>0</v>
          </cell>
          <cell r="CK53">
            <v>0</v>
          </cell>
          <cell r="CL53">
            <v>0</v>
          </cell>
          <cell r="CM53">
            <v>70.779551070008893</v>
          </cell>
          <cell r="CN53">
            <v>404.61080068480805</v>
          </cell>
          <cell r="CO53">
            <v>0</v>
          </cell>
          <cell r="CP53">
            <v>0</v>
          </cell>
          <cell r="CQ53">
            <v>0</v>
          </cell>
          <cell r="CR53">
            <v>838.42900377651677</v>
          </cell>
          <cell r="CS53">
            <v>0</v>
          </cell>
          <cell r="CT53">
            <v>0</v>
          </cell>
          <cell r="CU53">
            <v>127.29999490801129</v>
          </cell>
          <cell r="CV53">
            <v>238.64543371499167</v>
          </cell>
          <cell r="CW53">
            <v>273.30269958998542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174.79421824301244</v>
          </cell>
          <cell r="DC53">
            <v>0</v>
          </cell>
          <cell r="DD53">
            <v>24.386657319992082</v>
          </cell>
          <cell r="DE53">
            <v>143.72702152188867</v>
          </cell>
          <cell r="DF53">
            <v>0</v>
          </cell>
          <cell r="DG53">
            <v>0</v>
          </cell>
          <cell r="DH53">
            <v>63.176825900009135</v>
          </cell>
          <cell r="DI53">
            <v>9.773750671884045</v>
          </cell>
          <cell r="DJ53">
            <v>0</v>
          </cell>
          <cell r="DK53">
            <v>0</v>
          </cell>
          <cell r="DL53">
            <v>70.776444950024597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196.50000066682696</v>
          </cell>
          <cell r="AF54">
            <v>0</v>
          </cell>
          <cell r="AG54">
            <v>0</v>
          </cell>
          <cell r="AH54">
            <v>0</v>
          </cell>
          <cell r="AI54">
            <v>117.89999999990687</v>
          </cell>
          <cell r="AJ54">
            <v>78.600000668084249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52.607105366885662</v>
          </cell>
          <cell r="AS54">
            <v>0</v>
          </cell>
          <cell r="AT54">
            <v>0</v>
          </cell>
          <cell r="AU54">
            <v>52.607105367002077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2531.0070439977571</v>
          </cell>
          <cell r="BF54">
            <v>117.89998427999672</v>
          </cell>
          <cell r="BG54">
            <v>396.88312413898529</v>
          </cell>
          <cell r="BH54">
            <v>316.44608376000542</v>
          </cell>
          <cell r="BI54">
            <v>402.81034306506626</v>
          </cell>
          <cell r="BJ54">
            <v>268.22966832004022</v>
          </cell>
          <cell r="BK54">
            <v>196.49999606993515</v>
          </cell>
          <cell r="BL54">
            <v>0</v>
          </cell>
          <cell r="BM54">
            <v>0</v>
          </cell>
          <cell r="BN54">
            <v>243.85993285500444</v>
          </cell>
          <cell r="BO54">
            <v>275.09998231497593</v>
          </cell>
          <cell r="BP54">
            <v>153.83788185595768</v>
          </cell>
          <cell r="BQ54">
            <v>159.44004733802285</v>
          </cell>
          <cell r="BR54">
            <v>1957.4268138594925</v>
          </cell>
          <cell r="BS54">
            <v>117.89999882102711</v>
          </cell>
          <cell r="BT54">
            <v>162.01423428003909</v>
          </cell>
          <cell r="BU54">
            <v>275.10002751008142</v>
          </cell>
          <cell r="BV54">
            <v>275.09998820989858</v>
          </cell>
          <cell r="BW54">
            <v>165.23878749005962</v>
          </cell>
          <cell r="BX54">
            <v>124.50817827903666</v>
          </cell>
          <cell r="BY54">
            <v>0</v>
          </cell>
          <cell r="BZ54">
            <v>0</v>
          </cell>
          <cell r="CA54">
            <v>270.91509627003688</v>
          </cell>
          <cell r="CB54">
            <v>173.65050417918246</v>
          </cell>
          <cell r="CC54">
            <v>117.89999685599469</v>
          </cell>
          <cell r="CD54">
            <v>275.10000196500914</v>
          </cell>
          <cell r="CE54">
            <v>1423.2341336999089</v>
          </cell>
          <cell r="CF54">
            <v>36.196408259973396</v>
          </cell>
          <cell r="CG54">
            <v>230.23660318198381</v>
          </cell>
          <cell r="CH54">
            <v>110.74644108000211</v>
          </cell>
          <cell r="CI54">
            <v>366.99803139001597</v>
          </cell>
          <cell r="CJ54">
            <v>235.79997602698859</v>
          </cell>
          <cell r="CK54">
            <v>61.150074129109271</v>
          </cell>
          <cell r="CL54">
            <v>21.850065089995041</v>
          </cell>
          <cell r="CM54">
            <v>98.980675032013096</v>
          </cell>
          <cell r="CN54">
            <v>100.45104366005398</v>
          </cell>
          <cell r="CO54">
            <v>105.99993642000481</v>
          </cell>
          <cell r="CP54">
            <v>54.824879430001602</v>
          </cell>
          <cell r="CQ54">
            <v>0</v>
          </cell>
          <cell r="CR54">
            <v>1252.9392541497946</v>
          </cell>
          <cell r="CS54">
            <v>39.299999999988358</v>
          </cell>
          <cell r="CT54">
            <v>110.88937683060067</v>
          </cell>
          <cell r="CU54">
            <v>226.02671487000771</v>
          </cell>
          <cell r="CV54">
            <v>235.80000275094062</v>
          </cell>
          <cell r="CW54">
            <v>140.93809858791064</v>
          </cell>
          <cell r="CX54">
            <v>78.599999999976717</v>
          </cell>
          <cell r="CY54">
            <v>43.701100890059024</v>
          </cell>
          <cell r="CZ54">
            <v>21.85103108396288</v>
          </cell>
          <cell r="DA54">
            <v>159.05189852998592</v>
          </cell>
          <cell r="DB54">
            <v>137.44298240588978</v>
          </cell>
          <cell r="DC54">
            <v>59.338048200006597</v>
          </cell>
          <cell r="DD54">
            <v>0</v>
          </cell>
          <cell r="DE54">
            <v>678.97916795127094</v>
          </cell>
          <cell r="DF54">
            <v>0</v>
          </cell>
          <cell r="DG54">
            <v>0</v>
          </cell>
          <cell r="DH54">
            <v>13.330339527106844</v>
          </cell>
          <cell r="DI54">
            <v>78.599988210014999</v>
          </cell>
          <cell r="DJ54">
            <v>151.61007018003147</v>
          </cell>
          <cell r="DK54">
            <v>87.401251584524289</v>
          </cell>
          <cell r="DL54">
            <v>0</v>
          </cell>
          <cell r="DM54">
            <v>39.299999999930151</v>
          </cell>
          <cell r="DN54">
            <v>64.133394899894483</v>
          </cell>
          <cell r="DO54">
            <v>166.00412355002481</v>
          </cell>
          <cell r="DP54">
            <v>0</v>
          </cell>
          <cell r="DQ54">
            <v>78.600000000034925</v>
          </cell>
          <cell r="DR54">
            <v>741.33275687135756</v>
          </cell>
          <cell r="DS54">
            <v>0</v>
          </cell>
          <cell r="DT54">
            <v>39.299999999988358</v>
          </cell>
          <cell r="DU54">
            <v>0.29421610955614597</v>
          </cell>
          <cell r="DV54">
            <v>242.87207245291211</v>
          </cell>
          <cell r="DW54">
            <v>319.11640321800951</v>
          </cell>
          <cell r="DX54">
            <v>0</v>
          </cell>
          <cell r="DY54">
            <v>39.299999999930151</v>
          </cell>
          <cell r="DZ54">
            <v>0</v>
          </cell>
          <cell r="EA54">
            <v>0</v>
          </cell>
          <cell r="EB54">
            <v>100.45006508997176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1968.3872291152366</v>
          </cell>
          <cell r="BF55">
            <v>0</v>
          </cell>
          <cell r="BG55">
            <v>380.12297168979421</v>
          </cell>
          <cell r="BH55">
            <v>593.95043327999883</v>
          </cell>
          <cell r="BI55">
            <v>203.6245684879832</v>
          </cell>
          <cell r="BJ55">
            <v>322.57431734999409</v>
          </cell>
          <cell r="BK55">
            <v>0</v>
          </cell>
          <cell r="BL55">
            <v>0</v>
          </cell>
          <cell r="BM55">
            <v>254.60000000003492</v>
          </cell>
          <cell r="BN55">
            <v>0</v>
          </cell>
          <cell r="BO55">
            <v>86.214943400002085</v>
          </cell>
          <cell r="BP55">
            <v>127.29999490799673</v>
          </cell>
          <cell r="BQ55">
            <v>0</v>
          </cell>
          <cell r="BR55">
            <v>631.99375822022557</v>
          </cell>
          <cell r="BS55">
            <v>0</v>
          </cell>
          <cell r="BT55">
            <v>55.663898150000023</v>
          </cell>
          <cell r="BU55">
            <v>0</v>
          </cell>
          <cell r="BV55">
            <v>163.40583167003933</v>
          </cell>
          <cell r="BW55">
            <v>158.32403094595065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254.59999745401728</v>
          </cell>
          <cell r="CD55">
            <v>0</v>
          </cell>
          <cell r="CE55">
            <v>540.86798690678552</v>
          </cell>
          <cell r="CF55">
            <v>0</v>
          </cell>
          <cell r="CG55">
            <v>0</v>
          </cell>
          <cell r="CH55">
            <v>3.0073644790099934</v>
          </cell>
          <cell r="CI55">
            <v>490.55792830797145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47.302694119978696</v>
          </cell>
          <cell r="CO55">
            <v>0</v>
          </cell>
          <cell r="CP55">
            <v>0</v>
          </cell>
          <cell r="CQ55">
            <v>0</v>
          </cell>
          <cell r="CR55">
            <v>371.76130606932566</v>
          </cell>
          <cell r="CS55">
            <v>0</v>
          </cell>
          <cell r="CT55">
            <v>0</v>
          </cell>
          <cell r="CU55">
            <v>0</v>
          </cell>
          <cell r="CV55">
            <v>127.29999999998836</v>
          </cell>
          <cell r="CW55">
            <v>127.29689388000406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117.16441218997352</v>
          </cell>
          <cell r="DC55">
            <v>0</v>
          </cell>
          <cell r="DD55">
            <v>0</v>
          </cell>
          <cell r="DE55">
            <v>394.60079457890242</v>
          </cell>
          <cell r="DF55">
            <v>0</v>
          </cell>
          <cell r="DG55">
            <v>0</v>
          </cell>
          <cell r="DH55">
            <v>127.30000178219052</v>
          </cell>
          <cell r="DI55">
            <v>255.13502076815348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12.165772028994979</v>
          </cell>
          <cell r="DP55">
            <v>0</v>
          </cell>
          <cell r="DQ55">
            <v>0</v>
          </cell>
          <cell r="DR55">
            <v>71.289005669765174</v>
          </cell>
          <cell r="DS55">
            <v>0</v>
          </cell>
          <cell r="DT55">
            <v>0</v>
          </cell>
          <cell r="DU55">
            <v>0</v>
          </cell>
          <cell r="DV55">
            <v>71.289005669998005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80.317239120602608</v>
          </cell>
          <cell r="S56">
            <v>0</v>
          </cell>
          <cell r="T56">
            <v>0</v>
          </cell>
          <cell r="U56">
            <v>0</v>
          </cell>
          <cell r="V56">
            <v>42.599991479888558</v>
          </cell>
          <cell r="W56">
            <v>37.717247640015557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85.199995741248131</v>
          </cell>
          <cell r="AF56">
            <v>0</v>
          </cell>
          <cell r="AG56">
            <v>0</v>
          </cell>
          <cell r="AH56">
            <v>0</v>
          </cell>
          <cell r="AI56">
            <v>42.600012779934332</v>
          </cell>
          <cell r="AJ56">
            <v>42.59998296003323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28.175512198358774</v>
          </cell>
          <cell r="AS56">
            <v>0</v>
          </cell>
          <cell r="AT56">
            <v>0</v>
          </cell>
          <cell r="AU56">
            <v>28.175512200046796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1380.3063994059339</v>
          </cell>
          <cell r="BF56">
            <v>84.864543317991775</v>
          </cell>
          <cell r="BG56">
            <v>211.10044518986251</v>
          </cell>
          <cell r="BH56">
            <v>161.79264018009417</v>
          </cell>
          <cell r="BI56">
            <v>81.791015940019861</v>
          </cell>
          <cell r="BJ56">
            <v>54.836839776020497</v>
          </cell>
          <cell r="BK56">
            <v>85.199991479981691</v>
          </cell>
          <cell r="BL56">
            <v>85.200002981931902</v>
          </cell>
          <cell r="BM56">
            <v>0</v>
          </cell>
          <cell r="BN56">
            <v>255.60001278005075</v>
          </cell>
          <cell r="BO56">
            <v>176.96536929003196</v>
          </cell>
          <cell r="BP56">
            <v>46.244428722013254</v>
          </cell>
          <cell r="BQ56">
            <v>136.71110974799376</v>
          </cell>
          <cell r="BR56">
            <v>1029.5872483514249</v>
          </cell>
          <cell r="BS56">
            <v>0</v>
          </cell>
          <cell r="BT56">
            <v>170.39999275800074</v>
          </cell>
          <cell r="BU56">
            <v>165.01678284001537</v>
          </cell>
          <cell r="BV56">
            <v>177.84678416396491</v>
          </cell>
          <cell r="BW56">
            <v>85.200000000069849</v>
          </cell>
          <cell r="BX56">
            <v>78.036920760059729</v>
          </cell>
          <cell r="BY56">
            <v>9.4178035199875012</v>
          </cell>
          <cell r="BZ56">
            <v>0</v>
          </cell>
          <cell r="CA56">
            <v>4.2012119999853894</v>
          </cell>
          <cell r="CB56">
            <v>85.199999148026109</v>
          </cell>
          <cell r="CC56">
            <v>169.8799477199791</v>
          </cell>
          <cell r="CD56">
            <v>84.387805439997464</v>
          </cell>
          <cell r="CE56">
            <v>1332.8659560233355</v>
          </cell>
          <cell r="CF56">
            <v>42.599999999976717</v>
          </cell>
          <cell r="CG56">
            <v>42.599999999976717</v>
          </cell>
          <cell r="CH56">
            <v>188.32501500006765</v>
          </cell>
          <cell r="CI56">
            <v>375.28993511397857</v>
          </cell>
          <cell r="CJ56">
            <v>127.80000000004657</v>
          </cell>
          <cell r="CK56">
            <v>66.285847080056556</v>
          </cell>
          <cell r="CL56">
            <v>0</v>
          </cell>
          <cell r="CM56">
            <v>11.134097879985347</v>
          </cell>
          <cell r="CN56">
            <v>0</v>
          </cell>
          <cell r="CO56">
            <v>290.6934646499576</v>
          </cell>
          <cell r="CP56">
            <v>23.685842819977552</v>
          </cell>
          <cell r="CQ56">
            <v>164.45175348001067</v>
          </cell>
          <cell r="CR56">
            <v>1157.9098642552271</v>
          </cell>
          <cell r="CS56">
            <v>42.60000851994846</v>
          </cell>
          <cell r="CT56">
            <v>127.08805175998714</v>
          </cell>
          <cell r="CU56">
            <v>174.79403152805753</v>
          </cell>
          <cell r="CV56">
            <v>127.80000638996717</v>
          </cell>
          <cell r="CW56">
            <v>55.095913379918784</v>
          </cell>
          <cell r="CX56">
            <v>139.06272189179435</v>
          </cell>
          <cell r="CY56">
            <v>71.056506060063839</v>
          </cell>
          <cell r="CZ56">
            <v>23.685859860037453</v>
          </cell>
          <cell r="DA56">
            <v>90.168776925536804</v>
          </cell>
          <cell r="DB56">
            <v>178.7579836799996</v>
          </cell>
          <cell r="DC56">
            <v>42.599999999976717</v>
          </cell>
          <cell r="DD56">
            <v>85.200004259997513</v>
          </cell>
          <cell r="DE56">
            <v>822.4849508209154</v>
          </cell>
          <cell r="DF56">
            <v>0</v>
          </cell>
          <cell r="DG56">
            <v>42.600021299964283</v>
          </cell>
          <cell r="DH56">
            <v>203.40928734000772</v>
          </cell>
          <cell r="DI56">
            <v>102.58047410997096</v>
          </cell>
          <cell r="DJ56">
            <v>170.39999148005154</v>
          </cell>
          <cell r="DK56">
            <v>47.370654719998129</v>
          </cell>
          <cell r="DL56">
            <v>0</v>
          </cell>
          <cell r="DM56">
            <v>35.361587772029452</v>
          </cell>
          <cell r="DN56">
            <v>39.367733519989997</v>
          </cell>
          <cell r="DO56">
            <v>66.285855599970091</v>
          </cell>
          <cell r="DP56">
            <v>33.180256475985516</v>
          </cell>
          <cell r="DQ56">
            <v>81.929088503995445</v>
          </cell>
          <cell r="DR56">
            <v>873.4177723871544</v>
          </cell>
          <cell r="DS56">
            <v>0</v>
          </cell>
          <cell r="DT56">
            <v>42.599999999976717</v>
          </cell>
          <cell r="DU56">
            <v>127.48107510001864</v>
          </cell>
          <cell r="DV56">
            <v>236.68586412002333</v>
          </cell>
          <cell r="DW56">
            <v>240.64133375999518</v>
          </cell>
          <cell r="DX56">
            <v>0</v>
          </cell>
          <cell r="DY56">
            <v>59.88093409803696</v>
          </cell>
          <cell r="DZ56">
            <v>0</v>
          </cell>
          <cell r="EA56">
            <v>0</v>
          </cell>
          <cell r="EB56">
            <v>166.12856530799763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179.85872399993241</v>
          </cell>
          <cell r="AF58">
            <v>0</v>
          </cell>
          <cell r="AG58">
            <v>0</v>
          </cell>
          <cell r="AH58">
            <v>66.365718249988277</v>
          </cell>
          <cell r="AI58">
            <v>33.00281875001383</v>
          </cell>
          <cell r="AJ58">
            <v>5.4901850000023842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75.000001999986125</v>
          </cell>
          <cell r="AP58">
            <v>0</v>
          </cell>
          <cell r="AQ58">
            <v>0</v>
          </cell>
          <cell r="AR58">
            <v>149.85037575056776</v>
          </cell>
          <cell r="AS58">
            <v>0</v>
          </cell>
          <cell r="AT58">
            <v>0</v>
          </cell>
          <cell r="AU58">
            <v>6.2782500000030268</v>
          </cell>
          <cell r="AV58">
            <v>25.000005000008969</v>
          </cell>
          <cell r="AW58">
            <v>0</v>
          </cell>
          <cell r="AX58">
            <v>0</v>
          </cell>
          <cell r="AY58">
            <v>25</v>
          </cell>
          <cell r="AZ58">
            <v>0</v>
          </cell>
          <cell r="BA58">
            <v>0</v>
          </cell>
          <cell r="BB58">
            <v>93.572120750002796</v>
          </cell>
          <cell r="BC58">
            <v>0</v>
          </cell>
          <cell r="BD58">
            <v>0</v>
          </cell>
          <cell r="BE58">
            <v>869.91450574947521</v>
          </cell>
          <cell r="BF58">
            <v>81.843157499999506</v>
          </cell>
          <cell r="BG58">
            <v>50</v>
          </cell>
          <cell r="BH58">
            <v>36.307499999995343</v>
          </cell>
          <cell r="BI58">
            <v>42.059935749974102</v>
          </cell>
          <cell r="BJ58">
            <v>49.999995000020135</v>
          </cell>
          <cell r="BK58">
            <v>50.000002499960829</v>
          </cell>
          <cell r="BL58">
            <v>72.18247075000545</v>
          </cell>
          <cell r="BM58">
            <v>111.31226824998157</v>
          </cell>
          <cell r="BN58">
            <v>99.999994999961928</v>
          </cell>
          <cell r="BO58">
            <v>117.84326400002465</v>
          </cell>
          <cell r="BP58">
            <v>52.524499999999534</v>
          </cell>
          <cell r="BQ58">
            <v>105.84141700000328</v>
          </cell>
          <cell r="BR58">
            <v>1050.5452429400757</v>
          </cell>
          <cell r="BS58">
            <v>91.210123249999015</v>
          </cell>
          <cell r="BT58">
            <v>214.69545268997899</v>
          </cell>
          <cell r="BU58">
            <v>113.37390400000731</v>
          </cell>
          <cell r="BV58">
            <v>80.753788999980316</v>
          </cell>
          <cell r="BW58">
            <v>0</v>
          </cell>
          <cell r="BX58">
            <v>50</v>
          </cell>
          <cell r="BY58">
            <v>84.227682499971706</v>
          </cell>
          <cell r="BZ58">
            <v>74.999987499963026</v>
          </cell>
          <cell r="CA58">
            <v>25</v>
          </cell>
          <cell r="CB58">
            <v>193.80266250000568</v>
          </cell>
          <cell r="CC58">
            <v>48.437758999993093</v>
          </cell>
          <cell r="CD58">
            <v>74.043882499987376</v>
          </cell>
          <cell r="CE58">
            <v>1061.8516388749704</v>
          </cell>
          <cell r="CF58">
            <v>149.99998049999704</v>
          </cell>
          <cell r="CG58">
            <v>195.79643037499045</v>
          </cell>
          <cell r="CH58">
            <v>129.33999500001664</v>
          </cell>
          <cell r="CI58">
            <v>138.90015250002034</v>
          </cell>
          <cell r="CJ58">
            <v>117.81092150002951</v>
          </cell>
          <cell r="CK58">
            <v>50.959809750027489</v>
          </cell>
          <cell r="CL58">
            <v>25</v>
          </cell>
          <cell r="CM58">
            <v>13.89953749999404</v>
          </cell>
          <cell r="CN58">
            <v>101.73570249998011</v>
          </cell>
          <cell r="CO58">
            <v>63.899545000022044</v>
          </cell>
          <cell r="CP58">
            <v>22.129174249988864</v>
          </cell>
          <cell r="CQ58">
            <v>52.380389999991166</v>
          </cell>
          <cell r="CR58">
            <v>965.25200734939426</v>
          </cell>
          <cell r="CS58">
            <v>69.343889999989187</v>
          </cell>
          <cell r="CT58">
            <v>104.14369810000062</v>
          </cell>
          <cell r="CU58">
            <v>102.87285225000232</v>
          </cell>
          <cell r="CV58">
            <v>175.0000149999978</v>
          </cell>
          <cell r="CW58">
            <v>93.717550000001211</v>
          </cell>
          <cell r="CX58">
            <v>0</v>
          </cell>
          <cell r="CY58">
            <v>0</v>
          </cell>
          <cell r="CZ58">
            <v>13.901364999997895</v>
          </cell>
          <cell r="DA58">
            <v>142.62830600002781</v>
          </cell>
          <cell r="DB58">
            <v>134.31402024999261</v>
          </cell>
          <cell r="DC58">
            <v>79.069709999996121</v>
          </cell>
          <cell r="DD58">
            <v>50.260600749999867</v>
          </cell>
          <cell r="DE58">
            <v>443.26731389993802</v>
          </cell>
          <cell r="DF58">
            <v>13.020900000003166</v>
          </cell>
          <cell r="DG58">
            <v>13.549135000008391</v>
          </cell>
          <cell r="DH58">
            <v>63.899532500014175</v>
          </cell>
          <cell r="DI58">
            <v>65.734205000044312</v>
          </cell>
          <cell r="DJ58">
            <v>50</v>
          </cell>
          <cell r="DK58">
            <v>45.410359749977943</v>
          </cell>
          <cell r="DL58">
            <v>0</v>
          </cell>
          <cell r="DM58">
            <v>13.899532500014175</v>
          </cell>
          <cell r="DN58">
            <v>13.89953749999404</v>
          </cell>
          <cell r="DO58">
            <v>130.72764040000038</v>
          </cell>
          <cell r="DP58">
            <v>8.127083750005113</v>
          </cell>
          <cell r="DQ58">
            <v>24.999387500007288</v>
          </cell>
          <cell r="DR58">
            <v>592.38642624998465</v>
          </cell>
          <cell r="DS58">
            <v>0</v>
          </cell>
          <cell r="DT58">
            <v>22.16371250001248</v>
          </cell>
          <cell r="DU58">
            <v>166.29527000000235</v>
          </cell>
          <cell r="DV58">
            <v>199.61629625002388</v>
          </cell>
          <cell r="DW58">
            <v>42.15177749999566</v>
          </cell>
          <cell r="DX58">
            <v>25</v>
          </cell>
          <cell r="DY58">
            <v>50</v>
          </cell>
          <cell r="DZ58">
            <v>0</v>
          </cell>
          <cell r="EA58">
            <v>0</v>
          </cell>
          <cell r="EB58">
            <v>87.15936999997939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333.27445444464684</v>
          </cell>
          <cell r="S81">
            <v>0</v>
          </cell>
          <cell r="T81">
            <v>0</v>
          </cell>
          <cell r="U81">
            <v>0</v>
          </cell>
          <cell r="V81">
            <v>99.499991480261087</v>
          </cell>
          <cell r="W81">
            <v>116.63904597982764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108.59999999776483</v>
          </cell>
          <cell r="AC81">
            <v>0</v>
          </cell>
          <cell r="AD81">
            <v>8.5354169979691505</v>
          </cell>
          <cell r="AE81">
            <v>736.57224187254906</v>
          </cell>
          <cell r="AF81">
            <v>0</v>
          </cell>
          <cell r="AG81">
            <v>0</v>
          </cell>
          <cell r="AH81">
            <v>187.46731584519148</v>
          </cell>
          <cell r="AI81">
            <v>311.21475541219115</v>
          </cell>
          <cell r="AJ81">
            <v>126.69016862660646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111.20000199973583</v>
          </cell>
          <cell r="AP81">
            <v>0</v>
          </cell>
          <cell r="AQ81">
            <v>0</v>
          </cell>
          <cell r="AR81">
            <v>624.6033695936203</v>
          </cell>
          <cell r="AS81">
            <v>0</v>
          </cell>
          <cell r="AT81">
            <v>0</v>
          </cell>
          <cell r="AU81">
            <v>254.52279030159116</v>
          </cell>
          <cell r="AV81">
            <v>97.400005001574755</v>
          </cell>
          <cell r="AW81">
            <v>0</v>
          </cell>
          <cell r="AX81">
            <v>0</v>
          </cell>
          <cell r="AY81">
            <v>133.60089052096009</v>
          </cell>
          <cell r="AZ81">
            <v>0</v>
          </cell>
          <cell r="BA81">
            <v>0</v>
          </cell>
          <cell r="BB81">
            <v>139.07968375086784</v>
          </cell>
          <cell r="BC81">
            <v>0</v>
          </cell>
          <cell r="BD81">
            <v>0</v>
          </cell>
          <cell r="BE81">
            <v>15401.023233264685</v>
          </cell>
          <cell r="BF81">
            <v>516.72148087620735</v>
          </cell>
          <cell r="BG81">
            <v>2022.0713633336127</v>
          </cell>
          <cell r="BH81">
            <v>2171.3877118937671</v>
          </cell>
          <cell r="BI81">
            <v>1892.9358823038638</v>
          </cell>
          <cell r="BJ81">
            <v>1719.7003394588828</v>
          </cell>
          <cell r="BK81">
            <v>1251.6801397241652</v>
          </cell>
          <cell r="BL81">
            <v>347.66225124150515</v>
          </cell>
          <cell r="BM81">
            <v>714.86821392737329</v>
          </cell>
          <cell r="BN81">
            <v>1129.9357664138079</v>
          </cell>
          <cell r="BO81">
            <v>1590.1858525574207</v>
          </cell>
          <cell r="BP81">
            <v>997.70549174025655</v>
          </cell>
          <cell r="BQ81">
            <v>1046.1687398124486</v>
          </cell>
          <cell r="BR81">
            <v>10852.335632741451</v>
          </cell>
          <cell r="BS81">
            <v>304.77750921994448</v>
          </cell>
          <cell r="BT81">
            <v>1461.7524463944137</v>
          </cell>
          <cell r="BU81">
            <v>1300.2287699431181</v>
          </cell>
          <cell r="BV81">
            <v>1953.9570943117142</v>
          </cell>
          <cell r="BW81">
            <v>1243.7132662422955</v>
          </cell>
          <cell r="BX81">
            <v>824.35596287995577</v>
          </cell>
          <cell r="BY81">
            <v>274.60460528917611</v>
          </cell>
          <cell r="BZ81">
            <v>411.19908545352519</v>
          </cell>
          <cell r="CA81">
            <v>543.53407060354948</v>
          </cell>
          <cell r="CB81">
            <v>966.92677876166999</v>
          </cell>
          <cell r="CC81">
            <v>894.76947942748666</v>
          </cell>
          <cell r="CD81">
            <v>672.51656418479979</v>
          </cell>
          <cell r="CE81">
            <v>10522.036626338959</v>
          </cell>
          <cell r="CF81">
            <v>490.25517523661256</v>
          </cell>
          <cell r="CG81">
            <v>1428.6016114987433</v>
          </cell>
          <cell r="CH81">
            <v>1389.9918287117034</v>
          </cell>
          <cell r="CI81">
            <v>2377.5739683769643</v>
          </cell>
          <cell r="CJ81">
            <v>836.04585997015238</v>
          </cell>
          <cell r="CK81">
            <v>496.86548612639308</v>
          </cell>
          <cell r="CL81">
            <v>161.88400303944945</v>
          </cell>
          <cell r="CM81">
            <v>314.96594112925231</v>
          </cell>
          <cell r="CN81">
            <v>1014.3498975634575</v>
          </cell>
          <cell r="CO81">
            <v>1164.6256557926536</v>
          </cell>
          <cell r="CP81">
            <v>280.70144560188055</v>
          </cell>
          <cell r="CQ81">
            <v>566.17575333081186</v>
          </cell>
          <cell r="CR81">
            <v>9618.036445826292</v>
          </cell>
          <cell r="CS81">
            <v>595.48029036074877</v>
          </cell>
          <cell r="CT81">
            <v>1076.0118725784123</v>
          </cell>
          <cell r="CU81">
            <v>1458.1678810771555</v>
          </cell>
          <cell r="CV81">
            <v>1292.4454816915095</v>
          </cell>
          <cell r="CW81">
            <v>1051.6117561906576</v>
          </cell>
          <cell r="CX81">
            <v>383.17188064008951</v>
          </cell>
          <cell r="CY81">
            <v>336.21195288747549</v>
          </cell>
          <cell r="CZ81">
            <v>191.70940040424466</v>
          </cell>
          <cell r="DA81">
            <v>689.56171369180083</v>
          </cell>
          <cell r="DB81">
            <v>1233.3675503246486</v>
          </cell>
          <cell r="DC81">
            <v>736.65028748288751</v>
          </cell>
          <cell r="DD81">
            <v>573.64637848362327</v>
          </cell>
          <cell r="DE81">
            <v>4874.7832079231739</v>
          </cell>
          <cell r="DF81">
            <v>142.32089927792549</v>
          </cell>
          <cell r="DG81">
            <v>72.730012439191341</v>
          </cell>
          <cell r="DH81">
            <v>668.68701504915953</v>
          </cell>
          <cell r="DI81">
            <v>1335.8183267749846</v>
          </cell>
          <cell r="DJ81">
            <v>620.2590324729681</v>
          </cell>
          <cell r="DK81">
            <v>231.13596339151263</v>
          </cell>
          <cell r="DL81">
            <v>70.77644494920969</v>
          </cell>
          <cell r="DM81">
            <v>104.60140097141266</v>
          </cell>
          <cell r="DN81">
            <v>209.92809036001563</v>
          </cell>
          <cell r="DO81">
            <v>850.30890123918653</v>
          </cell>
          <cell r="DP81">
            <v>207.6211091466248</v>
          </cell>
          <cell r="DQ81">
            <v>360.5960118919611</v>
          </cell>
          <cell r="DR81">
            <v>4020.0772266685963</v>
          </cell>
          <cell r="DS81">
            <v>0</v>
          </cell>
          <cell r="DT81">
            <v>176.46371250227094</v>
          </cell>
          <cell r="DU81">
            <v>679.07501438818872</v>
          </cell>
          <cell r="DV81">
            <v>1411.8465660735965</v>
          </cell>
          <cell r="DW81">
            <v>868.87649592757225</v>
          </cell>
          <cell r="DX81">
            <v>25</v>
          </cell>
          <cell r="DY81">
            <v>164.10935465991497</v>
          </cell>
          <cell r="DZ81">
            <v>31.635318899527192</v>
          </cell>
          <cell r="EA81">
            <v>104.03603868186474</v>
          </cell>
          <cell r="EB81">
            <v>559.03472557477653</v>
          </cell>
          <cell r="EC81">
            <v>0</v>
          </cell>
          <cell r="ED81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7"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333.27445459365845</v>
          </cell>
          <cell r="S159">
            <v>0</v>
          </cell>
          <cell r="T159">
            <v>0</v>
          </cell>
          <cell r="U159">
            <v>0</v>
          </cell>
          <cell r="V159">
            <v>99.499991476535797</v>
          </cell>
          <cell r="W159">
            <v>116.63904597610235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108.59999999403954</v>
          </cell>
          <cell r="AC159">
            <v>0</v>
          </cell>
          <cell r="AD159">
            <v>8.5354169905185699</v>
          </cell>
          <cell r="AE159">
            <v>736.57224190235138</v>
          </cell>
          <cell r="AF159">
            <v>0</v>
          </cell>
          <cell r="AG159">
            <v>0</v>
          </cell>
          <cell r="AH159">
            <v>187.46731584519148</v>
          </cell>
          <cell r="AI159">
            <v>311.21475540846586</v>
          </cell>
          <cell r="AJ159">
            <v>126.69016862660646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111.20000199973583</v>
          </cell>
          <cell r="AP159">
            <v>0</v>
          </cell>
          <cell r="AQ159">
            <v>0</v>
          </cell>
          <cell r="AR159">
            <v>624.60336953401566</v>
          </cell>
          <cell r="AS159">
            <v>0</v>
          </cell>
          <cell r="AT159">
            <v>0</v>
          </cell>
          <cell r="AU159">
            <v>254.52279030531645</v>
          </cell>
          <cell r="AV159">
            <v>97.400004997849464</v>
          </cell>
          <cell r="AW159">
            <v>0</v>
          </cell>
          <cell r="AX159">
            <v>0</v>
          </cell>
          <cell r="AY159">
            <v>133.60089052468538</v>
          </cell>
          <cell r="AZ159">
            <v>0</v>
          </cell>
          <cell r="BA159">
            <v>0</v>
          </cell>
          <cell r="BB159">
            <v>139.07968375086784</v>
          </cell>
          <cell r="BC159">
            <v>0</v>
          </cell>
          <cell r="BD159">
            <v>0</v>
          </cell>
          <cell r="BE159">
            <v>15401.023233294487</v>
          </cell>
          <cell r="BF159">
            <v>516.72148087620735</v>
          </cell>
          <cell r="BG159">
            <v>2022.071363337338</v>
          </cell>
          <cell r="BH159">
            <v>2171.3877118974924</v>
          </cell>
          <cell r="BI159">
            <v>1892.9358823075891</v>
          </cell>
          <cell r="BJ159">
            <v>1719.7003394663334</v>
          </cell>
          <cell r="BK159">
            <v>1251.6801397278905</v>
          </cell>
          <cell r="BL159">
            <v>347.66225124150515</v>
          </cell>
          <cell r="BM159">
            <v>714.86821392923594</v>
          </cell>
          <cell r="BN159">
            <v>1129.9357664138079</v>
          </cell>
          <cell r="BO159">
            <v>1590.1858525574207</v>
          </cell>
          <cell r="BP159">
            <v>997.70549174398184</v>
          </cell>
          <cell r="BQ159">
            <v>1046.168739810586</v>
          </cell>
          <cell r="BR159">
            <v>10852.335632681847</v>
          </cell>
          <cell r="BS159">
            <v>304.77750922739506</v>
          </cell>
          <cell r="BT159">
            <v>1461.7524463906884</v>
          </cell>
          <cell r="BU159">
            <v>1300.2287699431181</v>
          </cell>
          <cell r="BV159">
            <v>1953.9570943117142</v>
          </cell>
          <cell r="BW159">
            <v>1243.7132662385702</v>
          </cell>
          <cell r="BX159">
            <v>824.35596287250519</v>
          </cell>
          <cell r="BY159">
            <v>274.60460528731346</v>
          </cell>
          <cell r="BZ159">
            <v>411.19908545166254</v>
          </cell>
          <cell r="CA159">
            <v>543.53407060354948</v>
          </cell>
          <cell r="CB159">
            <v>966.92677876353264</v>
          </cell>
          <cell r="CC159">
            <v>894.76947943121195</v>
          </cell>
          <cell r="CD159">
            <v>672.51656418293715</v>
          </cell>
          <cell r="CE159">
            <v>10522.036626338959</v>
          </cell>
          <cell r="CF159">
            <v>490.25517523288727</v>
          </cell>
          <cell r="CG159">
            <v>1428.601611495018</v>
          </cell>
          <cell r="CH159">
            <v>1389.9918287098408</v>
          </cell>
          <cell r="CI159">
            <v>2377.5739683769643</v>
          </cell>
          <cell r="CJ159">
            <v>836.04585997760296</v>
          </cell>
          <cell r="CK159">
            <v>496.86548612266779</v>
          </cell>
          <cell r="CL159">
            <v>161.88400303572416</v>
          </cell>
          <cell r="CM159">
            <v>314.96594113111496</v>
          </cell>
          <cell r="CN159">
            <v>1014.3498975634575</v>
          </cell>
          <cell r="CO159">
            <v>1164.6256557926536</v>
          </cell>
          <cell r="CP159">
            <v>280.70144560933113</v>
          </cell>
          <cell r="CQ159">
            <v>566.1757533326745</v>
          </cell>
          <cell r="CR159">
            <v>9618.0364458560944</v>
          </cell>
          <cell r="CS159">
            <v>595.48029036819935</v>
          </cell>
          <cell r="CT159">
            <v>1076.0118725784123</v>
          </cell>
          <cell r="CU159">
            <v>1458.1678810790181</v>
          </cell>
          <cell r="CV159">
            <v>1292.4454816952348</v>
          </cell>
          <cell r="CW159">
            <v>1051.6117561906576</v>
          </cell>
          <cell r="CX159">
            <v>383.17188064008951</v>
          </cell>
          <cell r="CY159">
            <v>336.21195288747549</v>
          </cell>
          <cell r="CZ159">
            <v>191.70940040051937</v>
          </cell>
          <cell r="DA159">
            <v>689.56171369552612</v>
          </cell>
          <cell r="DB159">
            <v>1233.3675503283739</v>
          </cell>
          <cell r="DC159">
            <v>736.65028747916222</v>
          </cell>
          <cell r="DD159">
            <v>573.64637847989798</v>
          </cell>
          <cell r="DE159">
            <v>4874.7832079529762</v>
          </cell>
          <cell r="DF159">
            <v>142.32089927792549</v>
          </cell>
          <cell r="DG159">
            <v>72.730012446641922</v>
          </cell>
          <cell r="DH159">
            <v>668.68701504915953</v>
          </cell>
          <cell r="DI159">
            <v>1335.8183267712593</v>
          </cell>
          <cell r="DJ159">
            <v>620.2590324729681</v>
          </cell>
          <cell r="DK159">
            <v>231.13596339523792</v>
          </cell>
          <cell r="DL159">
            <v>70.77644494920969</v>
          </cell>
          <cell r="DM159">
            <v>104.60140097141266</v>
          </cell>
          <cell r="DN159">
            <v>209.92809035629034</v>
          </cell>
          <cell r="DO159">
            <v>850.30890124291182</v>
          </cell>
          <cell r="DP159">
            <v>207.62110914289951</v>
          </cell>
          <cell r="DQ159">
            <v>360.5960118919611</v>
          </cell>
          <cell r="DR159">
            <v>4020.0772267580032</v>
          </cell>
          <cell r="DS159">
            <v>0</v>
          </cell>
          <cell r="DT159">
            <v>176.46371250599623</v>
          </cell>
          <cell r="DU159">
            <v>679.07501438260078</v>
          </cell>
          <cell r="DV159">
            <v>1411.8465660810471</v>
          </cell>
          <cell r="DW159">
            <v>868.87649592757225</v>
          </cell>
          <cell r="DX159">
            <v>25</v>
          </cell>
          <cell r="DY159">
            <v>164.10935465991497</v>
          </cell>
          <cell r="DZ159">
            <v>31.635318897664547</v>
          </cell>
          <cell r="EA159">
            <v>104.03603868186474</v>
          </cell>
          <cell r="EB159">
            <v>559.03472557663918</v>
          </cell>
          <cell r="EC159">
            <v>0</v>
          </cell>
          <cell r="ED159">
            <v>0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</row>
        <row r="177"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</row>
        <row r="179"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</row>
        <row r="180"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</row>
        <row r="189">
          <cell r="F189">
            <v>0</v>
          </cell>
          <cell r="G189">
            <v>0</v>
          </cell>
          <cell r="H189">
            <v>-1083.8000000000029</v>
          </cell>
          <cell r="I189">
            <v>-802.26800000001094</v>
          </cell>
          <cell r="J189">
            <v>-4161.8680000000168</v>
          </cell>
          <cell r="K189">
            <v>-582.44400000000314</v>
          </cell>
          <cell r="L189">
            <v>-5622.9990000000107</v>
          </cell>
          <cell r="M189">
            <v>-17585.28899999999</v>
          </cell>
          <cell r="N189">
            <v>-6049.8300000000163</v>
          </cell>
          <cell r="O189">
            <v>0</v>
          </cell>
          <cell r="P189">
            <v>0</v>
          </cell>
          <cell r="Q189">
            <v>-744.26400000001013</v>
          </cell>
          <cell r="R189">
            <v>-10338.339000000036</v>
          </cell>
          <cell r="S189">
            <v>0</v>
          </cell>
          <cell r="T189">
            <v>0</v>
          </cell>
          <cell r="U189">
            <v>-1118.2160000000076</v>
          </cell>
          <cell r="V189">
            <v>-418.71500000000015</v>
          </cell>
          <cell r="W189">
            <v>-1881.8300000000017</v>
          </cell>
          <cell r="X189">
            <v>-2014.0299999999988</v>
          </cell>
          <cell r="Y189">
            <v>-2639.3080000000045</v>
          </cell>
          <cell r="Z189">
            <v>-2266.2399999999907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-10193.190000000002</v>
          </cell>
          <cell r="AF189">
            <v>0</v>
          </cell>
          <cell r="AG189">
            <v>0</v>
          </cell>
          <cell r="AH189">
            <v>0</v>
          </cell>
          <cell r="AI189">
            <v>-89.277999999998428</v>
          </cell>
          <cell r="AJ189">
            <v>-303.62600000000384</v>
          </cell>
          <cell r="AK189">
            <v>-1034.6559999999954</v>
          </cell>
          <cell r="AL189">
            <v>-3305.8859999999986</v>
          </cell>
          <cell r="AM189">
            <v>-5459.7440000000061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-16380.876000000047</v>
          </cell>
          <cell r="AS189">
            <v>0</v>
          </cell>
          <cell r="AT189">
            <v>0</v>
          </cell>
          <cell r="AU189">
            <v>-1088.6269999999931</v>
          </cell>
          <cell r="AV189">
            <v>-648.34399999999732</v>
          </cell>
          <cell r="AW189">
            <v>-4462.3899999999849</v>
          </cell>
          <cell r="AX189">
            <v>-1899.9719000000041</v>
          </cell>
          <cell r="AY189">
            <v>-4631.0320000000065</v>
          </cell>
          <cell r="AZ189">
            <v>-1011.3040000000037</v>
          </cell>
          <cell r="BA189">
            <v>-2639.2071000000033</v>
          </cell>
          <cell r="BB189">
            <v>0</v>
          </cell>
          <cell r="BC189">
            <v>0</v>
          </cell>
          <cell r="BD189">
            <v>0</v>
          </cell>
          <cell r="BE189">
            <v>16689.128839999903</v>
          </cell>
          <cell r="BF189">
            <v>20662.759999999951</v>
          </cell>
          <cell r="BG189">
            <v>0</v>
          </cell>
          <cell r="BH189">
            <v>-951.30935999999929</v>
          </cell>
          <cell r="BI189">
            <v>0</v>
          </cell>
          <cell r="BJ189">
            <v>-611.83100000000195</v>
          </cell>
          <cell r="BK189">
            <v>-697.00500000000466</v>
          </cell>
          <cell r="BL189">
            <v>-1415.6860000000015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-297.7998</v>
          </cell>
          <cell r="BR189">
            <v>12575.043200000073</v>
          </cell>
          <cell r="BS189">
            <v>21882.5</v>
          </cell>
          <cell r="BT189">
            <v>0</v>
          </cell>
          <cell r="BU189">
            <v>-847.39899999999761</v>
          </cell>
          <cell r="BV189">
            <v>-366.60060000000067</v>
          </cell>
          <cell r="BW189">
            <v>-3187.8220000000147</v>
          </cell>
          <cell r="BX189">
            <v>-307.77699999999822</v>
          </cell>
          <cell r="BY189">
            <v>-2964.3530000000028</v>
          </cell>
          <cell r="BZ189">
            <v>-1633.5051999999996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-5145.4871000000276</v>
          </cell>
          <cell r="CF189">
            <v>-642.63000000000466</v>
          </cell>
          <cell r="CG189">
            <v>-776.10030000000006</v>
          </cell>
          <cell r="CH189">
            <v>-2231.1589999999997</v>
          </cell>
          <cell r="CI189">
            <v>-0.81179999999994834</v>
          </cell>
          <cell r="CJ189">
            <v>-1092.0600000000049</v>
          </cell>
          <cell r="CK189">
            <v>-192</v>
          </cell>
          <cell r="CL189">
            <v>-138.45600000000559</v>
          </cell>
          <cell r="CM189">
            <v>-72.269999999996799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-5672.579000000027</v>
          </cell>
          <cell r="CS189">
            <v>-1074.5999999999767</v>
          </cell>
          <cell r="CT189">
            <v>0</v>
          </cell>
          <cell r="CU189">
            <v>-2789.6500000000233</v>
          </cell>
          <cell r="CV189">
            <v>-1283.9719999999979</v>
          </cell>
          <cell r="CW189">
            <v>-293.69999999999709</v>
          </cell>
          <cell r="CX189">
            <v>0</v>
          </cell>
          <cell r="CY189">
            <v>-189.83400000000256</v>
          </cell>
          <cell r="CZ189">
            <v>-40.823000000003958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-18513.763999999966</v>
          </cell>
          <cell r="DF189">
            <v>-1259.75</v>
          </cell>
          <cell r="DG189">
            <v>-3445.1600000000326</v>
          </cell>
          <cell r="DH189">
            <v>-5746.3400000000838</v>
          </cell>
          <cell r="DI189">
            <v>-751.82600000000093</v>
          </cell>
          <cell r="DJ189">
            <v>-2330.3099999999977</v>
          </cell>
          <cell r="DK189">
            <v>-257.70500000000175</v>
          </cell>
          <cell r="DL189">
            <v>-155.31000000005588</v>
          </cell>
          <cell r="DM189">
            <v>-426.59599999990314</v>
          </cell>
          <cell r="DN189">
            <v>-21.74199999999837</v>
          </cell>
          <cell r="DO189">
            <v>-924.72399999998743</v>
          </cell>
          <cell r="DP189">
            <v>-561.95600000000013</v>
          </cell>
          <cell r="DQ189">
            <v>-2632.3450000000012</v>
          </cell>
          <cell r="DR189">
            <v>-32596.683799999766</v>
          </cell>
          <cell r="DS189">
            <v>-5200.0048000000534</v>
          </cell>
          <cell r="DT189">
            <v>-3802.9400000000023</v>
          </cell>
          <cell r="DU189">
            <v>-5139.9399999999441</v>
          </cell>
          <cell r="DV189">
            <v>-3152.6500000000233</v>
          </cell>
          <cell r="DW189">
            <v>-3201.0300000000279</v>
          </cell>
          <cell r="DX189">
            <v>-1399.140000000014</v>
          </cell>
          <cell r="DY189">
            <v>-258.01999999996042</v>
          </cell>
          <cell r="DZ189">
            <v>-402.76000000006752</v>
          </cell>
          <cell r="EA189">
            <v>-9.9689999999973224</v>
          </cell>
          <cell r="EB189">
            <v>-2487.2539999999863</v>
          </cell>
          <cell r="EC189">
            <v>-4641.6640000000043</v>
          </cell>
          <cell r="ED189">
            <v>-2901.3120000000345</v>
          </cell>
        </row>
        <row r="190">
          <cell r="F190">
            <v>-273.45309999999972</v>
          </cell>
          <cell r="G190">
            <v>-5903.5</v>
          </cell>
          <cell r="H190">
            <v>-12402.899999999907</v>
          </cell>
          <cell r="I190">
            <v>-6662.5</v>
          </cell>
          <cell r="J190">
            <v>-6828.8000000000466</v>
          </cell>
          <cell r="K190">
            <v>-5281.3099999999977</v>
          </cell>
          <cell r="L190">
            <v>-14977.380000000005</v>
          </cell>
          <cell r="M190">
            <v>0</v>
          </cell>
          <cell r="N190">
            <v>-1534.8209999999963</v>
          </cell>
          <cell r="O190">
            <v>-5248.5</v>
          </cell>
          <cell r="P190">
            <v>-2108.1000000000931</v>
          </cell>
          <cell r="Q190">
            <v>-6715.3700000000244</v>
          </cell>
          <cell r="R190">
            <v>-66596.208000000566</v>
          </cell>
          <cell r="S190">
            <v>0</v>
          </cell>
          <cell r="T190">
            <v>-10845.619999999995</v>
          </cell>
          <cell r="U190">
            <v>-7584.1999999999534</v>
          </cell>
          <cell r="V190">
            <v>-9815.8999999999069</v>
          </cell>
          <cell r="W190">
            <v>-7470.9600000000792</v>
          </cell>
          <cell r="X190">
            <v>-1265.5199999999968</v>
          </cell>
          <cell r="Y190">
            <v>-5929.2179999999935</v>
          </cell>
          <cell r="Z190">
            <v>0</v>
          </cell>
          <cell r="AA190">
            <v>0</v>
          </cell>
          <cell r="AB190">
            <v>-9672.9499999999534</v>
          </cell>
          <cell r="AC190">
            <v>-5340.6999999999534</v>
          </cell>
          <cell r="AD190">
            <v>-8671.1399999999849</v>
          </cell>
          <cell r="AE190">
            <v>-59698.914994001389</v>
          </cell>
          <cell r="AF190">
            <v>-164.4722999999999</v>
          </cell>
          <cell r="AG190">
            <v>-6012.0900000000256</v>
          </cell>
          <cell r="AH190">
            <v>-3710.5</v>
          </cell>
          <cell r="AI190">
            <v>-6165.7999999999302</v>
          </cell>
          <cell r="AJ190">
            <v>-3678.2199999999721</v>
          </cell>
          <cell r="AK190">
            <v>-789.5</v>
          </cell>
          <cell r="AL190">
            <v>-4148.9199999999983</v>
          </cell>
          <cell r="AM190">
            <v>0</v>
          </cell>
          <cell r="AN190">
            <v>-23.352694</v>
          </cell>
          <cell r="AO190">
            <v>-9707.1000000000931</v>
          </cell>
          <cell r="AP190">
            <v>-5199.5</v>
          </cell>
          <cell r="AQ190">
            <v>-20099.460000000079</v>
          </cell>
          <cell r="AR190">
            <v>-73299.413300000131</v>
          </cell>
          <cell r="AS190">
            <v>-6758.8699999999953</v>
          </cell>
          <cell r="AT190">
            <v>-7891.0200000000186</v>
          </cell>
          <cell r="AU190">
            <v>-3184.4000000000233</v>
          </cell>
          <cell r="AV190">
            <v>-5364.5500000000466</v>
          </cell>
          <cell r="AW190">
            <v>-3830.5799999999872</v>
          </cell>
          <cell r="AX190">
            <v>0</v>
          </cell>
          <cell r="AY190">
            <v>-5767.2140000000072</v>
          </cell>
          <cell r="AZ190">
            <v>0</v>
          </cell>
          <cell r="BA190">
            <v>-483.2193000000002</v>
          </cell>
          <cell r="BB190">
            <v>-10534</v>
          </cell>
          <cell r="BC190">
            <v>-6359.6600000000326</v>
          </cell>
          <cell r="BD190">
            <v>-23125.900000000023</v>
          </cell>
          <cell r="BE190">
            <v>-19642.294999999925</v>
          </cell>
          <cell r="BF190">
            <v>-184.01900000000023</v>
          </cell>
          <cell r="BG190">
            <v>-2919.5599999999977</v>
          </cell>
          <cell r="BH190">
            <v>-1380.429999999993</v>
          </cell>
          <cell r="BI190">
            <v>-1616.0899999999965</v>
          </cell>
          <cell r="BJ190">
            <v>-369.13420000000042</v>
          </cell>
          <cell r="BK190">
            <v>0</v>
          </cell>
          <cell r="BL190">
            <v>0</v>
          </cell>
          <cell r="BM190">
            <v>-791.68179999999984</v>
          </cell>
          <cell r="BN190">
            <v>0</v>
          </cell>
          <cell r="BO190">
            <v>-7590.5800000000163</v>
          </cell>
          <cell r="BP190">
            <v>-1214.2400000000052</v>
          </cell>
          <cell r="BQ190">
            <v>-3576.5600000000268</v>
          </cell>
          <cell r="BR190">
            <v>-12737.454499999993</v>
          </cell>
          <cell r="BS190">
            <v>-494.94650000000001</v>
          </cell>
          <cell r="BT190">
            <v>-1808.4599999999919</v>
          </cell>
          <cell r="BU190">
            <v>-1346.7900000000081</v>
          </cell>
          <cell r="BV190">
            <v>-1449.1599999999744</v>
          </cell>
          <cell r="BW190">
            <v>0</v>
          </cell>
          <cell r="BX190">
            <v>0</v>
          </cell>
          <cell r="BY190">
            <v>0</v>
          </cell>
          <cell r="BZ190">
            <v>-857.4120000000039</v>
          </cell>
          <cell r="CA190">
            <v>0</v>
          </cell>
          <cell r="CB190">
            <v>-1618.8300000000017</v>
          </cell>
          <cell r="CC190">
            <v>-1547.2459999999992</v>
          </cell>
          <cell r="CD190">
            <v>-3614.609999999986</v>
          </cell>
          <cell r="CE190">
            <v>1880.4099000000861</v>
          </cell>
          <cell r="CF190">
            <v>-253.1150000000016</v>
          </cell>
          <cell r="CG190">
            <v>-3130.1000000000058</v>
          </cell>
          <cell r="CH190">
            <v>-1892.25</v>
          </cell>
          <cell r="CI190">
            <v>-3066.5</v>
          </cell>
          <cell r="CJ190">
            <v>-176.02460000000065</v>
          </cell>
          <cell r="CK190">
            <v>0</v>
          </cell>
          <cell r="CL190">
            <v>-21.104499999999462</v>
          </cell>
          <cell r="CM190">
            <v>-22.829999999998108</v>
          </cell>
          <cell r="CN190">
            <v>0</v>
          </cell>
          <cell r="CO190">
            <v>-1103.1999999999971</v>
          </cell>
          <cell r="CP190">
            <v>-869.66599999999744</v>
          </cell>
          <cell r="CQ190">
            <v>12415.199999999953</v>
          </cell>
          <cell r="CR190">
            <v>-21714.98099999968</v>
          </cell>
          <cell r="CS190">
            <v>3438.174</v>
          </cell>
          <cell r="CT190">
            <v>-2100.2699999999895</v>
          </cell>
          <cell r="CU190">
            <v>-2863.6699999999837</v>
          </cell>
          <cell r="CV190">
            <v>-1829.9500000000116</v>
          </cell>
          <cell r="CW190">
            <v>-361.94900000000052</v>
          </cell>
          <cell r="CX190">
            <v>0</v>
          </cell>
          <cell r="CY190">
            <v>-112.10399999999208</v>
          </cell>
          <cell r="CZ190">
            <v>-42.546000000000276</v>
          </cell>
          <cell r="DA190">
            <v>0</v>
          </cell>
          <cell r="DB190">
            <v>-1111.7599999999511</v>
          </cell>
          <cell r="DC190">
            <v>-3006.4660000000003</v>
          </cell>
          <cell r="DD190">
            <v>-13724.439999999944</v>
          </cell>
          <cell r="DE190">
            <v>-24150.519100001082</v>
          </cell>
          <cell r="DF190">
            <v>-3168.6199999999953</v>
          </cell>
          <cell r="DG190">
            <v>-4363.1999999999534</v>
          </cell>
          <cell r="DH190">
            <v>-3118.8100000000559</v>
          </cell>
          <cell r="DI190">
            <v>-1882.5299999999697</v>
          </cell>
          <cell r="DJ190">
            <v>-222.14150000000006</v>
          </cell>
          <cell r="DK190">
            <v>-22.940000000002328</v>
          </cell>
          <cell r="DL190">
            <v>-924.55000000004657</v>
          </cell>
          <cell r="DM190">
            <v>-151.10000000000582</v>
          </cell>
          <cell r="DN190">
            <v>-6.677599999999984</v>
          </cell>
          <cell r="DO190">
            <v>-5180.5699999999488</v>
          </cell>
          <cell r="DP190">
            <v>-11679.77999999997</v>
          </cell>
          <cell r="DQ190">
            <v>6570.3999999999069</v>
          </cell>
          <cell r="DR190">
            <v>-40924.703999998048</v>
          </cell>
          <cell r="DS190">
            <v>-1624.5999999999767</v>
          </cell>
          <cell r="DT190">
            <v>-8060.6999999999534</v>
          </cell>
          <cell r="DU190">
            <v>-4561.4399999999441</v>
          </cell>
          <cell r="DV190">
            <v>-5440.9499999999534</v>
          </cell>
          <cell r="DW190">
            <v>-1075.1239999999962</v>
          </cell>
          <cell r="DX190">
            <v>-1851.9400000000023</v>
          </cell>
          <cell r="DY190">
            <v>-1039.6000000000931</v>
          </cell>
          <cell r="DZ190">
            <v>-478.5</v>
          </cell>
          <cell r="EA190">
            <v>-22.279999999998836</v>
          </cell>
          <cell r="EB190">
            <v>-7542.9399999999441</v>
          </cell>
          <cell r="EC190">
            <v>-3846.5299999999697</v>
          </cell>
          <cell r="ED190">
            <v>-5380.1000000000931</v>
          </cell>
        </row>
        <row r="191">
          <cell r="F191">
            <v>419.8114999999998</v>
          </cell>
          <cell r="G191">
            <v>0</v>
          </cell>
          <cell r="H191">
            <v>-6927.7000000001863</v>
          </cell>
          <cell r="I191">
            <v>-10987.700000000186</v>
          </cell>
          <cell r="J191">
            <v>-14872</v>
          </cell>
          <cell r="K191">
            <v>-27848</v>
          </cell>
          <cell r="L191">
            <v>-58950.5</v>
          </cell>
          <cell r="M191">
            <v>-109830</v>
          </cell>
          <cell r="N191">
            <v>-38117.200000000186</v>
          </cell>
          <cell r="O191">
            <v>-2466.8470000000016</v>
          </cell>
          <cell r="P191">
            <v>0</v>
          </cell>
          <cell r="Q191">
            <v>0</v>
          </cell>
          <cell r="R191">
            <v>-260085.96999999881</v>
          </cell>
          <cell r="S191">
            <v>7370.8100000000559</v>
          </cell>
          <cell r="T191">
            <v>-2334.3000000000466</v>
          </cell>
          <cell r="U191">
            <v>-8645.3600000001024</v>
          </cell>
          <cell r="V191">
            <v>-21404</v>
          </cell>
          <cell r="W191">
            <v>-22107</v>
          </cell>
          <cell r="X191">
            <v>-20425.5</v>
          </cell>
          <cell r="Y191">
            <v>-80714.5</v>
          </cell>
          <cell r="Z191">
            <v>-73227.5</v>
          </cell>
          <cell r="AA191">
            <v>-35190.200000000186</v>
          </cell>
          <cell r="AB191">
            <v>-3059.8199999999779</v>
          </cell>
          <cell r="AC191">
            <v>0</v>
          </cell>
          <cell r="AD191">
            <v>-348.60000000009313</v>
          </cell>
          <cell r="AE191">
            <v>-279604.6269999966</v>
          </cell>
          <cell r="AF191">
            <v>2874.179999999993</v>
          </cell>
          <cell r="AG191">
            <v>-532.46000000007916</v>
          </cell>
          <cell r="AH191">
            <v>-18969</v>
          </cell>
          <cell r="AI191">
            <v>-23534.599999999627</v>
          </cell>
          <cell r="AJ191">
            <v>-28619.599999999627</v>
          </cell>
          <cell r="AK191">
            <v>-25140.799999999814</v>
          </cell>
          <cell r="AL191">
            <v>-71284.5</v>
          </cell>
          <cell r="AM191">
            <v>-78117</v>
          </cell>
          <cell r="AN191">
            <v>-31050.400000000373</v>
          </cell>
          <cell r="AO191">
            <v>-2493.9470000000001</v>
          </cell>
          <cell r="AP191">
            <v>0</v>
          </cell>
          <cell r="AQ191">
            <v>-2736.5</v>
          </cell>
          <cell r="AR191">
            <v>-298387.22000000253</v>
          </cell>
          <cell r="AS191">
            <v>417.36000000000058</v>
          </cell>
          <cell r="AT191">
            <v>-4038.5599999999977</v>
          </cell>
          <cell r="AU191">
            <v>-22695.600000000093</v>
          </cell>
          <cell r="AV191">
            <v>-29108.400000000373</v>
          </cell>
          <cell r="AW191">
            <v>-25464</v>
          </cell>
          <cell r="AX191">
            <v>-24151</v>
          </cell>
          <cell r="AY191">
            <v>-64798</v>
          </cell>
          <cell r="AZ191">
            <v>-76249.5</v>
          </cell>
          <cell r="BA191">
            <v>-30977.300000000047</v>
          </cell>
          <cell r="BB191">
            <v>-5416.5199999999895</v>
          </cell>
          <cell r="BC191">
            <v>-11973.699999999953</v>
          </cell>
          <cell r="BD191">
            <v>-3932</v>
          </cell>
          <cell r="BE191">
            <v>-168324.53599999659</v>
          </cell>
          <cell r="BF191">
            <v>6296.1399999998976</v>
          </cell>
          <cell r="BG191">
            <v>-4602.75</v>
          </cell>
          <cell r="BH191">
            <v>-19348.5</v>
          </cell>
          <cell r="BI191">
            <v>-16491.09999999986</v>
          </cell>
          <cell r="BJ191">
            <v>-22077.299999999814</v>
          </cell>
          <cell r="BK191">
            <v>-17328.5</v>
          </cell>
          <cell r="BL191">
            <v>-33767.300000000047</v>
          </cell>
          <cell r="BM191">
            <v>-27308.59999999986</v>
          </cell>
          <cell r="BN191">
            <v>-9366.1299999999464</v>
          </cell>
          <cell r="BO191">
            <v>-519.69599999999991</v>
          </cell>
          <cell r="BP191">
            <v>-14090.79999999993</v>
          </cell>
          <cell r="BQ191">
            <v>-9720</v>
          </cell>
          <cell r="BR191">
            <v>-225563.55000000075</v>
          </cell>
          <cell r="BS191">
            <v>7535.2000000001863</v>
          </cell>
          <cell r="BT191">
            <v>-10076.760000000009</v>
          </cell>
          <cell r="BU191">
            <v>-19981.799999999814</v>
          </cell>
          <cell r="BV191">
            <v>-18424.800000000047</v>
          </cell>
          <cell r="BW191">
            <v>-19403.5</v>
          </cell>
          <cell r="BX191">
            <v>-26917.09999999986</v>
          </cell>
          <cell r="BY191">
            <v>-49162.400000000373</v>
          </cell>
          <cell r="BZ191">
            <v>-37285.5</v>
          </cell>
          <cell r="CA191">
            <v>-9372.039999999979</v>
          </cell>
          <cell r="CB191">
            <v>-16351.689999999944</v>
          </cell>
          <cell r="CC191">
            <v>-13701.960000000079</v>
          </cell>
          <cell r="CD191">
            <v>-12421.200000000186</v>
          </cell>
          <cell r="CE191">
            <v>-88399.890000000596</v>
          </cell>
          <cell r="CF191">
            <v>-5562.8999999999069</v>
          </cell>
          <cell r="CG191">
            <v>-6000.1399999998976</v>
          </cell>
          <cell r="CH191">
            <v>-17713</v>
          </cell>
          <cell r="CI191">
            <v>-7299.0999999998603</v>
          </cell>
          <cell r="CJ191">
            <v>-14505.700000000186</v>
          </cell>
          <cell r="CK191">
            <v>-10047.5</v>
          </cell>
          <cell r="CL191">
            <v>-4201.7999999998137</v>
          </cell>
          <cell r="CM191">
            <v>-1251</v>
          </cell>
          <cell r="CN191">
            <v>-1345</v>
          </cell>
          <cell r="CO191">
            <v>-3910.1000000000349</v>
          </cell>
          <cell r="CP191">
            <v>-4263.5500000000466</v>
          </cell>
          <cell r="CQ191">
            <v>-12300.100000000093</v>
          </cell>
          <cell r="CR191">
            <v>-109441.21999999881</v>
          </cell>
          <cell r="CS191">
            <v>-6535.5</v>
          </cell>
          <cell r="CT191">
            <v>-9357.6999999999534</v>
          </cell>
          <cell r="CU191">
            <v>-17609.700000000186</v>
          </cell>
          <cell r="CV191">
            <v>-14779.700000000186</v>
          </cell>
          <cell r="CW191">
            <v>-19372.599999999627</v>
          </cell>
          <cell r="CX191">
            <v>-9333.8999999999069</v>
          </cell>
          <cell r="CY191">
            <v>-3103.4000000003725</v>
          </cell>
          <cell r="CZ191">
            <v>-1765</v>
          </cell>
          <cell r="DA191">
            <v>-685.43999999994412</v>
          </cell>
          <cell r="DB191">
            <v>-1281.0800000000017</v>
          </cell>
          <cell r="DC191">
            <v>-9731.2000000000698</v>
          </cell>
          <cell r="DD191">
            <v>-15886</v>
          </cell>
          <cell r="DE191">
            <v>-197370.90000000596</v>
          </cell>
          <cell r="DF191">
            <v>-11092.300000000047</v>
          </cell>
          <cell r="DG191">
            <v>-17977.799999999814</v>
          </cell>
          <cell r="DH191">
            <v>-22662.5</v>
          </cell>
          <cell r="DI191">
            <v>-19974.700000000186</v>
          </cell>
          <cell r="DJ191">
            <v>-21910.5</v>
          </cell>
          <cell r="DK191">
            <v>-14883</v>
          </cell>
          <cell r="DL191">
            <v>-7004.5999999996275</v>
          </cell>
          <cell r="DM191">
            <v>-2766</v>
          </cell>
          <cell r="DN191">
            <v>-10438.299999999814</v>
          </cell>
          <cell r="DO191">
            <v>-22502.299999999814</v>
          </cell>
          <cell r="DP191">
            <v>-16323.5</v>
          </cell>
          <cell r="DQ191">
            <v>-29835.400000000373</v>
          </cell>
          <cell r="DR191">
            <v>-231437.89999999851</v>
          </cell>
          <cell r="DS191">
            <v>-16693.400000000373</v>
          </cell>
          <cell r="DT191">
            <v>-16050.599999999627</v>
          </cell>
          <cell r="DU191">
            <v>-31460.5</v>
          </cell>
          <cell r="DV191">
            <v>-14527.400000000373</v>
          </cell>
          <cell r="DW191">
            <v>-25869</v>
          </cell>
          <cell r="DX191">
            <v>-22558</v>
          </cell>
          <cell r="DY191">
            <v>-6040</v>
          </cell>
          <cell r="DZ191">
            <v>-3884</v>
          </cell>
          <cell r="EA191">
            <v>-11680</v>
          </cell>
          <cell r="EB191">
            <v>-21342</v>
          </cell>
          <cell r="EC191">
            <v>-25382.5</v>
          </cell>
          <cell r="ED191">
            <v>-35950.5</v>
          </cell>
        </row>
        <row r="192">
          <cell r="F192">
            <v>-12.33980000000065</v>
          </cell>
          <cell r="G192">
            <v>-402.44999999998254</v>
          </cell>
          <cell r="H192">
            <v>-263.32999999998719</v>
          </cell>
          <cell r="I192">
            <v>0</v>
          </cell>
          <cell r="J192">
            <v>-566.46099999999569</v>
          </cell>
          <cell r="K192">
            <v>0</v>
          </cell>
          <cell r="L192">
            <v>-130.93000000000029</v>
          </cell>
          <cell r="M192">
            <v>-227.13000000000102</v>
          </cell>
          <cell r="N192">
            <v>-263.43499999999949</v>
          </cell>
          <cell r="O192">
            <v>0</v>
          </cell>
          <cell r="P192">
            <v>-147.09000000000378</v>
          </cell>
          <cell r="Q192">
            <v>1755.1122</v>
          </cell>
          <cell r="R192">
            <v>-1291.2025800000119</v>
          </cell>
          <cell r="S192">
            <v>0</v>
          </cell>
          <cell r="T192">
            <v>0</v>
          </cell>
          <cell r="U192">
            <v>-205.00360000000364</v>
          </cell>
          <cell r="V192">
            <v>15.786000000000058</v>
          </cell>
          <cell r="W192">
            <v>-480.81999999999971</v>
          </cell>
          <cell r="X192">
            <v>-3.0772999999999229</v>
          </cell>
          <cell r="Y192">
            <v>-117.37319999999977</v>
          </cell>
          <cell r="Z192">
            <v>-128.53651999999965</v>
          </cell>
          <cell r="AA192">
            <v>0</v>
          </cell>
          <cell r="AB192">
            <v>-228.70795999999973</v>
          </cell>
          <cell r="AC192">
            <v>-143.47000000000116</v>
          </cell>
          <cell r="AD192">
            <v>0</v>
          </cell>
          <cell r="AE192">
            <v>-1507.9028999999864</v>
          </cell>
          <cell r="AF192">
            <v>0</v>
          </cell>
          <cell r="AG192">
            <v>-142.62099999999919</v>
          </cell>
          <cell r="AH192">
            <v>-193.33160000000498</v>
          </cell>
          <cell r="AI192">
            <v>-93.181399999994028</v>
          </cell>
          <cell r="AJ192">
            <v>-593.76799999999639</v>
          </cell>
          <cell r="AK192">
            <v>0</v>
          </cell>
          <cell r="AL192">
            <v>0</v>
          </cell>
          <cell r="AM192">
            <v>0</v>
          </cell>
          <cell r="AN192">
            <v>-144.94290000000001</v>
          </cell>
          <cell r="AO192">
            <v>-302.43700000000536</v>
          </cell>
          <cell r="AP192">
            <v>-37.620999999999185</v>
          </cell>
          <cell r="AQ192">
            <v>0</v>
          </cell>
          <cell r="AR192">
            <v>-164.34724000000278</v>
          </cell>
          <cell r="AS192">
            <v>0</v>
          </cell>
          <cell r="AT192">
            <v>-13.104000000000269</v>
          </cell>
          <cell r="AU192">
            <v>0</v>
          </cell>
          <cell r="AV192">
            <v>-12.708000000000538</v>
          </cell>
          <cell r="AW192">
            <v>-20.979899999999361</v>
          </cell>
          <cell r="AX192">
            <v>0</v>
          </cell>
          <cell r="AY192">
            <v>0</v>
          </cell>
          <cell r="AZ192">
            <v>0</v>
          </cell>
          <cell r="BA192">
            <v>-19.68119999999999</v>
          </cell>
          <cell r="BB192">
            <v>-5.4551000000001295</v>
          </cell>
          <cell r="BC192">
            <v>-92.419040000000223</v>
          </cell>
          <cell r="BD192">
            <v>0</v>
          </cell>
          <cell r="BE192">
            <v>-10388.632410000006</v>
          </cell>
          <cell r="BF192">
            <v>0</v>
          </cell>
          <cell r="BG192">
            <v>-3417.8999999999978</v>
          </cell>
          <cell r="BH192">
            <v>-38.841800000000148</v>
          </cell>
          <cell r="BI192">
            <v>-5.5230099999998856</v>
          </cell>
          <cell r="BJ192">
            <v>0</v>
          </cell>
          <cell r="BK192">
            <v>0</v>
          </cell>
          <cell r="BL192">
            <v>-6678.8679999999986</v>
          </cell>
          <cell r="BM192">
            <v>-189.59969999999976</v>
          </cell>
          <cell r="BN192">
            <v>0</v>
          </cell>
          <cell r="BO192">
            <v>-57.899899999999889</v>
          </cell>
          <cell r="BP192">
            <v>0</v>
          </cell>
          <cell r="BQ192">
            <v>0</v>
          </cell>
          <cell r="BR192">
            <v>-6109.6640600000028</v>
          </cell>
          <cell r="BS192">
            <v>0</v>
          </cell>
          <cell r="BT192">
            <v>-23.903959999999984</v>
          </cell>
          <cell r="BU192">
            <v>0</v>
          </cell>
          <cell r="BV192">
            <v>0</v>
          </cell>
          <cell r="BW192">
            <v>-50.460000000000008</v>
          </cell>
          <cell r="BX192">
            <v>0</v>
          </cell>
          <cell r="BY192">
            <v>-5941.67</v>
          </cell>
          <cell r="BZ192">
            <v>0</v>
          </cell>
          <cell r="CA192">
            <v>-65.610099999999875</v>
          </cell>
          <cell r="CB192">
            <v>-28.020000000000095</v>
          </cell>
          <cell r="CC192">
            <v>0</v>
          </cell>
          <cell r="CD192">
            <v>0</v>
          </cell>
          <cell r="CE192">
            <v>-1489.2083500000008</v>
          </cell>
          <cell r="CF192">
            <v>0</v>
          </cell>
          <cell r="CG192">
            <v>0</v>
          </cell>
          <cell r="CH192">
            <v>-167.30999999999949</v>
          </cell>
          <cell r="CI192">
            <v>-1274.6659999999993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-29.928299999999581</v>
          </cell>
          <cell r="CP192">
            <v>-17.304049999999961</v>
          </cell>
          <cell r="CQ192">
            <v>0</v>
          </cell>
          <cell r="CR192">
            <v>-168.82217999998829</v>
          </cell>
          <cell r="CS192">
            <v>24.296820000000025</v>
          </cell>
          <cell r="CT192">
            <v>-14.6200000000008</v>
          </cell>
          <cell r="CU192">
            <v>202.21399999999994</v>
          </cell>
          <cell r="CV192">
            <v>-234.34100000000035</v>
          </cell>
          <cell r="CW192">
            <v>0</v>
          </cell>
          <cell r="CX192">
            <v>0</v>
          </cell>
          <cell r="CY192">
            <v>-42.628000000000611</v>
          </cell>
          <cell r="CZ192">
            <v>-10.472000000001572</v>
          </cell>
          <cell r="DA192">
            <v>0</v>
          </cell>
          <cell r="DB192">
            <v>-93.271999999997206</v>
          </cell>
          <cell r="DC192">
            <v>0</v>
          </cell>
          <cell r="DD192">
            <v>0</v>
          </cell>
          <cell r="DE192">
            <v>-1793.0352500000736</v>
          </cell>
          <cell r="DF192">
            <v>51.67699999999968</v>
          </cell>
          <cell r="DG192">
            <v>-188.47999999999593</v>
          </cell>
          <cell r="DH192">
            <v>-85.912799999998242</v>
          </cell>
          <cell r="DI192">
            <v>-754.23229999999967</v>
          </cell>
          <cell r="DJ192">
            <v>0</v>
          </cell>
          <cell r="DK192">
            <v>-15.868000000000393</v>
          </cell>
          <cell r="DL192">
            <v>-43.163999999997031</v>
          </cell>
          <cell r="DM192">
            <v>0</v>
          </cell>
          <cell r="DN192">
            <v>0</v>
          </cell>
          <cell r="DO192">
            <v>-395.49199999999837</v>
          </cell>
          <cell r="DP192">
            <v>-83.531150000000707</v>
          </cell>
          <cell r="DQ192">
            <v>-278.03199999999924</v>
          </cell>
          <cell r="DR192">
            <v>-1308.6766999999527</v>
          </cell>
          <cell r="DS192">
            <v>603.64099999999962</v>
          </cell>
          <cell r="DT192">
            <v>-660.95500000000175</v>
          </cell>
          <cell r="DU192">
            <v>-210.16000000000349</v>
          </cell>
          <cell r="DV192">
            <v>-651.35399999999936</v>
          </cell>
          <cell r="DW192">
            <v>-190.97600000000057</v>
          </cell>
          <cell r="DX192">
            <v>-347.8550000000032</v>
          </cell>
          <cell r="DY192">
            <v>0</v>
          </cell>
          <cell r="DZ192">
            <v>-96.212999999988824</v>
          </cell>
          <cell r="EA192">
            <v>-14.212700000000041</v>
          </cell>
          <cell r="EB192">
            <v>616.27599999999802</v>
          </cell>
          <cell r="EC192">
            <v>0</v>
          </cell>
          <cell r="ED192">
            <v>-356.86799999999494</v>
          </cell>
        </row>
        <row r="193">
          <cell r="F193">
            <v>-437.4000000001397</v>
          </cell>
          <cell r="G193">
            <v>-699</v>
          </cell>
          <cell r="H193">
            <v>-2432</v>
          </cell>
          <cell r="I193">
            <v>-40.599500000000262</v>
          </cell>
          <cell r="J193">
            <v>-354.22000000000116</v>
          </cell>
          <cell r="K193">
            <v>-432.89999999990687</v>
          </cell>
          <cell r="L193">
            <v>0</v>
          </cell>
          <cell r="M193">
            <v>0</v>
          </cell>
          <cell r="N193">
            <v>0</v>
          </cell>
          <cell r="O193">
            <v>-1108.6999999999534</v>
          </cell>
          <cell r="P193">
            <v>-459.29999999981374</v>
          </cell>
          <cell r="Q193">
            <v>-614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</row>
        <row r="194"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</row>
        <row r="195"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</row>
        <row r="196"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</row>
        <row r="198">
          <cell r="F198">
            <v>-303.38140000007115</v>
          </cell>
          <cell r="G198">
            <v>-7004.9500000001863</v>
          </cell>
          <cell r="H198">
            <v>-23109.730000000447</v>
          </cell>
          <cell r="I198">
            <v>-18493.067499999888</v>
          </cell>
          <cell r="J198">
            <v>-26783.349000000395</v>
          </cell>
          <cell r="K198">
            <v>-34144.653999999166</v>
          </cell>
          <cell r="L198">
            <v>-79681.809000000358</v>
          </cell>
          <cell r="M198">
            <v>-127642.41900000162</v>
          </cell>
          <cell r="N198">
            <v>-45965.285999999847</v>
          </cell>
          <cell r="O198">
            <v>-8824.0470000002533</v>
          </cell>
          <cell r="P198">
            <v>-2714.4899999997579</v>
          </cell>
          <cell r="Q198">
            <v>-6318.5217999999877</v>
          </cell>
          <cell r="R198">
            <v>-338311.71958000958</v>
          </cell>
          <cell r="S198">
            <v>7370.8100000000559</v>
          </cell>
          <cell r="T198">
            <v>-13179.920000000158</v>
          </cell>
          <cell r="U198">
            <v>-17552.779600000475</v>
          </cell>
          <cell r="V198">
            <v>-31622.828999999445</v>
          </cell>
          <cell r="W198">
            <v>-31940.610000000335</v>
          </cell>
          <cell r="X198">
            <v>-23708.127299999818</v>
          </cell>
          <cell r="Y198">
            <v>-89400.399199999869</v>
          </cell>
          <cell r="Z198">
            <v>-75622.276519999839</v>
          </cell>
          <cell r="AA198">
            <v>-35190.200000000186</v>
          </cell>
          <cell r="AB198">
            <v>-12961.477960000047</v>
          </cell>
          <cell r="AC198">
            <v>-5484.1700000003912</v>
          </cell>
          <cell r="AD198">
            <v>-9019.7399999999907</v>
          </cell>
          <cell r="AE198">
            <v>-351004.6348939985</v>
          </cell>
          <cell r="AF198">
            <v>2709.7076999999699</v>
          </cell>
          <cell r="AG198">
            <v>-6687.1709999998566</v>
          </cell>
          <cell r="AH198">
            <v>-22872.831599999918</v>
          </cell>
          <cell r="AI198">
            <v>-29882.859399999026</v>
          </cell>
          <cell r="AJ198">
            <v>-33195.213999999687</v>
          </cell>
          <cell r="AK198">
            <v>-26964.955999999773</v>
          </cell>
          <cell r="AL198">
            <v>-78739.305999999866</v>
          </cell>
          <cell r="AM198">
            <v>-83576.743999999948</v>
          </cell>
          <cell r="AN198">
            <v>-31218.69559400063</v>
          </cell>
          <cell r="AO198">
            <v>-12503.484000000171</v>
          </cell>
          <cell r="AP198">
            <v>-5237.1210000000428</v>
          </cell>
          <cell r="AQ198">
            <v>-22835.960000000196</v>
          </cell>
          <cell r="AR198">
            <v>-388231.85653999448</v>
          </cell>
          <cell r="AS198">
            <v>-6341.5100000000093</v>
          </cell>
          <cell r="AT198">
            <v>-11942.683999999892</v>
          </cell>
          <cell r="AU198">
            <v>-26968.626999999862</v>
          </cell>
          <cell r="AV198">
            <v>-35134.002000000328</v>
          </cell>
          <cell r="AW198">
            <v>-33777.949899999425</v>
          </cell>
          <cell r="AX198">
            <v>-26050.971899999771</v>
          </cell>
          <cell r="AY198">
            <v>-75196.246000000276</v>
          </cell>
          <cell r="AZ198">
            <v>-77260.803999999538</v>
          </cell>
          <cell r="BA198">
            <v>-34119.407600000035</v>
          </cell>
          <cell r="BB198">
            <v>-15955.975099999923</v>
          </cell>
          <cell r="BC198">
            <v>-18425.779040000169</v>
          </cell>
          <cell r="BD198">
            <v>-27057.899999999907</v>
          </cell>
          <cell r="BE198">
            <v>-181666.33457000181</v>
          </cell>
          <cell r="BF198">
            <v>26774.880999999936</v>
          </cell>
          <cell r="BG198">
            <v>-10940.210000000079</v>
          </cell>
          <cell r="BH198">
            <v>-21719.08116000006</v>
          </cell>
          <cell r="BI198">
            <v>-18112.713010000065</v>
          </cell>
          <cell r="BJ198">
            <v>-23058.265199999791</v>
          </cell>
          <cell r="BK198">
            <v>-18025.504999999888</v>
          </cell>
          <cell r="BL198">
            <v>-41861.85400000005</v>
          </cell>
          <cell r="BM198">
            <v>-28289.881499999901</v>
          </cell>
          <cell r="BN198">
            <v>-9366.1299999999464</v>
          </cell>
          <cell r="BO198">
            <v>-8168.1759000000311</v>
          </cell>
          <cell r="BP198">
            <v>-15305.039999999921</v>
          </cell>
          <cell r="BQ198">
            <v>-13594.359799999977</v>
          </cell>
          <cell r="BR198">
            <v>-231835.62536000088</v>
          </cell>
          <cell r="BS198">
            <v>28922.753500000108</v>
          </cell>
          <cell r="BT198">
            <v>-11909.123959999997</v>
          </cell>
          <cell r="BU198">
            <v>-22175.98900000006</v>
          </cell>
          <cell r="BV198">
            <v>-20240.560600000201</v>
          </cell>
          <cell r="BW198">
            <v>-22641.781999999657</v>
          </cell>
          <cell r="BX198">
            <v>-27224.876999999862</v>
          </cell>
          <cell r="BY198">
            <v>-58068.423000000417</v>
          </cell>
          <cell r="BZ198">
            <v>-39776.417200000025</v>
          </cell>
          <cell r="CA198">
            <v>-9437.6500999999698</v>
          </cell>
          <cell r="CB198">
            <v>-17998.539999999921</v>
          </cell>
          <cell r="CC198">
            <v>-15249.206000000122</v>
          </cell>
          <cell r="CD198">
            <v>-16035.810000000289</v>
          </cell>
          <cell r="CE198">
            <v>-93154.175549998879</v>
          </cell>
          <cell r="CF198">
            <v>-6458.6449999997858</v>
          </cell>
          <cell r="CG198">
            <v>-9906.3402999999234</v>
          </cell>
          <cell r="CH198">
            <v>-22003.719000000041</v>
          </cell>
          <cell r="CI198">
            <v>-11641.077799999854</v>
          </cell>
          <cell r="CJ198">
            <v>-15773.784599999897</v>
          </cell>
          <cell r="CK198">
            <v>-10239.5</v>
          </cell>
          <cell r="CL198">
            <v>-4361.3605000004172</v>
          </cell>
          <cell r="CM198">
            <v>-1346.0999999996275</v>
          </cell>
          <cell r="CN198">
            <v>-1345</v>
          </cell>
          <cell r="CO198">
            <v>-5043.2282999999588</v>
          </cell>
          <cell r="CP198">
            <v>-5150.5200500000501</v>
          </cell>
          <cell r="CQ198">
            <v>115.10000000009313</v>
          </cell>
          <cell r="CR198">
            <v>-136997.60218000412</v>
          </cell>
          <cell r="CS198">
            <v>-4147.6291799999308</v>
          </cell>
          <cell r="CT198">
            <v>-11472.590000000084</v>
          </cell>
          <cell r="CU198">
            <v>-23060.806000000797</v>
          </cell>
          <cell r="CV198">
            <v>-18127.963000000454</v>
          </cell>
          <cell r="CW198">
            <v>-20028.24899999937</v>
          </cell>
          <cell r="CX198">
            <v>-9333.8999999999069</v>
          </cell>
          <cell r="CY198">
            <v>-3447.9660000000149</v>
          </cell>
          <cell r="CZ198">
            <v>-1858.8410000004806</v>
          </cell>
          <cell r="DA198">
            <v>-685.43999999994412</v>
          </cell>
          <cell r="DB198">
            <v>-2486.1119999999646</v>
          </cell>
          <cell r="DC198">
            <v>-12737.665999999968</v>
          </cell>
          <cell r="DD198">
            <v>-29610.439999999944</v>
          </cell>
          <cell r="DE198">
            <v>-241828.21835000813</v>
          </cell>
          <cell r="DF198">
            <v>-15468.99300000025</v>
          </cell>
          <cell r="DG198">
            <v>-25974.639999999665</v>
          </cell>
          <cell r="DH198">
            <v>-31613.562800000422</v>
          </cell>
          <cell r="DI198">
            <v>-23363.288300000131</v>
          </cell>
          <cell r="DJ198">
            <v>-24462.951500000432</v>
          </cell>
          <cell r="DK198">
            <v>-15179.512999999803</v>
          </cell>
          <cell r="DL198">
            <v>-8127.6239999989048</v>
          </cell>
          <cell r="DM198">
            <v>-3343.6959999985993</v>
          </cell>
          <cell r="DN198">
            <v>-10466.719599999953</v>
          </cell>
          <cell r="DO198">
            <v>-29003.086000000127</v>
          </cell>
          <cell r="DP198">
            <v>-28648.767150000203</v>
          </cell>
          <cell r="DQ198">
            <v>-26175.377000000328</v>
          </cell>
          <cell r="DR198">
            <v>-306267.96450001001</v>
          </cell>
          <cell r="DS198">
            <v>-22914.363800000865</v>
          </cell>
          <cell r="DT198">
            <v>-28575.194999999367</v>
          </cell>
          <cell r="DU198">
            <v>-41372.040000000969</v>
          </cell>
          <cell r="DV198">
            <v>-23772.354000000283</v>
          </cell>
          <cell r="DW198">
            <v>-30336.13000000082</v>
          </cell>
          <cell r="DX198">
            <v>-26156.93499999959</v>
          </cell>
          <cell r="DY198">
            <v>-7337.6200000010431</v>
          </cell>
          <cell r="DZ198">
            <v>-4861.4729999992996</v>
          </cell>
          <cell r="EA198">
            <v>-11726.461699998938</v>
          </cell>
          <cell r="EB198">
            <v>-30755.918000000529</v>
          </cell>
          <cell r="EC198">
            <v>-33870.694000000134</v>
          </cell>
          <cell r="ED198">
            <v>-44588.780000000261</v>
          </cell>
        </row>
        <row r="200">
          <cell r="A200" t="str">
            <v>Total Purchased Power &amp; Net Interchange</v>
          </cell>
          <cell r="F200">
            <v>-303.38140000402927</v>
          </cell>
          <cell r="G200">
            <v>-7004.9499999955297</v>
          </cell>
          <cell r="H200">
            <v>-23109.729999996722</v>
          </cell>
          <cell r="I200">
            <v>-18493.067499995232</v>
          </cell>
          <cell r="J200">
            <v>-26783.348999999464</v>
          </cell>
          <cell r="K200">
            <v>-34144.653999999166</v>
          </cell>
          <cell r="L200">
            <v>-79681.809000000358</v>
          </cell>
          <cell r="M200">
            <v>-127642.41899999976</v>
          </cell>
          <cell r="N200">
            <v>-45965.28599999845</v>
          </cell>
          <cell r="O200">
            <v>-8824.0469999983907</v>
          </cell>
          <cell r="P200">
            <v>-2714.4900000020862</v>
          </cell>
          <cell r="Q200">
            <v>-6318.5218000039458</v>
          </cell>
          <cell r="R200">
            <v>-337978.44512569904</v>
          </cell>
          <cell r="S200">
            <v>7370.8100000023842</v>
          </cell>
          <cell r="T200">
            <v>-13179.920000001788</v>
          </cell>
          <cell r="U200">
            <v>-17552.779599994421</v>
          </cell>
          <cell r="V200">
            <v>-31523.32900851965</v>
          </cell>
          <cell r="W200">
            <v>-31823.970954023302</v>
          </cell>
          <cell r="X200">
            <v>-23708.127300001681</v>
          </cell>
          <cell r="Y200">
            <v>-89400.399199999869</v>
          </cell>
          <cell r="Z200">
            <v>-75622.276519998908</v>
          </cell>
          <cell r="AA200">
            <v>-35190.19999999553</v>
          </cell>
          <cell r="AB200">
            <v>-12852.877960003912</v>
          </cell>
          <cell r="AC200">
            <v>-5484.1700000017881</v>
          </cell>
          <cell r="AD200">
            <v>-9011.2045830115676</v>
          </cell>
          <cell r="AE200">
            <v>-350268.06265211105</v>
          </cell>
          <cell r="AF200">
            <v>2709.7076999992132</v>
          </cell>
          <cell r="AG200">
            <v>-6687.1709999963641</v>
          </cell>
          <cell r="AH200">
            <v>-22685.364284157753</v>
          </cell>
          <cell r="AI200">
            <v>-29571.644644595683</v>
          </cell>
          <cell r="AJ200">
            <v>-33068.523831374943</v>
          </cell>
          <cell r="AK200">
            <v>-26964.956000000238</v>
          </cell>
          <cell r="AL200">
            <v>-78739.306000001729</v>
          </cell>
          <cell r="AM200">
            <v>-83576.743999995291</v>
          </cell>
          <cell r="AN200">
            <v>-31218.695593997836</v>
          </cell>
          <cell r="AO200">
            <v>-12392.283998005092</v>
          </cell>
          <cell r="AP200">
            <v>-5237.1209999993443</v>
          </cell>
          <cell r="AQ200">
            <v>-22835.960000000894</v>
          </cell>
          <cell r="AR200">
            <v>-387607.25317060947</v>
          </cell>
          <cell r="AS200">
            <v>-6341.5099999979138</v>
          </cell>
          <cell r="AT200">
            <v>-11942.683999992907</v>
          </cell>
          <cell r="AU200">
            <v>-26714.104209691286</v>
          </cell>
          <cell r="AV200">
            <v>-35036.601994998753</v>
          </cell>
          <cell r="AW200">
            <v>-33777.949900001287</v>
          </cell>
          <cell r="AX200">
            <v>-26050.971900001168</v>
          </cell>
          <cell r="AY200">
            <v>-75062.645109474659</v>
          </cell>
          <cell r="AZ200">
            <v>-77260.803999997675</v>
          </cell>
          <cell r="BA200">
            <v>-34119.407600000501</v>
          </cell>
          <cell r="BB200">
            <v>-15816.895416252315</v>
          </cell>
          <cell r="BC200">
            <v>-18425.779040001333</v>
          </cell>
          <cell r="BD200">
            <v>-27057.90000000596</v>
          </cell>
          <cell r="BE200">
            <v>-166265.31133669615</v>
          </cell>
          <cell r="BF200">
            <v>27291.602480873466</v>
          </cell>
          <cell r="BG200">
            <v>-8918.1386366635561</v>
          </cell>
          <cell r="BH200">
            <v>-19547.693448103964</v>
          </cell>
          <cell r="BI200">
            <v>-16219.777127698064</v>
          </cell>
          <cell r="BJ200">
            <v>-21338.564860530198</v>
          </cell>
          <cell r="BK200">
            <v>-16773.824860274792</v>
          </cell>
          <cell r="BL200">
            <v>-41514.19174875319</v>
          </cell>
          <cell r="BM200">
            <v>-27575.013286069036</v>
          </cell>
          <cell r="BN200">
            <v>-8236.1942335888743</v>
          </cell>
          <cell r="BO200">
            <v>-6577.9900474473834</v>
          </cell>
          <cell r="BP200">
            <v>-14307.334508255124</v>
          </cell>
          <cell r="BQ200">
            <v>-12548.191060185432</v>
          </cell>
          <cell r="BR200">
            <v>-220983.28972744942</v>
          </cell>
          <cell r="BS200">
            <v>29227.531009227037</v>
          </cell>
          <cell r="BT200">
            <v>-10447.371513605118</v>
          </cell>
          <cell r="BU200">
            <v>-20875.760230056942</v>
          </cell>
          <cell r="BV200">
            <v>-18286.603505685925</v>
          </cell>
          <cell r="BW200">
            <v>-21398.068733766675</v>
          </cell>
          <cell r="BX200">
            <v>-26400.521037131548</v>
          </cell>
          <cell r="BY200">
            <v>-57793.818394713104</v>
          </cell>
          <cell r="BZ200">
            <v>-39365.218114547431</v>
          </cell>
          <cell r="CA200">
            <v>-8894.1160293966532</v>
          </cell>
          <cell r="CB200">
            <v>-17031.613221243024</v>
          </cell>
          <cell r="CC200">
            <v>-14354.436520569026</v>
          </cell>
          <cell r="CD200">
            <v>-15363.293435819447</v>
          </cell>
          <cell r="CE200">
            <v>-82632.13892364502</v>
          </cell>
          <cell r="CF200">
            <v>-5968.389824770391</v>
          </cell>
          <cell r="CG200">
            <v>-8477.738688506186</v>
          </cell>
          <cell r="CH200">
            <v>-20613.727171286941</v>
          </cell>
          <cell r="CI200">
            <v>-9263.5038316249847</v>
          </cell>
          <cell r="CJ200">
            <v>-14937.738740026951</v>
          </cell>
          <cell r="CK200">
            <v>-9742.6345138773322</v>
          </cell>
          <cell r="CL200">
            <v>-4199.4764969646931</v>
          </cell>
          <cell r="CM200">
            <v>-1031.1340588703752</v>
          </cell>
          <cell r="CN200">
            <v>-330.65010243654251</v>
          </cell>
          <cell r="CO200">
            <v>-3878.6026442050934</v>
          </cell>
          <cell r="CP200">
            <v>-4869.8186043947935</v>
          </cell>
          <cell r="CQ200">
            <v>681.27575333416462</v>
          </cell>
          <cell r="CR200">
            <v>-127379.56573408842</v>
          </cell>
          <cell r="CS200">
            <v>-3552.1488896310329</v>
          </cell>
          <cell r="CT200">
            <v>-10396.578127421439</v>
          </cell>
          <cell r="CU200">
            <v>-21602.63811891526</v>
          </cell>
          <cell r="CV200">
            <v>-16835.517518304288</v>
          </cell>
          <cell r="CW200">
            <v>-18976.637243807316</v>
          </cell>
          <cell r="CX200">
            <v>-8950.7281193584204</v>
          </cell>
          <cell r="CY200">
            <v>-3111.7540471106768</v>
          </cell>
          <cell r="CZ200">
            <v>-1667.1315995976329</v>
          </cell>
          <cell r="DA200">
            <v>4.1217136979103088</v>
          </cell>
          <cell r="DB200">
            <v>-1252.7444496676326</v>
          </cell>
          <cell r="DC200">
            <v>-12001.01571252197</v>
          </cell>
          <cell r="DD200">
            <v>-29036.793621517718</v>
          </cell>
          <cell r="DE200">
            <v>-236953.43514209986</v>
          </cell>
          <cell r="DF200">
            <v>-15326.67210072279</v>
          </cell>
          <cell r="DG200">
            <v>-25901.909987553954</v>
          </cell>
          <cell r="DH200">
            <v>-30944.875784948468</v>
          </cell>
          <cell r="DI200">
            <v>-22027.469973228872</v>
          </cell>
          <cell r="DJ200">
            <v>-23842.692467525601</v>
          </cell>
          <cell r="DK200">
            <v>-14948.377036601305</v>
          </cell>
          <cell r="DL200">
            <v>-8056.8475550487638</v>
          </cell>
          <cell r="DM200">
            <v>-3239.0945990309119</v>
          </cell>
          <cell r="DN200">
            <v>-10256.791509643197</v>
          </cell>
          <cell r="DO200">
            <v>-28152.777098760009</v>
          </cell>
          <cell r="DP200">
            <v>-28441.146040856838</v>
          </cell>
          <cell r="DQ200">
            <v>-25814.780988112092</v>
          </cell>
          <cell r="DR200">
            <v>-302247.88727319241</v>
          </cell>
          <cell r="DS200">
            <v>-22914.363799996674</v>
          </cell>
          <cell r="DT200">
            <v>-28398.731287494302</v>
          </cell>
          <cell r="DU200">
            <v>-40692.964985616505</v>
          </cell>
          <cell r="DV200">
            <v>-22360.507433921099</v>
          </cell>
          <cell r="DW200">
            <v>-29467.253504067659</v>
          </cell>
          <cell r="DX200">
            <v>-26131.934999994934</v>
          </cell>
          <cell r="DY200">
            <v>-7173.5106453374028</v>
          </cell>
          <cell r="DZ200">
            <v>-4829.8376810997725</v>
          </cell>
          <cell r="EA200">
            <v>-11622.425661318004</v>
          </cell>
          <cell r="EB200">
            <v>-30196.883274421096</v>
          </cell>
          <cell r="EC200">
            <v>-33870.693999998271</v>
          </cell>
          <cell r="ED200">
            <v>-44588.780000001192</v>
          </cell>
        </row>
        <row r="201">
          <cell r="CE201">
            <v>1.0634038304794393</v>
          </cell>
          <cell r="CF201">
            <v>0.8680974462365304</v>
          </cell>
          <cell r="CG201">
            <v>1.4741577827380838</v>
          </cell>
          <cell r="CH201">
            <v>2.9574891129032315</v>
          </cell>
          <cell r="CI201">
            <v>1.6168163611110908</v>
          </cell>
          <cell r="CJ201">
            <v>2.1201323387096638</v>
          </cell>
          <cell r="CK201">
            <v>1.4221527777777778</v>
          </cell>
          <cell r="CL201">
            <v>0.58620436827962596</v>
          </cell>
          <cell r="CM201">
            <v>0.18092741935478865</v>
          </cell>
          <cell r="CN201">
            <v>0.18680555555555556</v>
          </cell>
        </row>
        <row r="202">
          <cell r="A202" t="str">
            <v>Wheeling &amp; U. of F. Expense</v>
          </cell>
        </row>
        <row r="203"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</row>
        <row r="204"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</row>
        <row r="205">
          <cell r="F205">
            <v>0.67599999999947613</v>
          </cell>
          <cell r="G205">
            <v>-19.163900000000012</v>
          </cell>
          <cell r="H205">
            <v>0</v>
          </cell>
          <cell r="I205">
            <v>0</v>
          </cell>
          <cell r="J205">
            <v>-14.536699999999882</v>
          </cell>
          <cell r="K205">
            <v>-40.100100000000111</v>
          </cell>
          <cell r="L205">
            <v>0</v>
          </cell>
          <cell r="M205">
            <v>0</v>
          </cell>
          <cell r="N205">
            <v>8.0590000000011059</v>
          </cell>
          <cell r="O205">
            <v>17.952000000001135</v>
          </cell>
          <cell r="P205">
            <v>8.4940000000005966</v>
          </cell>
          <cell r="Q205">
            <v>22.624000000001615</v>
          </cell>
          <cell r="R205">
            <v>-69.432055000012042</v>
          </cell>
          <cell r="S205">
            <v>0.75300000000061118</v>
          </cell>
          <cell r="T205">
            <v>0</v>
          </cell>
          <cell r="U205">
            <v>-10.952954999999996</v>
          </cell>
          <cell r="V205">
            <v>0</v>
          </cell>
          <cell r="W205">
            <v>-6.2430999999999131</v>
          </cell>
          <cell r="X205">
            <v>0</v>
          </cell>
          <cell r="Y205">
            <v>0</v>
          </cell>
          <cell r="Z205">
            <v>-143.20499999999993</v>
          </cell>
          <cell r="AA205">
            <v>0</v>
          </cell>
          <cell r="AB205">
            <v>35.264999999999418</v>
          </cell>
          <cell r="AC205">
            <v>20.351999999998952</v>
          </cell>
          <cell r="AD205">
            <v>34.598999999998341</v>
          </cell>
          <cell r="AE205">
            <v>-66.99189999999362</v>
          </cell>
          <cell r="AF205">
            <v>18.471000000001368</v>
          </cell>
          <cell r="AG205">
            <v>7.4488000000001193</v>
          </cell>
          <cell r="AH205">
            <v>0</v>
          </cell>
          <cell r="AI205">
            <v>0</v>
          </cell>
          <cell r="AJ205">
            <v>0</v>
          </cell>
          <cell r="AK205">
            <v>-20.971699999999601</v>
          </cell>
          <cell r="AL205">
            <v>0</v>
          </cell>
          <cell r="AM205">
            <v>-119.60900000000038</v>
          </cell>
          <cell r="AN205">
            <v>0</v>
          </cell>
          <cell r="AO205">
            <v>59.81800000000112</v>
          </cell>
          <cell r="AP205">
            <v>0</v>
          </cell>
          <cell r="AQ205">
            <v>-12.149000000001251</v>
          </cell>
          <cell r="AR205">
            <v>-2.5540000000037253</v>
          </cell>
          <cell r="AS205">
            <v>0</v>
          </cell>
          <cell r="AT205">
            <v>0</v>
          </cell>
          <cell r="AU205">
            <v>0</v>
          </cell>
          <cell r="AV205">
            <v>-2.5540000000000873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-70.618000000016764</v>
          </cell>
          <cell r="BF205">
            <v>0</v>
          </cell>
          <cell r="BG205">
            <v>-20.989000000001397</v>
          </cell>
          <cell r="BH205">
            <v>0</v>
          </cell>
          <cell r="BI205">
            <v>-4.25</v>
          </cell>
          <cell r="BJ205">
            <v>-16.524999999997817</v>
          </cell>
          <cell r="BK205">
            <v>-15.133999999998196</v>
          </cell>
          <cell r="BL205">
            <v>0</v>
          </cell>
          <cell r="BM205">
            <v>0</v>
          </cell>
          <cell r="BN205">
            <v>-13.720000000001164</v>
          </cell>
          <cell r="BO205">
            <v>0</v>
          </cell>
          <cell r="BP205">
            <v>0</v>
          </cell>
          <cell r="BQ205">
            <v>0</v>
          </cell>
          <cell r="BR205">
            <v>-147.28700000001118</v>
          </cell>
          <cell r="BS205">
            <v>-27.808999999997468</v>
          </cell>
          <cell r="BT205">
            <v>-16.965000000000146</v>
          </cell>
          <cell r="BU205">
            <v>-14.13799999999901</v>
          </cell>
          <cell r="BV205">
            <v>-10.722999999998137</v>
          </cell>
          <cell r="BW205">
            <v>-20.019999999996799</v>
          </cell>
          <cell r="BX205">
            <v>-57.631999999997788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5.0659999999916181</v>
          </cell>
          <cell r="CF205">
            <v>0</v>
          </cell>
          <cell r="CG205">
            <v>0</v>
          </cell>
          <cell r="CH205">
            <v>-0.8610000000007858</v>
          </cell>
          <cell r="CI205">
            <v>-17.292999999997846</v>
          </cell>
          <cell r="CJ205">
            <v>0</v>
          </cell>
          <cell r="CK205">
            <v>-15.540000000000873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38.760000000002037</v>
          </cell>
          <cell r="CR205">
            <v>47.839999999967404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1.0619999999980791</v>
          </cell>
          <cell r="CY205">
            <v>11.332000000002154</v>
          </cell>
          <cell r="CZ205">
            <v>8.7839999999996508</v>
          </cell>
          <cell r="DA205">
            <v>9.1399999999994179</v>
          </cell>
          <cell r="DB205">
            <v>-1.4700000000011642</v>
          </cell>
          <cell r="DC205">
            <v>18.992000000002008</v>
          </cell>
          <cell r="DD205">
            <v>0</v>
          </cell>
          <cell r="DE205">
            <v>152.50599999993574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17.686999999998079</v>
          </cell>
          <cell r="DL205">
            <v>27.055000000000291</v>
          </cell>
          <cell r="DM205">
            <v>10.073000000003958</v>
          </cell>
          <cell r="DN205">
            <v>15.671999999998661</v>
          </cell>
          <cell r="DO205">
            <v>68.629000000000815</v>
          </cell>
          <cell r="DP205">
            <v>0</v>
          </cell>
          <cell r="DQ205">
            <v>13.389999999999418</v>
          </cell>
          <cell r="DR205">
            <v>158.53500000000349</v>
          </cell>
          <cell r="DS205">
            <v>0</v>
          </cell>
          <cell r="DT205">
            <v>0</v>
          </cell>
          <cell r="DU205">
            <v>0</v>
          </cell>
          <cell r="DV205">
            <v>1.0839999999952852</v>
          </cell>
          <cell r="DW205">
            <v>40.964999999996508</v>
          </cell>
          <cell r="DX205">
            <v>81.315999999998894</v>
          </cell>
          <cell r="DY205">
            <v>35.17000000000553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</row>
        <row r="207">
          <cell r="A207" t="str">
            <v>Total Wheeling &amp; U. of F. Expense</v>
          </cell>
          <cell r="F207">
            <v>0.67599999904632568</v>
          </cell>
          <cell r="G207">
            <v>-19.163900000974536</v>
          </cell>
          <cell r="H207">
            <v>0</v>
          </cell>
          <cell r="I207">
            <v>0</v>
          </cell>
          <cell r="J207">
            <v>-14.536700000986457</v>
          </cell>
          <cell r="K207">
            <v>-40.100099999457598</v>
          </cell>
          <cell r="L207">
            <v>0</v>
          </cell>
          <cell r="M207">
            <v>0</v>
          </cell>
          <cell r="N207">
            <v>8.0590000003576279</v>
          </cell>
          <cell r="O207">
            <v>17.951999999582767</v>
          </cell>
          <cell r="P207">
            <v>8.4940000008791685</v>
          </cell>
          <cell r="Q207">
            <v>22.623999999836087</v>
          </cell>
          <cell r="R207">
            <v>-69.432054996490479</v>
          </cell>
          <cell r="S207">
            <v>0.75300000049173832</v>
          </cell>
          <cell r="T207">
            <v>0</v>
          </cell>
          <cell r="U207">
            <v>-10.95295500010252</v>
          </cell>
          <cell r="V207">
            <v>0</v>
          </cell>
          <cell r="W207">
            <v>-6.2431000005453825</v>
          </cell>
          <cell r="X207">
            <v>0</v>
          </cell>
          <cell r="Y207">
            <v>0</v>
          </cell>
          <cell r="Z207">
            <v>-143.20500000007451</v>
          </cell>
          <cell r="AA207">
            <v>0</v>
          </cell>
          <cell r="AB207">
            <v>35.265000000596046</v>
          </cell>
          <cell r="AC207">
            <v>20.351999999955297</v>
          </cell>
          <cell r="AD207">
            <v>34.598999999463558</v>
          </cell>
          <cell r="AE207">
            <v>-66.991899996995926</v>
          </cell>
          <cell r="AF207">
            <v>18.47099999897182</v>
          </cell>
          <cell r="AG207">
            <v>7.4487999994307756</v>
          </cell>
          <cell r="AH207">
            <v>0</v>
          </cell>
          <cell r="AI207">
            <v>0</v>
          </cell>
          <cell r="AJ207">
            <v>0</v>
          </cell>
          <cell r="AK207">
            <v>-20.971699999645352</v>
          </cell>
          <cell r="AL207">
            <v>0</v>
          </cell>
          <cell r="AM207">
            <v>-119.60899999924004</v>
          </cell>
          <cell r="AN207">
            <v>0</v>
          </cell>
          <cell r="AO207">
            <v>59.817999999970198</v>
          </cell>
          <cell r="AP207">
            <v>0</v>
          </cell>
          <cell r="AQ207">
            <v>-12.149000000208616</v>
          </cell>
          <cell r="AR207">
            <v>-2.5540000051259995</v>
          </cell>
          <cell r="AS207">
            <v>0</v>
          </cell>
          <cell r="AT207">
            <v>0</v>
          </cell>
          <cell r="AU207">
            <v>0</v>
          </cell>
          <cell r="AV207">
            <v>-2.553999999538064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-70.618000000715256</v>
          </cell>
          <cell r="BF207">
            <v>0</v>
          </cell>
          <cell r="BG207">
            <v>-20.989000000059605</v>
          </cell>
          <cell r="BH207">
            <v>0</v>
          </cell>
          <cell r="BI207">
            <v>-4.25</v>
          </cell>
          <cell r="BJ207">
            <v>-16.525000000372529</v>
          </cell>
          <cell r="BK207">
            <v>-15.13399999961257</v>
          </cell>
          <cell r="BL207">
            <v>0</v>
          </cell>
          <cell r="BM207">
            <v>0</v>
          </cell>
          <cell r="BN207">
            <v>-13.719999998807907</v>
          </cell>
          <cell r="BO207">
            <v>0</v>
          </cell>
          <cell r="BP207">
            <v>0</v>
          </cell>
          <cell r="BQ207">
            <v>0</v>
          </cell>
          <cell r="BR207">
            <v>-147.28700000047684</v>
          </cell>
          <cell r="BS207">
            <v>-27.809000000357628</v>
          </cell>
          <cell r="BT207">
            <v>-16.964999999850988</v>
          </cell>
          <cell r="BU207">
            <v>-14.138000000268221</v>
          </cell>
          <cell r="BV207">
            <v>-10.723000001162291</v>
          </cell>
          <cell r="BW207">
            <v>-20.019999999552965</v>
          </cell>
          <cell r="BX207">
            <v>-57.632000001147389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5.0659999996423721</v>
          </cell>
          <cell r="CF207">
            <v>0</v>
          </cell>
          <cell r="CG207">
            <v>0</v>
          </cell>
          <cell r="CH207">
            <v>-0.86099999956786633</v>
          </cell>
          <cell r="CI207">
            <v>-17.292999999597669</v>
          </cell>
          <cell r="CJ207">
            <v>0</v>
          </cell>
          <cell r="CK207">
            <v>-15.540000000968575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38.759999999776483</v>
          </cell>
          <cell r="CR207">
            <v>47.840000003576279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1.0620000008493662</v>
          </cell>
          <cell r="CY207">
            <v>11.332000000402331</v>
          </cell>
          <cell r="CZ207">
            <v>8.7839999999850988</v>
          </cell>
          <cell r="DA207">
            <v>9.1399999987334013</v>
          </cell>
          <cell r="DB207">
            <v>-1.4700000006705523</v>
          </cell>
          <cell r="DC207">
            <v>18.992000000551343</v>
          </cell>
          <cell r="DD207">
            <v>0</v>
          </cell>
          <cell r="DE207">
            <v>152.50599999725819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17.687000000849366</v>
          </cell>
          <cell r="DL207">
            <v>27.054999999701977</v>
          </cell>
          <cell r="DM207">
            <v>10.072999998927116</v>
          </cell>
          <cell r="DN207">
            <v>15.671999998390675</v>
          </cell>
          <cell r="DO207">
            <v>68.629000000655651</v>
          </cell>
          <cell r="DP207">
            <v>0</v>
          </cell>
          <cell r="DQ207">
            <v>13.389999998733401</v>
          </cell>
          <cell r="DR207">
            <v>158.53499999642372</v>
          </cell>
          <cell r="DS207">
            <v>0</v>
          </cell>
          <cell r="DT207">
            <v>0</v>
          </cell>
          <cell r="DU207">
            <v>0</v>
          </cell>
          <cell r="DV207">
            <v>1.0839999988675117</v>
          </cell>
          <cell r="DW207">
            <v>40.964999999850988</v>
          </cell>
          <cell r="DX207">
            <v>81.316000001505017</v>
          </cell>
          <cell r="DY207">
            <v>35.169999999925494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</row>
        <row r="209">
          <cell r="A209" t="str">
            <v>Coal Fuel Burn Expense</v>
          </cell>
        </row>
        <row r="210">
          <cell r="F210">
            <v>-1571.2479995219037</v>
          </cell>
          <cell r="G210">
            <v>-1562.1767331766896</v>
          </cell>
          <cell r="H210">
            <v>-1129.023765171878</v>
          </cell>
          <cell r="I210">
            <v>-999.0604300275445</v>
          </cell>
          <cell r="J210">
            <v>-1165.6577254142612</v>
          </cell>
          <cell r="K210">
            <v>-165.8995056678541</v>
          </cell>
          <cell r="L210">
            <v>-5151.4325997428969</v>
          </cell>
          <cell r="M210">
            <v>-4909.4740147162229</v>
          </cell>
          <cell r="N210">
            <v>-2105.2315819067881</v>
          </cell>
          <cell r="O210">
            <v>-1255.6725991517305</v>
          </cell>
          <cell r="P210">
            <v>-1947.7055528652854</v>
          </cell>
          <cell r="Q210">
            <v>-4201.2174500366673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</row>
        <row r="211"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</row>
        <row r="212">
          <cell r="F212">
            <v>16.814862055471167</v>
          </cell>
          <cell r="G212">
            <v>-693.19547213963233</v>
          </cell>
          <cell r="H212">
            <v>-407.37993610347621</v>
          </cell>
          <cell r="I212">
            <v>-423.09979058546014</v>
          </cell>
          <cell r="J212">
            <v>-377.62913712533191</v>
          </cell>
          <cell r="K212">
            <v>0</v>
          </cell>
          <cell r="L212">
            <v>-709.30507507990114</v>
          </cell>
          <cell r="M212">
            <v>-2160.9881658388767</v>
          </cell>
          <cell r="N212">
            <v>31.309792811516672</v>
          </cell>
          <cell r="O212">
            <v>-138.15654871799052</v>
          </cell>
          <cell r="P212">
            <v>-318.59152542822994</v>
          </cell>
          <cell r="Q212">
            <v>-638.85340139246546</v>
          </cell>
          <cell r="R212">
            <v>-10250.43794984743</v>
          </cell>
          <cell r="S212">
            <v>-141.6385904091876</v>
          </cell>
          <cell r="T212">
            <v>-639.53810715046711</v>
          </cell>
          <cell r="U212">
            <v>-268.54372959048487</v>
          </cell>
          <cell r="V212">
            <v>0</v>
          </cell>
          <cell r="W212">
            <v>-520.47435373812914</v>
          </cell>
          <cell r="X212">
            <v>-530.4422170042526</v>
          </cell>
          <cell r="Y212">
            <v>-2195.3601785295177</v>
          </cell>
          <cell r="Z212">
            <v>-1908.2477436545305</v>
          </cell>
          <cell r="AA212">
            <v>-234.36819839267991</v>
          </cell>
          <cell r="AB212">
            <v>-299.41562610631809</v>
          </cell>
          <cell r="AC212">
            <v>-1617.5658644095529</v>
          </cell>
          <cell r="AD212">
            <v>-1894.8433408623096</v>
          </cell>
          <cell r="AE212">
            <v>-10245.305002197623</v>
          </cell>
          <cell r="AF212">
            <v>-930.32146542728879</v>
          </cell>
          <cell r="AG212">
            <v>-1041.1306152739562</v>
          </cell>
          <cell r="AH212">
            <v>-866.95501925610006</v>
          </cell>
          <cell r="AI212">
            <v>-115.04130956344306</v>
          </cell>
          <cell r="AJ212">
            <v>-87.503284008475021</v>
          </cell>
          <cell r="AK212">
            <v>-207.95557403145358</v>
          </cell>
          <cell r="AL212">
            <v>-2610.9333464091178</v>
          </cell>
          <cell r="AM212">
            <v>-1972.3990022817161</v>
          </cell>
          <cell r="AN212">
            <v>-950.84454131429084</v>
          </cell>
          <cell r="AO212">
            <v>-637.52944775647484</v>
          </cell>
          <cell r="AP212">
            <v>-251.32071743160486</v>
          </cell>
          <cell r="AQ212">
            <v>-573.37067944637965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-916.71235786285251</v>
          </cell>
          <cell r="CF212">
            <v>-81.642513980390504</v>
          </cell>
          <cell r="CG212">
            <v>-174.59188387182076</v>
          </cell>
          <cell r="CH212">
            <v>-109.18105557281524</v>
          </cell>
          <cell r="CI212">
            <v>0</v>
          </cell>
          <cell r="CJ212">
            <v>-108.82540086505469</v>
          </cell>
          <cell r="CK212">
            <v>-51.125364211970009</v>
          </cell>
          <cell r="CL212">
            <v>0</v>
          </cell>
          <cell r="CM212">
            <v>-13.485240995069034</v>
          </cell>
          <cell r="CN212">
            <v>-12.744293687632307</v>
          </cell>
          <cell r="CO212">
            <v>-158.02183225355111</v>
          </cell>
          <cell r="CP212">
            <v>-79.5283443297958</v>
          </cell>
          <cell r="CQ212">
            <v>-127.5664280942874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</row>
        <row r="213">
          <cell r="F213">
            <v>0</v>
          </cell>
          <cell r="G213">
            <v>0</v>
          </cell>
          <cell r="H213">
            <v>-113.3611940452829</v>
          </cell>
          <cell r="I213">
            <v>-515.28512975433841</v>
          </cell>
          <cell r="J213">
            <v>-3786.5228280187584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-207.06160570494831</v>
          </cell>
          <cell r="Q213">
            <v>0</v>
          </cell>
          <cell r="R213">
            <v>-22033.01729093492</v>
          </cell>
          <cell r="S213">
            <v>-519.63472087588161</v>
          </cell>
          <cell r="T213">
            <v>-971.82977528916672</v>
          </cell>
          <cell r="U213">
            <v>-1349.9110544156283</v>
          </cell>
          <cell r="V213">
            <v>-2817.9140698011033</v>
          </cell>
          <cell r="W213">
            <v>-5253.8025803831406</v>
          </cell>
          <cell r="X213">
            <v>-4960.4104760335758</v>
          </cell>
          <cell r="Y213">
            <v>-705.62848467193544</v>
          </cell>
          <cell r="Z213">
            <v>-150.78542159125209</v>
          </cell>
          <cell r="AA213">
            <v>-1446.9167005512863</v>
          </cell>
          <cell r="AB213">
            <v>-2348.3512861439958</v>
          </cell>
          <cell r="AC213">
            <v>-1247.2737931031734</v>
          </cell>
          <cell r="AD213">
            <v>-260.5589280850254</v>
          </cell>
          <cell r="AE213">
            <v>-33453.779125347733</v>
          </cell>
          <cell r="AF213">
            <v>-1046.279451678507</v>
          </cell>
          <cell r="AG213">
            <v>-1642.6754550272599</v>
          </cell>
          <cell r="AH213">
            <v>-4070.7155811591074</v>
          </cell>
          <cell r="AI213">
            <v>-3820.067522178404</v>
          </cell>
          <cell r="AJ213">
            <v>-4849.9134425916709</v>
          </cell>
          <cell r="AK213">
            <v>-5854.4031584076583</v>
          </cell>
          <cell r="AL213">
            <v>-1125.8945457534865</v>
          </cell>
          <cell r="AM213">
            <v>-937.33248083665967</v>
          </cell>
          <cell r="AN213">
            <v>-4631.5677199810743</v>
          </cell>
          <cell r="AO213">
            <v>-3816.2838569050655</v>
          </cell>
          <cell r="AP213">
            <v>-1435.1498856460676</v>
          </cell>
          <cell r="AQ213">
            <v>-223.49602519255131</v>
          </cell>
          <cell r="AR213">
            <v>-26993.068715035915</v>
          </cell>
          <cell r="AS213">
            <v>-1332.3632683390751</v>
          </cell>
          <cell r="AT213">
            <v>-814.34449761826545</v>
          </cell>
          <cell r="AU213">
            <v>-3686.0715420758352</v>
          </cell>
          <cell r="AV213">
            <v>-2347.5320085873827</v>
          </cell>
          <cell r="AW213">
            <v>-6417.2744918214157</v>
          </cell>
          <cell r="AX213">
            <v>-3599.0525786150247</v>
          </cell>
          <cell r="AY213">
            <v>-530.49505132529885</v>
          </cell>
          <cell r="AZ213">
            <v>-559.46387238800526</v>
          </cell>
          <cell r="BA213">
            <v>-2346.9245070973411</v>
          </cell>
          <cell r="BB213">
            <v>-2581.0263313567266</v>
          </cell>
          <cell r="BC213">
            <v>-1937.9297538148239</v>
          </cell>
          <cell r="BD213">
            <v>-840.59081200230867</v>
          </cell>
          <cell r="BE213">
            <v>-56573.177528381348</v>
          </cell>
          <cell r="BF213">
            <v>-4255.7884332751855</v>
          </cell>
          <cell r="BG213">
            <v>-3901.652971489355</v>
          </cell>
          <cell r="BH213">
            <v>-4998.5092298593372</v>
          </cell>
          <cell r="BI213">
            <v>-3182.6142986663617</v>
          </cell>
          <cell r="BJ213">
            <v>-5353.5679713226855</v>
          </cell>
          <cell r="BK213">
            <v>-6917.4883371861652</v>
          </cell>
          <cell r="BL213">
            <v>-6125.5451927278191</v>
          </cell>
          <cell r="BM213">
            <v>-5605.2886347388849</v>
          </cell>
          <cell r="BN213">
            <v>-4794.3028469095007</v>
          </cell>
          <cell r="BO213">
            <v>-4978.7856677211821</v>
          </cell>
          <cell r="BP213">
            <v>-2849.0448917262256</v>
          </cell>
          <cell r="BQ213">
            <v>-3610.5890527600423</v>
          </cell>
          <cell r="BR213">
            <v>-65444.765198558569</v>
          </cell>
          <cell r="BS213">
            <v>-4661.1071823379025</v>
          </cell>
          <cell r="BT213">
            <v>-5338.6238783341832</v>
          </cell>
          <cell r="BU213">
            <v>-4921.1178764263168</v>
          </cell>
          <cell r="BV213">
            <v>-3255.7644356554374</v>
          </cell>
          <cell r="BW213">
            <v>-5675.3551529003307</v>
          </cell>
          <cell r="BX213">
            <v>-6809.6153541048989</v>
          </cell>
          <cell r="BY213">
            <v>-6001.6072876099497</v>
          </cell>
          <cell r="BZ213">
            <v>-8913.7887034118176</v>
          </cell>
          <cell r="CA213">
            <v>-6935.0094054443762</v>
          </cell>
          <cell r="CB213">
            <v>-4442.9656307455152</v>
          </cell>
          <cell r="CC213">
            <v>-3797.0878762323409</v>
          </cell>
          <cell r="CD213">
            <v>-4692.7224153606221</v>
          </cell>
          <cell r="CE213">
            <v>-49865.226336300373</v>
          </cell>
          <cell r="CF213">
            <v>-4833.1148870168254</v>
          </cell>
          <cell r="CG213">
            <v>-2165.2383967330679</v>
          </cell>
          <cell r="CH213">
            <v>-4710.007646407932</v>
          </cell>
          <cell r="CI213">
            <v>-4468.5988971656188</v>
          </cell>
          <cell r="CJ213">
            <v>-3395.2496386454441</v>
          </cell>
          <cell r="CK213">
            <v>-6678.8330940175802</v>
          </cell>
          <cell r="CL213">
            <v>-2963.8437144355848</v>
          </cell>
          <cell r="CM213">
            <v>-5058.3378333980218</v>
          </cell>
          <cell r="CN213">
            <v>-5077.6583396019414</v>
          </cell>
          <cell r="CO213">
            <v>-4989.2889788364992</v>
          </cell>
          <cell r="CP213">
            <v>-3276.6431977776811</v>
          </cell>
          <cell r="CQ213">
            <v>-2248.4117122683674</v>
          </cell>
          <cell r="CR213">
            <v>-50600.758631438017</v>
          </cell>
          <cell r="CS213">
            <v>-5942.5410960540175</v>
          </cell>
          <cell r="CT213">
            <v>-2351.1065508257598</v>
          </cell>
          <cell r="CU213">
            <v>-3388.6811451995745</v>
          </cell>
          <cell r="CV213">
            <v>-3242.8251358261332</v>
          </cell>
          <cell r="CW213">
            <v>-4234.6660691956058</v>
          </cell>
          <cell r="CX213">
            <v>-6198.5918975109234</v>
          </cell>
          <cell r="CY213">
            <v>-4811.8308919779956</v>
          </cell>
          <cell r="CZ213">
            <v>-4103.5486916610971</v>
          </cell>
          <cell r="DA213">
            <v>-5756.495659949258</v>
          </cell>
          <cell r="DB213">
            <v>-3558.0938784824684</v>
          </cell>
          <cell r="DC213">
            <v>-4893.802772032097</v>
          </cell>
          <cell r="DD213">
            <v>-2118.5748427277431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-1908.6246930193156</v>
          </cell>
          <cell r="CS214">
            <v>-405.82978080073372</v>
          </cell>
          <cell r="CT214">
            <v>-255.43580457940698</v>
          </cell>
          <cell r="CU214">
            <v>-155.88313825975638</v>
          </cell>
          <cell r="CV214">
            <v>-143.25070137041621</v>
          </cell>
          <cell r="CW214">
            <v>-183.32894845190458</v>
          </cell>
          <cell r="CX214">
            <v>-2.2262545728590339</v>
          </cell>
          <cell r="CY214">
            <v>-31.903984108008444</v>
          </cell>
          <cell r="CZ214">
            <v>0</v>
          </cell>
          <cell r="DA214">
            <v>-63.955252233194187</v>
          </cell>
          <cell r="DB214">
            <v>-118.01924973446876</v>
          </cell>
          <cell r="DC214">
            <v>-380.3213219163008</v>
          </cell>
          <cell r="DD214">
            <v>-168.47025698982179</v>
          </cell>
          <cell r="DE214">
            <v>-1186.8220893461257</v>
          </cell>
          <cell r="DF214">
            <v>-326.8539865759667</v>
          </cell>
          <cell r="DG214">
            <v>-115.62997335218824</v>
          </cell>
          <cell r="DH214">
            <v>-89.931837351992726</v>
          </cell>
          <cell r="DI214">
            <v>-124.62664868193679</v>
          </cell>
          <cell r="DJ214">
            <v>-142.02642826503143</v>
          </cell>
          <cell r="DK214">
            <v>0</v>
          </cell>
          <cell r="DL214">
            <v>0</v>
          </cell>
          <cell r="DM214">
            <v>-31.249771358678117</v>
          </cell>
          <cell r="DN214">
            <v>-33.740442148642614</v>
          </cell>
          <cell r="DO214">
            <v>-32.995568641461432</v>
          </cell>
          <cell r="DP214">
            <v>-172.31601111870259</v>
          </cell>
          <cell r="DQ214">
            <v>-117.45142185036093</v>
          </cell>
          <cell r="DR214">
            <v>-1297.2247399035841</v>
          </cell>
          <cell r="DS214">
            <v>-208.00699456920847</v>
          </cell>
          <cell r="DT214">
            <v>-62.387764593586326</v>
          </cell>
          <cell r="DU214">
            <v>-103.10763621923979</v>
          </cell>
          <cell r="DV214">
            <v>-126.00584505056031</v>
          </cell>
          <cell r="DW214">
            <v>-140.37545653944835</v>
          </cell>
          <cell r="DX214">
            <v>-61.653158520115539</v>
          </cell>
          <cell r="DY214">
            <v>-33.875493085710332</v>
          </cell>
          <cell r="DZ214">
            <v>0</v>
          </cell>
          <cell r="EA214">
            <v>-27.437238229205832</v>
          </cell>
          <cell r="EB214">
            <v>-33.988968820893206</v>
          </cell>
          <cell r="EC214">
            <v>-141.40868296823464</v>
          </cell>
          <cell r="ED214">
            <v>-358.97750130854547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-216017.8396999836</v>
          </cell>
          <cell r="S215">
            <v>-16454.229900976643</v>
          </cell>
          <cell r="T215">
            <v>-21948.159867910668</v>
          </cell>
          <cell r="U215">
            <v>-19442.799882991239</v>
          </cell>
          <cell r="V215">
            <v>-13279.694920080714</v>
          </cell>
          <cell r="W215">
            <v>-18674.239887616597</v>
          </cell>
          <cell r="X215">
            <v>-20321.625877700746</v>
          </cell>
          <cell r="Y215">
            <v>-9808.889940969646</v>
          </cell>
          <cell r="Z215">
            <v>-14414.659913251176</v>
          </cell>
          <cell r="AA215">
            <v>-24907.609850101173</v>
          </cell>
          <cell r="AB215">
            <v>-21057.919873269275</v>
          </cell>
          <cell r="AC215">
            <v>-19215.689884357154</v>
          </cell>
          <cell r="AD215">
            <v>-16492.319900745526</v>
          </cell>
          <cell r="AE215">
            <v>-197685.92869997025</v>
          </cell>
          <cell r="AF215">
            <v>-22517.039851926267</v>
          </cell>
          <cell r="AG215">
            <v>-19165.769873963669</v>
          </cell>
          <cell r="AH215">
            <v>-15132.909900484607</v>
          </cell>
          <cell r="AI215">
            <v>-13515.709911119193</v>
          </cell>
          <cell r="AJ215">
            <v>-20150.259867491201</v>
          </cell>
          <cell r="AK215">
            <v>-21960.899855583906</v>
          </cell>
          <cell r="AL215">
            <v>-6397.0399579331279</v>
          </cell>
          <cell r="AM215">
            <v>-5418.5299643669277</v>
          </cell>
          <cell r="AN215">
            <v>-19056.049874687567</v>
          </cell>
          <cell r="AO215">
            <v>-21657.609857579693</v>
          </cell>
          <cell r="AP215">
            <v>-19972.809868657961</v>
          </cell>
          <cell r="AQ215">
            <v>-12741.299916211516</v>
          </cell>
          <cell r="AR215">
            <v>-163828.98870000243</v>
          </cell>
          <cell r="AS215">
            <v>-19272.499847069383</v>
          </cell>
          <cell r="AT215">
            <v>-17404.919861890376</v>
          </cell>
          <cell r="AU215">
            <v>-17555.329860696569</v>
          </cell>
          <cell r="AV215">
            <v>-11738.089906856418</v>
          </cell>
          <cell r="AW215">
            <v>-20071.999840730801</v>
          </cell>
          <cell r="AX215">
            <v>-16154.449871813878</v>
          </cell>
          <cell r="AY215">
            <v>-5883.2799533158541</v>
          </cell>
          <cell r="AZ215">
            <v>-5224.4399585425854</v>
          </cell>
          <cell r="BA215">
            <v>-8566.6099320240319</v>
          </cell>
          <cell r="BB215">
            <v>-17199.649863520637</v>
          </cell>
          <cell r="BC215">
            <v>-16232.969871189445</v>
          </cell>
          <cell r="BD215">
            <v>-8524.7499323561788</v>
          </cell>
          <cell r="BE215">
            <v>-197192.05869996548</v>
          </cell>
          <cell r="BF215">
            <v>-20645.299863895401</v>
          </cell>
          <cell r="BG215">
            <v>-16882.579888697714</v>
          </cell>
          <cell r="BH215">
            <v>-16290.429892603308</v>
          </cell>
          <cell r="BI215">
            <v>-10603.579930095002</v>
          </cell>
          <cell r="BJ215">
            <v>-15811.899895757437</v>
          </cell>
          <cell r="BK215">
            <v>-15691.649896552786</v>
          </cell>
          <cell r="BL215">
            <v>-12199.329919574782</v>
          </cell>
          <cell r="BM215">
            <v>-14627.729903563857</v>
          </cell>
          <cell r="BN215">
            <v>-17529.589884435758</v>
          </cell>
          <cell r="BO215">
            <v>-15690.349896559492</v>
          </cell>
          <cell r="BP215">
            <v>-20464.989865081385</v>
          </cell>
          <cell r="BQ215">
            <v>-20754.62986317277</v>
          </cell>
          <cell r="BR215">
            <v>-196464.20170000196</v>
          </cell>
          <cell r="BS215">
            <v>-21848.449855430052</v>
          </cell>
          <cell r="BT215">
            <v>-16167.05989302136</v>
          </cell>
          <cell r="BU215">
            <v>-14641.522903118283</v>
          </cell>
          <cell r="BV215">
            <v>-11152.959926201031</v>
          </cell>
          <cell r="BW215">
            <v>-15950.089894458652</v>
          </cell>
          <cell r="BX215">
            <v>-18971.159874470904</v>
          </cell>
          <cell r="BY215">
            <v>-9551.489936798811</v>
          </cell>
          <cell r="BZ215">
            <v>-12243.399918986484</v>
          </cell>
          <cell r="CA215">
            <v>-17118.139886731282</v>
          </cell>
          <cell r="CB215">
            <v>-17017.51988739334</v>
          </cell>
          <cell r="CC215">
            <v>-19331.129872085527</v>
          </cell>
          <cell r="CD215">
            <v>-22471.279851308092</v>
          </cell>
          <cell r="CE215">
            <v>-154554.26870003343</v>
          </cell>
          <cell r="CF215">
            <v>-24478.479794111103</v>
          </cell>
          <cell r="CG215">
            <v>-15298.139871327206</v>
          </cell>
          <cell r="CH215">
            <v>-9920.9499165527523</v>
          </cell>
          <cell r="CI215">
            <v>-10272.209913600236</v>
          </cell>
          <cell r="CJ215">
            <v>-12865.709891784936</v>
          </cell>
          <cell r="CK215">
            <v>-11721.579901410267</v>
          </cell>
          <cell r="CL215">
            <v>-6372.8599463962018</v>
          </cell>
          <cell r="CM215">
            <v>-8646.1699272766709</v>
          </cell>
          <cell r="CN215">
            <v>-12933.30989121832</v>
          </cell>
          <cell r="CO215">
            <v>-9745.7099180277437</v>
          </cell>
          <cell r="CP215">
            <v>-12638.33989369683</v>
          </cell>
          <cell r="CQ215">
            <v>-19660.80983463116</v>
          </cell>
          <cell r="CR215">
            <v>-160444.69870004058</v>
          </cell>
          <cell r="CS215">
            <v>-25077.389796817675</v>
          </cell>
          <cell r="CT215">
            <v>-18437.119850618765</v>
          </cell>
          <cell r="CU215">
            <v>-12887.419895583764</v>
          </cell>
          <cell r="CV215">
            <v>-9234.5499251782894</v>
          </cell>
          <cell r="CW215">
            <v>-12890.279895562679</v>
          </cell>
          <cell r="CX215">
            <v>-9167.3399257268757</v>
          </cell>
          <cell r="CY215">
            <v>-5923.8399520032108</v>
          </cell>
          <cell r="CZ215">
            <v>-6828.3799446746707</v>
          </cell>
          <cell r="DA215">
            <v>-11984.569902900606</v>
          </cell>
          <cell r="DB215">
            <v>-9595.0399222578853</v>
          </cell>
          <cell r="DC215">
            <v>-16725.409864487126</v>
          </cell>
          <cell r="DD215">
            <v>-21693.359824236482</v>
          </cell>
          <cell r="DE215">
            <v>-153875.40869998932</v>
          </cell>
          <cell r="DF215">
            <v>-22210.759812356904</v>
          </cell>
          <cell r="DG215">
            <v>-17846.919849222526</v>
          </cell>
          <cell r="DH215">
            <v>-11770.849900556728</v>
          </cell>
          <cell r="DI215">
            <v>-9850.0999167822301</v>
          </cell>
          <cell r="DJ215">
            <v>-14730.039875553921</v>
          </cell>
          <cell r="DK215">
            <v>-9896.3799163904041</v>
          </cell>
          <cell r="DL215">
            <v>-6237.1399473063648</v>
          </cell>
          <cell r="DM215">
            <v>-4991.219957832247</v>
          </cell>
          <cell r="DN215">
            <v>-9989.97991560027</v>
          </cell>
          <cell r="DO215">
            <v>-13620.22988493368</v>
          </cell>
          <cell r="DP215">
            <v>-15881.579865828156</v>
          </cell>
          <cell r="DQ215">
            <v>-16850.209857644513</v>
          </cell>
          <cell r="DR215">
            <v>-159138.3286998868</v>
          </cell>
          <cell r="DS215">
            <v>-24588.329799126834</v>
          </cell>
          <cell r="DT215">
            <v>-17457.049857387319</v>
          </cell>
          <cell r="DU215">
            <v>-12211.419900240377</v>
          </cell>
          <cell r="DV215">
            <v>-11314.419907568023</v>
          </cell>
          <cell r="DW215">
            <v>-15620.40987239033</v>
          </cell>
          <cell r="DX215">
            <v>-10976.679910326377</v>
          </cell>
          <cell r="DY215">
            <v>-4755.7899611480534</v>
          </cell>
          <cell r="DZ215">
            <v>-3725.2799695692956</v>
          </cell>
          <cell r="EA215">
            <v>-6583.9799462128431</v>
          </cell>
          <cell r="EB215">
            <v>-15968.939869541675</v>
          </cell>
          <cell r="EC215">
            <v>-19316.569842195138</v>
          </cell>
          <cell r="ED215">
            <v>-16619.459864227101</v>
          </cell>
        </row>
        <row r="216">
          <cell r="F216">
            <v>-2544.8276983629912</v>
          </cell>
          <cell r="G216">
            <v>-7717.4362138118595</v>
          </cell>
          <cell r="H216">
            <v>-22094.889392090961</v>
          </cell>
          <cell r="I216">
            <v>-17070.478021328337</v>
          </cell>
          <cell r="J216">
            <v>-17800.589740428142</v>
          </cell>
          <cell r="K216">
            <v>-21911.118718964979</v>
          </cell>
          <cell r="L216">
            <v>-4808.9507421702147</v>
          </cell>
          <cell r="M216">
            <v>-3939.1857389267534</v>
          </cell>
          <cell r="N216">
            <v>-8359.9345266185701</v>
          </cell>
          <cell r="O216">
            <v>-24018.345414625481</v>
          </cell>
          <cell r="P216">
            <v>-27406.529820006341</v>
          </cell>
          <cell r="Q216">
            <v>-15137.080051980913</v>
          </cell>
          <cell r="R216">
            <v>-158182.04869997501</v>
          </cell>
          <cell r="S216">
            <v>-14245.269882924855</v>
          </cell>
          <cell r="T216">
            <v>-14411.799881557003</v>
          </cell>
          <cell r="U216">
            <v>-16940.169860776514</v>
          </cell>
          <cell r="V216">
            <v>-17342.649857468903</v>
          </cell>
          <cell r="W216">
            <v>-13082.809892478399</v>
          </cell>
          <cell r="X216">
            <v>-18308.419849532656</v>
          </cell>
          <cell r="Y216">
            <v>-3801.1999687608331</v>
          </cell>
          <cell r="Z216">
            <v>-6050.4599502738565</v>
          </cell>
          <cell r="AA216">
            <v>-10740.989911725745</v>
          </cell>
          <cell r="AB216">
            <v>-14657.88987953309</v>
          </cell>
          <cell r="AC216">
            <v>-15430.219873188064</v>
          </cell>
          <cell r="AD216">
            <v>-13170.169891759753</v>
          </cell>
          <cell r="AE216">
            <v>-117133.76869998872</v>
          </cell>
          <cell r="AF216">
            <v>-10300.809885678813</v>
          </cell>
          <cell r="AG216">
            <v>-13560.299849502742</v>
          </cell>
          <cell r="AH216">
            <v>-14239.939841957763</v>
          </cell>
          <cell r="AI216">
            <v>-13555.619849555194</v>
          </cell>
          <cell r="AJ216">
            <v>-13901.029845721088</v>
          </cell>
          <cell r="AK216">
            <v>-12964.509856114164</v>
          </cell>
          <cell r="AL216">
            <v>-4503.0699500218034</v>
          </cell>
          <cell r="AM216">
            <v>-2670.9799703564495</v>
          </cell>
          <cell r="AN216">
            <v>-3993.0799556821585</v>
          </cell>
          <cell r="AO216">
            <v>-13842.919846365228</v>
          </cell>
          <cell r="AP216">
            <v>-9846.1998907253146</v>
          </cell>
          <cell r="AQ216">
            <v>-3755.3099583219737</v>
          </cell>
          <cell r="AR216">
            <v>-97745.178699970245</v>
          </cell>
          <cell r="AS216">
            <v>-7392.7099016755819</v>
          </cell>
          <cell r="AT216">
            <v>-10789.999856492504</v>
          </cell>
          <cell r="AU216">
            <v>-13388.179821938276</v>
          </cell>
          <cell r="AV216">
            <v>-10773.749856706709</v>
          </cell>
          <cell r="AW216">
            <v>-10917.659854794852</v>
          </cell>
          <cell r="AX216">
            <v>-12192.959837833419</v>
          </cell>
          <cell r="AY216">
            <v>-2148.8999714199454</v>
          </cell>
          <cell r="AZ216">
            <v>-2256.1499699931592</v>
          </cell>
          <cell r="BA216">
            <v>-3516.7599532268941</v>
          </cell>
          <cell r="BB216">
            <v>-8737.2998837959021</v>
          </cell>
          <cell r="BC216">
            <v>-10174.319864680991</v>
          </cell>
          <cell r="BD216">
            <v>-5456.4899274297059</v>
          </cell>
          <cell r="BE216">
            <v>-152301.8887000531</v>
          </cell>
          <cell r="BF216">
            <v>-14717.169874381274</v>
          </cell>
          <cell r="BG216">
            <v>-13852.539881762117</v>
          </cell>
          <cell r="BH216">
            <v>-13606.059883866459</v>
          </cell>
          <cell r="BI216">
            <v>-10920.389906789176</v>
          </cell>
          <cell r="BJ216">
            <v>-12046.059897182509</v>
          </cell>
          <cell r="BK216">
            <v>-13910.779881266877</v>
          </cell>
          <cell r="BL216">
            <v>-10274.419912304729</v>
          </cell>
          <cell r="BM216">
            <v>-7556.8999354988337</v>
          </cell>
          <cell r="BN216">
            <v>-9469.1999191753566</v>
          </cell>
          <cell r="BO216">
            <v>-10460.709910711274</v>
          </cell>
          <cell r="BP216">
            <v>-16434.729859722778</v>
          </cell>
          <cell r="BQ216">
            <v>-19052.929837374017</v>
          </cell>
          <cell r="BR216">
            <v>-142601.28869999945</v>
          </cell>
          <cell r="BS216">
            <v>-15360.279859973118</v>
          </cell>
          <cell r="BT216">
            <v>-12525.109885819256</v>
          </cell>
          <cell r="BU216">
            <v>-14359.409869097173</v>
          </cell>
          <cell r="BV216">
            <v>-10144.67990751937</v>
          </cell>
          <cell r="BW216">
            <v>-12092.599889761768</v>
          </cell>
          <cell r="BX216">
            <v>-11149.709898358211</v>
          </cell>
          <cell r="BY216">
            <v>-7224.7499341387302</v>
          </cell>
          <cell r="BZ216">
            <v>-6114.5499442592263</v>
          </cell>
          <cell r="CA216">
            <v>-7399.8599325427786</v>
          </cell>
          <cell r="CB216">
            <v>-10367.889905484393</v>
          </cell>
          <cell r="CC216">
            <v>-17187.559843314812</v>
          </cell>
          <cell r="CD216">
            <v>-18674.889829756692</v>
          </cell>
          <cell r="CE216">
            <v>-114640.23870003223</v>
          </cell>
          <cell r="CF216">
            <v>-17323.799803553149</v>
          </cell>
          <cell r="CG216">
            <v>-9107.1498967297375</v>
          </cell>
          <cell r="CH216">
            <v>-13064.609851852059</v>
          </cell>
          <cell r="CI216">
            <v>-7449.9099155198783</v>
          </cell>
          <cell r="CJ216">
            <v>-10443.289881576784</v>
          </cell>
          <cell r="CK216">
            <v>-6166.1599300764501</v>
          </cell>
          <cell r="CL216">
            <v>-4218.1099521685392</v>
          </cell>
          <cell r="CM216">
            <v>-3455.6599608138204</v>
          </cell>
          <cell r="CN216">
            <v>-5450.5099381934851</v>
          </cell>
          <cell r="CO216">
            <v>-7990.9699093848467</v>
          </cell>
          <cell r="CP216">
            <v>-13108.549851354212</v>
          </cell>
          <cell r="CQ216">
            <v>-16861.519808795303</v>
          </cell>
          <cell r="CR216">
            <v>-116147.71870005131</v>
          </cell>
          <cell r="CS216">
            <v>-19020.039787117392</v>
          </cell>
          <cell r="CT216">
            <v>-9962.5498884953558</v>
          </cell>
          <cell r="CU216">
            <v>-13062.139853803441</v>
          </cell>
          <cell r="CV216">
            <v>-6597.2399261612445</v>
          </cell>
          <cell r="CW216">
            <v>-8270.5999074317515</v>
          </cell>
          <cell r="CX216">
            <v>-6211.91993047297</v>
          </cell>
          <cell r="CY216">
            <v>-3376.7499622032046</v>
          </cell>
          <cell r="CZ216">
            <v>-4471.7399499490857</v>
          </cell>
          <cell r="DA216">
            <v>-5904.5999339129776</v>
          </cell>
          <cell r="DB216">
            <v>-9327.1098956074566</v>
          </cell>
          <cell r="DC216">
            <v>-15702.309824250638</v>
          </cell>
          <cell r="DD216">
            <v>-14240.719840608537</v>
          </cell>
          <cell r="DE216">
            <v>-114149.61869993806</v>
          </cell>
          <cell r="DF216">
            <v>-17450.54980125837</v>
          </cell>
          <cell r="DG216">
            <v>-11884.859864644706</v>
          </cell>
          <cell r="DH216">
            <v>-12431.76985841617</v>
          </cell>
          <cell r="DI216">
            <v>-6393.9199271798134</v>
          </cell>
          <cell r="DJ216">
            <v>-11157.89987292327</v>
          </cell>
          <cell r="DK216">
            <v>-8009.8199087791145</v>
          </cell>
          <cell r="DL216">
            <v>-2096.509976124391</v>
          </cell>
          <cell r="DM216">
            <v>-1709.1099805347621</v>
          </cell>
          <cell r="DN216">
            <v>-5041.0099425893277</v>
          </cell>
          <cell r="DO216">
            <v>-8021.1299086492509</v>
          </cell>
          <cell r="DP216">
            <v>-15540.199823014438</v>
          </cell>
          <cell r="DQ216">
            <v>-14412.839835854247</v>
          </cell>
          <cell r="DR216">
            <v>-108531.53869998455</v>
          </cell>
          <cell r="DS216">
            <v>-16930.939797196537</v>
          </cell>
          <cell r="DT216">
            <v>-13800.279834697023</v>
          </cell>
          <cell r="DU216">
            <v>-9388.0798875484616</v>
          </cell>
          <cell r="DV216">
            <v>-7496.4499102067202</v>
          </cell>
          <cell r="DW216">
            <v>-8216.7799015790224</v>
          </cell>
          <cell r="DX216">
            <v>-8440.2498989012092</v>
          </cell>
          <cell r="DY216">
            <v>-3142.6199623588473</v>
          </cell>
          <cell r="DZ216">
            <v>-2369.6399716176093</v>
          </cell>
          <cell r="EA216">
            <v>-4678.049943966791</v>
          </cell>
          <cell r="EB216">
            <v>-6442.53992283158</v>
          </cell>
          <cell r="EC216">
            <v>-13619.059836870059</v>
          </cell>
          <cell r="ED216">
            <v>-14006.849832225591</v>
          </cell>
        </row>
        <row r="217">
          <cell r="F217">
            <v>-14802.742938190699</v>
          </cell>
          <cell r="G217">
            <v>-27351.578186113387</v>
          </cell>
          <cell r="H217">
            <v>-23465.245248457417</v>
          </cell>
          <cell r="I217">
            <v>-23146.085657430813</v>
          </cell>
          <cell r="J217">
            <v>-19262.617919245735</v>
          </cell>
          <cell r="K217">
            <v>-18540.499037079513</v>
          </cell>
          <cell r="L217">
            <v>-15414.773176603019</v>
          </cell>
          <cell r="M217">
            <v>-16379.931865803897</v>
          </cell>
          <cell r="N217">
            <v>-15698.33931023255</v>
          </cell>
          <cell r="O217">
            <v>-29743.812980938703</v>
          </cell>
          <cell r="P217">
            <v>-25517.11206850782</v>
          </cell>
          <cell r="Q217">
            <v>-13797.264689367265</v>
          </cell>
          <cell r="R217">
            <v>-250326.70256471634</v>
          </cell>
          <cell r="S217">
            <v>-7921.0208144988865</v>
          </cell>
          <cell r="T217">
            <v>-23814.25747320056</v>
          </cell>
          <cell r="U217">
            <v>-21055.836010303348</v>
          </cell>
          <cell r="V217">
            <v>-10140.502510221675</v>
          </cell>
          <cell r="W217">
            <v>-7836.798482786864</v>
          </cell>
          <cell r="X217">
            <v>-9843.5821843277663</v>
          </cell>
          <cell r="Y217">
            <v>-39192.940697733313</v>
          </cell>
          <cell r="Z217">
            <v>-32428.580469658598</v>
          </cell>
          <cell r="AA217">
            <v>-18424.769414734095</v>
          </cell>
          <cell r="AB217">
            <v>-22282.040127543733</v>
          </cell>
          <cell r="AC217">
            <v>-22573.284168362617</v>
          </cell>
          <cell r="AD217">
            <v>-34813.090211352333</v>
          </cell>
          <cell r="AE217">
            <v>-302398.47967258096</v>
          </cell>
          <cell r="AF217">
            <v>-30801.055801406503</v>
          </cell>
          <cell r="AG217">
            <v>-25459.217800071463</v>
          </cell>
          <cell r="AH217">
            <v>-18655.341943116859</v>
          </cell>
          <cell r="AI217">
            <v>-11294.998890072107</v>
          </cell>
          <cell r="AJ217">
            <v>-10566.294042684138</v>
          </cell>
          <cell r="AK217">
            <v>-14001.532602598891</v>
          </cell>
          <cell r="AL217">
            <v>-41085.529882363975</v>
          </cell>
          <cell r="AM217">
            <v>-35084.593835230917</v>
          </cell>
          <cell r="AN217">
            <v>-23521.014104899019</v>
          </cell>
          <cell r="AO217">
            <v>-24184.703433768824</v>
          </cell>
          <cell r="AP217">
            <v>-28323.514636948705</v>
          </cell>
          <cell r="AQ217">
            <v>-39420.682699397206</v>
          </cell>
          <cell r="AR217">
            <v>-302245.9944576323</v>
          </cell>
          <cell r="AS217">
            <v>-35639.849223151803</v>
          </cell>
          <cell r="AT217">
            <v>-25204.980198731646</v>
          </cell>
          <cell r="AU217">
            <v>-12932.809130178764</v>
          </cell>
          <cell r="AV217">
            <v>-13392.148746961728</v>
          </cell>
          <cell r="AW217">
            <v>-11576.625979585573</v>
          </cell>
          <cell r="AX217">
            <v>-15310.060445828363</v>
          </cell>
          <cell r="AY217">
            <v>-42921.161726891994</v>
          </cell>
          <cell r="AZ217">
            <v>-32170.888150477782</v>
          </cell>
          <cell r="BA217">
            <v>-23488.931174676865</v>
          </cell>
          <cell r="BB217">
            <v>-24897.305597292259</v>
          </cell>
          <cell r="BC217">
            <v>-28002.056225750595</v>
          </cell>
          <cell r="BD217">
            <v>-36709.177858116105</v>
          </cell>
          <cell r="BE217">
            <v>-126536.41081535816</v>
          </cell>
          <cell r="BF217">
            <v>-4286.5091931093484</v>
          </cell>
          <cell r="BG217">
            <v>-11223.205392809585</v>
          </cell>
          <cell r="BH217">
            <v>-2870.7433705702424</v>
          </cell>
          <cell r="BI217">
            <v>-7065.7841159589589</v>
          </cell>
          <cell r="BJ217">
            <v>-4335.5238499753177</v>
          </cell>
          <cell r="BK217">
            <v>-6509.0696963109076</v>
          </cell>
          <cell r="BL217">
            <v>-22253.22973097302</v>
          </cell>
          <cell r="BM217">
            <v>-19854.600139437243</v>
          </cell>
          <cell r="BN217">
            <v>-9617.212823709473</v>
          </cell>
          <cell r="BO217">
            <v>-10357.727410646155</v>
          </cell>
          <cell r="BP217">
            <v>-13299.566013442352</v>
          </cell>
          <cell r="BQ217">
            <v>-14863.23907841742</v>
          </cell>
          <cell r="BR217">
            <v>-155537.57719554007</v>
          </cell>
          <cell r="BS217">
            <v>-8911.0372952986509</v>
          </cell>
          <cell r="BT217">
            <v>-16408.127390421927</v>
          </cell>
          <cell r="BU217">
            <v>-7102.1202053464949</v>
          </cell>
          <cell r="BV217">
            <v>-11157.190064571798</v>
          </cell>
          <cell r="BW217">
            <v>-4078.3356109689921</v>
          </cell>
          <cell r="BX217">
            <v>-8814.6086791548878</v>
          </cell>
          <cell r="BY217">
            <v>-26897.674520177767</v>
          </cell>
          <cell r="BZ217">
            <v>-23697.997711818665</v>
          </cell>
          <cell r="CA217">
            <v>-11121.988140779547</v>
          </cell>
          <cell r="CB217">
            <v>-12334.761923225597</v>
          </cell>
          <cell r="CC217">
            <v>-11950.28021085076</v>
          </cell>
          <cell r="CD217">
            <v>-13063.455442937091</v>
          </cell>
          <cell r="CE217">
            <v>-114699.37049593031</v>
          </cell>
          <cell r="CF217">
            <v>-6826.2243609502912</v>
          </cell>
          <cell r="CG217">
            <v>-11292.914070054889</v>
          </cell>
          <cell r="CH217">
            <v>-5678.0119689181447</v>
          </cell>
          <cell r="CI217">
            <v>-8595.6757613867521</v>
          </cell>
          <cell r="CJ217">
            <v>-2488.9478026060387</v>
          </cell>
          <cell r="CK217">
            <v>-2664.0068318005651</v>
          </cell>
          <cell r="CL217">
            <v>-16511.752851689234</v>
          </cell>
          <cell r="CM217">
            <v>-15337.574002355337</v>
          </cell>
          <cell r="CN217">
            <v>-9794.3640723386779</v>
          </cell>
          <cell r="CO217">
            <v>-11981.613974440843</v>
          </cell>
          <cell r="CP217">
            <v>-12531.759577075019</v>
          </cell>
          <cell r="CQ217">
            <v>-10996.525222312659</v>
          </cell>
          <cell r="CR217">
            <v>-137694.24993535876</v>
          </cell>
          <cell r="CS217">
            <v>-11279.769204268232</v>
          </cell>
          <cell r="CT217">
            <v>-9946.5223488397896</v>
          </cell>
          <cell r="CU217">
            <v>-13322.900283988565</v>
          </cell>
          <cell r="CV217">
            <v>-12988.438341893256</v>
          </cell>
          <cell r="CW217">
            <v>-3271.9412827081978</v>
          </cell>
          <cell r="CX217">
            <v>-5701.1826061308384</v>
          </cell>
          <cell r="CY217">
            <v>-14835.704892737791</v>
          </cell>
          <cell r="CZ217">
            <v>-14320.239777766168</v>
          </cell>
          <cell r="DA217">
            <v>-10988.445910616778</v>
          </cell>
          <cell r="DB217">
            <v>-15135.659987679683</v>
          </cell>
          <cell r="DC217">
            <v>-15635.469783795998</v>
          </cell>
          <cell r="DD217">
            <v>-10267.975514927879</v>
          </cell>
          <cell r="DE217">
            <v>-174591.88871914148</v>
          </cell>
          <cell r="DF217">
            <v>-20849.489057315513</v>
          </cell>
          <cell r="DG217">
            <v>-9579.8092561233789</v>
          </cell>
          <cell r="DH217">
            <v>-13740.736508777365</v>
          </cell>
          <cell r="DI217">
            <v>-16789.480591198429</v>
          </cell>
          <cell r="DJ217">
            <v>-8037.0807936554775</v>
          </cell>
          <cell r="DK217">
            <v>-14011.722139319405</v>
          </cell>
          <cell r="DL217">
            <v>-15443.273815123364</v>
          </cell>
          <cell r="DM217">
            <v>-16880.016786536202</v>
          </cell>
          <cell r="DN217">
            <v>-10383.504876378924</v>
          </cell>
          <cell r="DO217">
            <v>-10367.328799275681</v>
          </cell>
          <cell r="DP217">
            <v>-16811.491684561595</v>
          </cell>
          <cell r="DQ217">
            <v>-21697.95441086404</v>
          </cell>
          <cell r="DR217">
            <v>-122649.3104853034</v>
          </cell>
          <cell r="DS217">
            <v>-16359.807348689064</v>
          </cell>
          <cell r="DT217">
            <v>-6051.4766411092132</v>
          </cell>
          <cell r="DU217">
            <v>-11172.282729525119</v>
          </cell>
          <cell r="DV217">
            <v>-8754.5302581992</v>
          </cell>
          <cell r="DW217">
            <v>-9616.5760364122689</v>
          </cell>
          <cell r="DX217">
            <v>-10418.257429664955</v>
          </cell>
          <cell r="DY217">
            <v>-8932.022730473429</v>
          </cell>
          <cell r="DZ217">
            <v>-9161.6191981807351</v>
          </cell>
          <cell r="EA217">
            <v>-6723.6393627701327</v>
          </cell>
          <cell r="EB217">
            <v>-5657.0959926992655</v>
          </cell>
          <cell r="EC217">
            <v>-14354.01532911323</v>
          </cell>
          <cell r="ED217">
            <v>-15447.987428490072</v>
          </cell>
        </row>
        <row r="218">
          <cell r="F218">
            <v>0</v>
          </cell>
          <cell r="G218">
            <v>0</v>
          </cell>
          <cell r="H218">
            <v>-1653.4493873016909</v>
          </cell>
          <cell r="I218">
            <v>-4450.3467495040968</v>
          </cell>
          <cell r="J218">
            <v>-6187.3571727089584</v>
          </cell>
          <cell r="K218">
            <v>-298.53450309578329</v>
          </cell>
          <cell r="L218">
            <v>0</v>
          </cell>
          <cell r="M218">
            <v>0</v>
          </cell>
          <cell r="N218">
            <v>0</v>
          </cell>
          <cell r="O218">
            <v>-615.07887833192945</v>
          </cell>
          <cell r="P218">
            <v>-726.23914876114577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-112953.18599683046</v>
          </cell>
          <cell r="AF218">
            <v>-15441.191385772079</v>
          </cell>
          <cell r="AG218">
            <v>-9018.7148854872212</v>
          </cell>
          <cell r="AH218">
            <v>-6626.6772621194832</v>
          </cell>
          <cell r="AI218">
            <v>-8097.297732077539</v>
          </cell>
          <cell r="AJ218">
            <v>-2768.6484052098822</v>
          </cell>
          <cell r="AK218">
            <v>-5196.0606953706592</v>
          </cell>
          <cell r="AL218">
            <v>-11630.068806078285</v>
          </cell>
          <cell r="AM218">
            <v>-17758.331614247523</v>
          </cell>
          <cell r="AN218">
            <v>-11776.777438251302</v>
          </cell>
          <cell r="AO218">
            <v>-4911.1718450649641</v>
          </cell>
          <cell r="AP218">
            <v>-6589.1124189579859</v>
          </cell>
          <cell r="AQ218">
            <v>-13139.133508194238</v>
          </cell>
          <cell r="AR218">
            <v>-115433.18408469856</v>
          </cell>
          <cell r="AS218">
            <v>-11838.506397210993</v>
          </cell>
          <cell r="AT218">
            <v>-9880.3485197378322</v>
          </cell>
          <cell r="AU218">
            <v>-6127.2664435752667</v>
          </cell>
          <cell r="AV218">
            <v>-5581.0509756081738</v>
          </cell>
          <cell r="AW218">
            <v>-4135.0264352117665</v>
          </cell>
          <cell r="AX218">
            <v>-5274.1927482355386</v>
          </cell>
          <cell r="AY218">
            <v>-10889.189798323438</v>
          </cell>
          <cell r="AZ218">
            <v>-20034.119403907098</v>
          </cell>
          <cell r="BA218">
            <v>-11861.738029344939</v>
          </cell>
          <cell r="BB218">
            <v>-6531.0648636007681</v>
          </cell>
          <cell r="BC218">
            <v>-9775.2109283381142</v>
          </cell>
          <cell r="BD218">
            <v>-13505.46954159718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-56.519400008255616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-378.1393000036478</v>
          </cell>
          <cell r="AS219">
            <v>0</v>
          </cell>
          <cell r="AT219">
            <v>-62.579884154023603</v>
          </cell>
          <cell r="AU219">
            <v>0</v>
          </cell>
          <cell r="AV219">
            <v>-78.889853961765766</v>
          </cell>
          <cell r="AW219">
            <v>-81.759848648682237</v>
          </cell>
          <cell r="AX219">
            <v>-76.649858108256012</v>
          </cell>
          <cell r="AY219">
            <v>-78.259855127893388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-6962.4092999994755</v>
          </cell>
          <cell r="BF219">
            <v>-709.02992871403694</v>
          </cell>
          <cell r="BG219">
            <v>-924.41990705905482</v>
          </cell>
          <cell r="BH219">
            <v>-236.87997618434019</v>
          </cell>
          <cell r="BI219">
            <v>-900.89990942366421</v>
          </cell>
          <cell r="BJ219">
            <v>-930.36990646040067</v>
          </cell>
          <cell r="BK219">
            <v>-657.92993385158479</v>
          </cell>
          <cell r="BL219">
            <v>-233.4499765294604</v>
          </cell>
          <cell r="BM219">
            <v>-395.00996028538793</v>
          </cell>
          <cell r="BN219">
            <v>-450.72995468322188</v>
          </cell>
          <cell r="BO219">
            <v>-317.16996811144054</v>
          </cell>
          <cell r="BP219">
            <v>-890.11991050792858</v>
          </cell>
          <cell r="BQ219">
            <v>-316.39996818918735</v>
          </cell>
          <cell r="BR219">
            <v>-5865.0192999988794</v>
          </cell>
          <cell r="BS219">
            <v>-578.26993098203093</v>
          </cell>
          <cell r="BT219">
            <v>-553.06993399001658</v>
          </cell>
          <cell r="BU219">
            <v>-234.21997204516083</v>
          </cell>
          <cell r="BV219">
            <v>-272.08996752556413</v>
          </cell>
          <cell r="BW219">
            <v>-640.07992360461503</v>
          </cell>
          <cell r="BX219">
            <v>-547.46993465814739</v>
          </cell>
          <cell r="BY219">
            <v>-385.20995402475819</v>
          </cell>
          <cell r="BZ219">
            <v>-232.88997220434248</v>
          </cell>
          <cell r="CA219">
            <v>-836.21990019548684</v>
          </cell>
          <cell r="CB219">
            <v>-892.70989345340058</v>
          </cell>
          <cell r="CC219">
            <v>-568.39993216050789</v>
          </cell>
          <cell r="CD219">
            <v>-124.38998515391722</v>
          </cell>
          <cell r="CE219">
            <v>-5917.7292999997735</v>
          </cell>
          <cell r="CF219">
            <v>-1130.1498663160019</v>
          </cell>
          <cell r="CG219">
            <v>-583.23993100924417</v>
          </cell>
          <cell r="CH219">
            <v>0</v>
          </cell>
          <cell r="CI219">
            <v>-485.72994254343212</v>
          </cell>
          <cell r="CJ219">
            <v>-1227.3798548150808</v>
          </cell>
          <cell r="CK219">
            <v>-538.50993630057201</v>
          </cell>
          <cell r="CL219">
            <v>-87.989989592228085</v>
          </cell>
          <cell r="CM219">
            <v>-177.37997901858762</v>
          </cell>
          <cell r="CN219">
            <v>-649.10992321744561</v>
          </cell>
          <cell r="CO219">
            <v>-562.09993351018056</v>
          </cell>
          <cell r="CP219">
            <v>-394.7299533081241</v>
          </cell>
          <cell r="CQ219">
            <v>-81.409990369807929</v>
          </cell>
          <cell r="CR219">
            <v>-4831.189299993217</v>
          </cell>
          <cell r="CS219">
            <v>-689.70990006579086</v>
          </cell>
          <cell r="CT219">
            <v>-511.55992587842047</v>
          </cell>
          <cell r="CU219">
            <v>-388.35994372912683</v>
          </cell>
          <cell r="CV219">
            <v>-325.77995279664174</v>
          </cell>
          <cell r="CW219">
            <v>-725.33989490289241</v>
          </cell>
          <cell r="CX219">
            <v>-796.38988460879773</v>
          </cell>
          <cell r="CY219">
            <v>-45.289993437938392</v>
          </cell>
          <cell r="CZ219">
            <v>-178.00997420726344</v>
          </cell>
          <cell r="DA219">
            <v>-78.399988640099764</v>
          </cell>
          <cell r="DB219">
            <v>-341.45995052484795</v>
          </cell>
          <cell r="DC219">
            <v>-512.11992579745129</v>
          </cell>
          <cell r="DD219">
            <v>-238.76996540324762</v>
          </cell>
          <cell r="DE219">
            <v>-3885.0693000033498</v>
          </cell>
          <cell r="DF219">
            <v>-147.20997347589582</v>
          </cell>
          <cell r="DG219">
            <v>-474.24991455115378</v>
          </cell>
          <cell r="DH219">
            <v>-179.47996766190045</v>
          </cell>
          <cell r="DI219">
            <v>-217.97996072471142</v>
          </cell>
          <cell r="DJ219">
            <v>-605.98989081475884</v>
          </cell>
          <cell r="DK219">
            <v>-245.83995570521802</v>
          </cell>
          <cell r="DL219">
            <v>-43.609992142301053</v>
          </cell>
          <cell r="DM219">
            <v>-45.499991802033037</v>
          </cell>
          <cell r="DN219">
            <v>-361.61993484431878</v>
          </cell>
          <cell r="DO219">
            <v>-288.9599479357712</v>
          </cell>
          <cell r="DP219">
            <v>-898.44983811955899</v>
          </cell>
          <cell r="DQ219">
            <v>-376.17993222130463</v>
          </cell>
          <cell r="DR219">
            <v>-6709.5692999884486</v>
          </cell>
          <cell r="DS219">
            <v>-661.21993101574481</v>
          </cell>
          <cell r="DT219">
            <v>-866.31990961823612</v>
          </cell>
          <cell r="DU219">
            <v>-166.52998262620531</v>
          </cell>
          <cell r="DV219">
            <v>-84.699991163332015</v>
          </cell>
          <cell r="DW219">
            <v>-1072.1198881468736</v>
          </cell>
          <cell r="DX219">
            <v>-537.59994391305372</v>
          </cell>
          <cell r="DY219">
            <v>-206.28997847810388</v>
          </cell>
          <cell r="DZ219">
            <v>-372.2599611626938</v>
          </cell>
          <cell r="EA219">
            <v>-686.20992840873078</v>
          </cell>
          <cell r="EB219">
            <v>-243.10997463623062</v>
          </cell>
          <cell r="EC219">
            <v>-1160.9498788793571</v>
          </cell>
          <cell r="ED219">
            <v>-652.25993195036426</v>
          </cell>
        </row>
        <row r="221">
          <cell r="A221" t="str">
            <v>Total Coal Fuel Burn Expense</v>
          </cell>
          <cell r="F221">
            <v>-18902.003774031997</v>
          </cell>
          <cell r="G221">
            <v>-37324.386605240405</v>
          </cell>
          <cell r="H221">
            <v>-48863.348923176527</v>
          </cell>
          <cell r="I221">
            <v>-46660.87517862767</v>
          </cell>
          <cell r="J221">
            <v>-48580.374522946775</v>
          </cell>
          <cell r="K221">
            <v>-40916.051764808595</v>
          </cell>
          <cell r="L221">
            <v>-26084.461593598127</v>
          </cell>
          <cell r="M221">
            <v>-27389.57978528738</v>
          </cell>
          <cell r="N221">
            <v>-26132.195625938475</v>
          </cell>
          <cell r="O221">
            <v>-55771.066421769559</v>
          </cell>
          <cell r="P221">
            <v>-56123.239721283317</v>
          </cell>
          <cell r="Q221">
            <v>-33774.415592774749</v>
          </cell>
          <cell r="R221">
            <v>-656810.04620552063</v>
          </cell>
          <cell r="S221">
            <v>-39281.793909683824</v>
          </cell>
          <cell r="T221">
            <v>-61785.585105113685</v>
          </cell>
          <cell r="U221">
            <v>-59057.260538078845</v>
          </cell>
          <cell r="V221">
            <v>-43580.761357568204</v>
          </cell>
          <cell r="W221">
            <v>-45368.125197000802</v>
          </cell>
          <cell r="X221">
            <v>-53964.480604603887</v>
          </cell>
          <cell r="Y221">
            <v>-55704.019270665944</v>
          </cell>
          <cell r="Z221">
            <v>-54952.733498431742</v>
          </cell>
          <cell r="AA221">
            <v>-55754.654075503349</v>
          </cell>
          <cell r="AB221">
            <v>-60645.616792589426</v>
          </cell>
          <cell r="AC221">
            <v>-60084.033583417535</v>
          </cell>
          <cell r="AD221">
            <v>-66630.982272796333</v>
          </cell>
          <cell r="AE221">
            <v>-773870.44719696045</v>
          </cell>
          <cell r="AF221">
            <v>-81036.697841882706</v>
          </cell>
          <cell r="AG221">
            <v>-69887.808479323983</v>
          </cell>
          <cell r="AH221">
            <v>-59592.53954809159</v>
          </cell>
          <cell r="AI221">
            <v>-50398.735214568675</v>
          </cell>
          <cell r="AJ221">
            <v>-52323.648887701333</v>
          </cell>
          <cell r="AK221">
            <v>-60185.36174210906</v>
          </cell>
          <cell r="AL221">
            <v>-67352.536488555372</v>
          </cell>
          <cell r="AM221">
            <v>-63842.166867308319</v>
          </cell>
          <cell r="AN221">
            <v>-63929.33363481611</v>
          </cell>
          <cell r="AO221">
            <v>-69050.218287430704</v>
          </cell>
          <cell r="AP221">
            <v>-66418.107418365777</v>
          </cell>
          <cell r="AQ221">
            <v>-69853.292786769569</v>
          </cell>
          <cell r="AR221">
            <v>-706624.5539573431</v>
          </cell>
          <cell r="AS221">
            <v>-75475.928637459874</v>
          </cell>
          <cell r="AT221">
            <v>-64157.172818638384</v>
          </cell>
          <cell r="AU221">
            <v>-53689.65679846704</v>
          </cell>
          <cell r="AV221">
            <v>-43911.461348682642</v>
          </cell>
          <cell r="AW221">
            <v>-53200.346450790763</v>
          </cell>
          <cell r="AX221">
            <v>-52607.365340441465</v>
          </cell>
          <cell r="AY221">
            <v>-62451.286356411874</v>
          </cell>
          <cell r="AZ221">
            <v>-60245.061355300248</v>
          </cell>
          <cell r="BA221">
            <v>-49780.963596366346</v>
          </cell>
          <cell r="BB221">
            <v>-59946.346539564431</v>
          </cell>
          <cell r="BC221">
            <v>-66122.486643768847</v>
          </cell>
          <cell r="BD221">
            <v>-65036.478071495891</v>
          </cell>
          <cell r="BE221">
            <v>-539565.94504368305</v>
          </cell>
          <cell r="BF221">
            <v>-44613.797293379903</v>
          </cell>
          <cell r="BG221">
            <v>-46784.398041814566</v>
          </cell>
          <cell r="BH221">
            <v>-38002.622353091836</v>
          </cell>
          <cell r="BI221">
            <v>-32673.268160939217</v>
          </cell>
          <cell r="BJ221">
            <v>-38477.421520702541</v>
          </cell>
          <cell r="BK221">
            <v>-43686.917745172977</v>
          </cell>
          <cell r="BL221">
            <v>-51085.974732108414</v>
          </cell>
          <cell r="BM221">
            <v>-48039.528573527932</v>
          </cell>
          <cell r="BN221">
            <v>-41861.035428911448</v>
          </cell>
          <cell r="BO221">
            <v>-41804.742853753269</v>
          </cell>
          <cell r="BP221">
            <v>-53938.450540475547</v>
          </cell>
          <cell r="BQ221">
            <v>-58597.787799917161</v>
          </cell>
          <cell r="BR221">
            <v>-565912.85209405422</v>
          </cell>
          <cell r="BS221">
            <v>-51359.144124016166</v>
          </cell>
          <cell r="BT221">
            <v>-50991.990981578827</v>
          </cell>
          <cell r="BU221">
            <v>-41258.390826039016</v>
          </cell>
          <cell r="BV221">
            <v>-35982.6843014732</v>
          </cell>
          <cell r="BW221">
            <v>-38436.460471697152</v>
          </cell>
          <cell r="BX221">
            <v>-46292.563740737736</v>
          </cell>
          <cell r="BY221">
            <v>-50060.731632754207</v>
          </cell>
          <cell r="BZ221">
            <v>-51202.62625066936</v>
          </cell>
          <cell r="CA221">
            <v>-43411.217265695333</v>
          </cell>
          <cell r="CB221">
            <v>-45055.847240298986</v>
          </cell>
          <cell r="CC221">
            <v>-52834.457734651864</v>
          </cell>
          <cell r="CD221">
            <v>-59026.737524516881</v>
          </cell>
          <cell r="CE221">
            <v>-440593.54589015245</v>
          </cell>
          <cell r="CF221">
            <v>-54673.411225929856</v>
          </cell>
          <cell r="CG221">
            <v>-38621.274049729109</v>
          </cell>
          <cell r="CH221">
            <v>-33482.760439306498</v>
          </cell>
          <cell r="CI221">
            <v>-31272.124430224299</v>
          </cell>
          <cell r="CJ221">
            <v>-30529.402470298111</v>
          </cell>
          <cell r="CK221">
            <v>-27820.215057812631</v>
          </cell>
          <cell r="CL221">
            <v>-30154.556454278529</v>
          </cell>
          <cell r="CM221">
            <v>-32688.60694386065</v>
          </cell>
          <cell r="CN221">
            <v>-33917.696458265185</v>
          </cell>
          <cell r="CO221">
            <v>-35427.704546459019</v>
          </cell>
          <cell r="CP221">
            <v>-42029.550817534328</v>
          </cell>
          <cell r="CQ221">
            <v>-49976.242996476591</v>
          </cell>
          <cell r="CR221">
            <v>-471627.23995983601</v>
          </cell>
          <cell r="CS221">
            <v>-62415.279565125704</v>
          </cell>
          <cell r="CT221">
            <v>-41464.294369228184</v>
          </cell>
          <cell r="CU221">
            <v>-43205.384260565042</v>
          </cell>
          <cell r="CV221">
            <v>-32532.083983212709</v>
          </cell>
          <cell r="CW221">
            <v>-29576.155998252332</v>
          </cell>
          <cell r="CX221">
            <v>-28077.650499023497</v>
          </cell>
          <cell r="CY221">
            <v>-29025.319676473737</v>
          </cell>
          <cell r="CZ221">
            <v>-29901.918338254094</v>
          </cell>
          <cell r="DA221">
            <v>-34776.466648250818</v>
          </cell>
          <cell r="DB221">
            <v>-38075.382884286344</v>
          </cell>
          <cell r="DC221">
            <v>-53849.433492280543</v>
          </cell>
          <cell r="DD221">
            <v>-48727.870244897902</v>
          </cell>
          <cell r="DE221">
            <v>-447688.80750870705</v>
          </cell>
          <cell r="DF221">
            <v>-60984.862630985677</v>
          </cell>
          <cell r="DG221">
            <v>-39901.468857891858</v>
          </cell>
          <cell r="DH221">
            <v>-38212.768072754145</v>
          </cell>
          <cell r="DI221">
            <v>-33376.107044570148</v>
          </cell>
          <cell r="DJ221">
            <v>-34673.036861211061</v>
          </cell>
          <cell r="DK221">
            <v>-32163.761920191348</v>
          </cell>
          <cell r="DL221">
            <v>-23820.533730693161</v>
          </cell>
          <cell r="DM221">
            <v>-23657.096488066018</v>
          </cell>
          <cell r="DN221">
            <v>-25809.855111554265</v>
          </cell>
          <cell r="DO221">
            <v>-32330.64410943538</v>
          </cell>
          <cell r="DP221">
            <v>-49304.037222646177</v>
          </cell>
          <cell r="DQ221">
            <v>-53454.635458432138</v>
          </cell>
          <cell r="DR221">
            <v>-398325.97192513943</v>
          </cell>
          <cell r="DS221">
            <v>-58748.303870595992</v>
          </cell>
          <cell r="DT221">
            <v>-38237.514007404447</v>
          </cell>
          <cell r="DU221">
            <v>-33041.420136161149</v>
          </cell>
          <cell r="DV221">
            <v>-27776.105912186205</v>
          </cell>
          <cell r="DW221">
            <v>-34666.261155061424</v>
          </cell>
          <cell r="DX221">
            <v>-30434.440341316164</v>
          </cell>
          <cell r="DY221">
            <v>-17070.598125547171</v>
          </cell>
          <cell r="DZ221">
            <v>-15628.799100533128</v>
          </cell>
          <cell r="EA221">
            <v>-18699.31641959399</v>
          </cell>
          <cell r="EB221">
            <v>-28345.674728535116</v>
          </cell>
          <cell r="EC221">
            <v>-48592.003570027649</v>
          </cell>
          <cell r="ED221">
            <v>-47085.534558206797</v>
          </cell>
        </row>
        <row r="223">
          <cell r="A223" t="str">
            <v>Gas Fuel Burn Expense</v>
          </cell>
        </row>
        <row r="224">
          <cell r="F224">
            <v>241.65500515885651</v>
          </cell>
          <cell r="G224">
            <v>-2358.3459278810769</v>
          </cell>
          <cell r="H224">
            <v>-5786.1284725172445</v>
          </cell>
          <cell r="I224">
            <v>0</v>
          </cell>
          <cell r="J224">
            <v>0</v>
          </cell>
          <cell r="K224">
            <v>0</v>
          </cell>
          <cell r="L224">
            <v>-1225.9556303764693</v>
          </cell>
          <cell r="M224">
            <v>-4926.3565003667027</v>
          </cell>
          <cell r="N224">
            <v>-128.40080752037466</v>
          </cell>
          <cell r="O224">
            <v>-1650.9592029033229</v>
          </cell>
          <cell r="P224">
            <v>-1162.8405000003986</v>
          </cell>
          <cell r="Q224">
            <v>-1833.8789999997243</v>
          </cell>
          <cell r="R224">
            <v>-31170.989699989557</v>
          </cell>
          <cell r="S224">
            <v>80.410999999381602</v>
          </cell>
          <cell r="T224">
            <v>-401.77799999993294</v>
          </cell>
          <cell r="U224">
            <v>-3656.8914000000805</v>
          </cell>
          <cell r="V224">
            <v>-314.91379999974743</v>
          </cell>
          <cell r="W224">
            <v>-99.403599999961443</v>
          </cell>
          <cell r="X224">
            <v>0</v>
          </cell>
          <cell r="Y224">
            <v>-3293.0224999999627</v>
          </cell>
          <cell r="Z224">
            <v>-5542.7326999995857</v>
          </cell>
          <cell r="AA224">
            <v>-7060.6821000003256</v>
          </cell>
          <cell r="AB224">
            <v>-7453.5271999994293</v>
          </cell>
          <cell r="AC224">
            <v>-2796.9684000001289</v>
          </cell>
          <cell r="AD224">
            <v>-631.48099999967963</v>
          </cell>
          <cell r="AE224">
            <v>-23860.284199997783</v>
          </cell>
          <cell r="AF224">
            <v>-470.88700000010431</v>
          </cell>
          <cell r="AG224">
            <v>-1354.9415000006557</v>
          </cell>
          <cell r="AH224">
            <v>-883.54490000009537</v>
          </cell>
          <cell r="AI224">
            <v>-429.57050000037998</v>
          </cell>
          <cell r="AJ224">
            <v>0</v>
          </cell>
          <cell r="AK224">
            <v>0</v>
          </cell>
          <cell r="AL224">
            <v>-1245.476500000339</v>
          </cell>
          <cell r="AM224">
            <v>-3445.7480999995023</v>
          </cell>
          <cell r="AN224">
            <v>-7466.3010999998078</v>
          </cell>
          <cell r="AO224">
            <v>-5044.9469000007957</v>
          </cell>
          <cell r="AP224">
            <v>-2592.4597000000067</v>
          </cell>
          <cell r="AQ224">
            <v>-926.40799999982119</v>
          </cell>
          <cell r="AR224">
            <v>-37294.738900005817</v>
          </cell>
          <cell r="AS224">
            <v>-1556.3859999999404</v>
          </cell>
          <cell r="AT224">
            <v>-4692.2741000000387</v>
          </cell>
          <cell r="AU224">
            <v>-4549.067600000184</v>
          </cell>
          <cell r="AV224">
            <v>-2852.6111999999266</v>
          </cell>
          <cell r="AW224">
            <v>0</v>
          </cell>
          <cell r="AX224">
            <v>-1138.4622000000672</v>
          </cell>
          <cell r="AY224">
            <v>-2311.165300000459</v>
          </cell>
          <cell r="AZ224">
            <v>-5951.6382000008598</v>
          </cell>
          <cell r="BA224">
            <v>-6616.9352000001818</v>
          </cell>
          <cell r="BB224">
            <v>-6241.1240999996662</v>
          </cell>
          <cell r="BC224">
            <v>-1165.6459999999497</v>
          </cell>
          <cell r="BD224">
            <v>-219.42900000046939</v>
          </cell>
          <cell r="BE224">
            <v>-26959.375399999321</v>
          </cell>
          <cell r="BF224">
            <v>367.28099999995902</v>
          </cell>
          <cell r="BG224">
            <v>-4698.126600000076</v>
          </cell>
          <cell r="BH224">
            <v>-1343.8035000000382</v>
          </cell>
          <cell r="BI224">
            <v>-1032.3787000000011</v>
          </cell>
          <cell r="BJ224">
            <v>0</v>
          </cell>
          <cell r="BK224">
            <v>0</v>
          </cell>
          <cell r="BL224">
            <v>-3240.9734999998473</v>
          </cell>
          <cell r="BM224">
            <v>-5488.691800000146</v>
          </cell>
          <cell r="BN224">
            <v>-5881.0589000005275</v>
          </cell>
          <cell r="BO224">
            <v>-5641.623399999924</v>
          </cell>
          <cell r="BP224">
            <v>0</v>
          </cell>
          <cell r="BQ224">
            <v>0</v>
          </cell>
          <cell r="BR224">
            <v>-26510.136499997228</v>
          </cell>
          <cell r="BS224">
            <v>0</v>
          </cell>
          <cell r="BT224">
            <v>-852.02700000000186</v>
          </cell>
          <cell r="BU224">
            <v>-201.81099999998696</v>
          </cell>
          <cell r="BV224">
            <v>-968.48399999993853</v>
          </cell>
          <cell r="BW224">
            <v>0</v>
          </cell>
          <cell r="BX224">
            <v>0</v>
          </cell>
          <cell r="BY224">
            <v>-3957.9550999999046</v>
          </cell>
          <cell r="BZ224">
            <v>-8485.8489999994636</v>
          </cell>
          <cell r="CA224">
            <v>-6617.1545000001788</v>
          </cell>
          <cell r="CB224">
            <v>-5173.0219000000507</v>
          </cell>
          <cell r="CC224">
            <v>0</v>
          </cell>
          <cell r="CD224">
            <v>-253.83400000003166</v>
          </cell>
          <cell r="CE224">
            <v>-21191.32880000025</v>
          </cell>
          <cell r="CF224">
            <v>-458.31700000003912</v>
          </cell>
          <cell r="CG224">
            <v>-2783.4389999997802</v>
          </cell>
          <cell r="CH224">
            <v>-495.73950000002515</v>
          </cell>
          <cell r="CI224">
            <v>-2611.598000000231</v>
          </cell>
          <cell r="CJ224">
            <v>0</v>
          </cell>
          <cell r="CK224">
            <v>0</v>
          </cell>
          <cell r="CL224">
            <v>-1706.1879000002518</v>
          </cell>
          <cell r="CM224">
            <v>-4143.1318999994546</v>
          </cell>
          <cell r="CN224">
            <v>-3739.7488000001758</v>
          </cell>
          <cell r="CO224">
            <v>-3009.1397000001743</v>
          </cell>
          <cell r="CP224">
            <v>-319.26699999999255</v>
          </cell>
          <cell r="CQ224">
            <v>-1924.7599999997765</v>
          </cell>
          <cell r="CR224">
            <v>-22946.127600006759</v>
          </cell>
          <cell r="CS224">
            <v>-233.5140000001993</v>
          </cell>
          <cell r="CT224">
            <v>-1654.6925000003539</v>
          </cell>
          <cell r="CU224">
            <v>-918.05400000000373</v>
          </cell>
          <cell r="CV224">
            <v>-1696.2906999997795</v>
          </cell>
          <cell r="CW224">
            <v>-54.199400000001333</v>
          </cell>
          <cell r="CX224">
            <v>-434.56299999996554</v>
          </cell>
          <cell r="CY224">
            <v>-2142.5948999999091</v>
          </cell>
          <cell r="CZ224">
            <v>-4467.9611999997869</v>
          </cell>
          <cell r="DA224">
            <v>-3527.8723999997601</v>
          </cell>
          <cell r="DB224">
            <v>-4162.3425000002608</v>
          </cell>
          <cell r="DC224">
            <v>-1049.4150000000373</v>
          </cell>
          <cell r="DD224">
            <v>-2604.6279999995604</v>
          </cell>
          <cell r="DE224">
            <v>-20786.300200000405</v>
          </cell>
          <cell r="DF224">
            <v>-922.99799999990501</v>
          </cell>
          <cell r="DG224">
            <v>-1818.4740000003949</v>
          </cell>
          <cell r="DH224">
            <v>-1631.1059999999125</v>
          </cell>
          <cell r="DI224">
            <v>-484.05410000006668</v>
          </cell>
          <cell r="DJ224">
            <v>0</v>
          </cell>
          <cell r="DK224">
            <v>-625.17200000002049</v>
          </cell>
          <cell r="DL224">
            <v>-2254.1124999998137</v>
          </cell>
          <cell r="DM224">
            <v>-3797.1480000000447</v>
          </cell>
          <cell r="DN224">
            <v>-3142.70350000076</v>
          </cell>
          <cell r="DO224">
            <v>-2524.4981000004336</v>
          </cell>
          <cell r="DP224">
            <v>-2410.8260000003502</v>
          </cell>
          <cell r="DQ224">
            <v>-1175.2079999996349</v>
          </cell>
          <cell r="DR224">
            <v>-29136.003699995577</v>
          </cell>
          <cell r="DS224">
            <v>-1412.6205000001937</v>
          </cell>
          <cell r="DT224">
            <v>-3893.5730000007898</v>
          </cell>
          <cell r="DU224">
            <v>-1847.2960000000894</v>
          </cell>
          <cell r="DV224">
            <v>-2399.4480000003241</v>
          </cell>
          <cell r="DW224">
            <v>0</v>
          </cell>
          <cell r="DX224">
            <v>0</v>
          </cell>
          <cell r="DY224">
            <v>-3267.7465000003576</v>
          </cell>
          <cell r="DZ224">
            <v>-2276.5040000006557</v>
          </cell>
          <cell r="EA224">
            <v>-3335.9872000003234</v>
          </cell>
          <cell r="EB224">
            <v>-6318.4395000003278</v>
          </cell>
          <cell r="EC224">
            <v>-1434.9709999999031</v>
          </cell>
          <cell r="ED224">
            <v>-2949.418000000529</v>
          </cell>
        </row>
        <row r="225"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</row>
        <row r="226">
          <cell r="F226">
            <v>-1610.8858988173306</v>
          </cell>
          <cell r="G226">
            <v>-4878.4469524128363</v>
          </cell>
          <cell r="H226">
            <v>-763.83610875997692</v>
          </cell>
          <cell r="I226">
            <v>-1412.1530363997445</v>
          </cell>
          <cell r="J226">
            <v>-1705.6973834438249</v>
          </cell>
          <cell r="K226">
            <v>-343.27182202227414</v>
          </cell>
          <cell r="L226">
            <v>-161.27643849048764</v>
          </cell>
          <cell r="M226">
            <v>-75.269494462758303</v>
          </cell>
          <cell r="N226">
            <v>-123.43220061063766</v>
          </cell>
          <cell r="O226">
            <v>-206.09346985351294</v>
          </cell>
          <cell r="P226">
            <v>-2944.1726511707529</v>
          </cell>
          <cell r="Q226">
            <v>-7529.598512747325</v>
          </cell>
          <cell r="R226">
            <v>-51530.366373188794</v>
          </cell>
          <cell r="S226">
            <v>-3359.5040038973093</v>
          </cell>
          <cell r="T226">
            <v>-4367.2242809552699</v>
          </cell>
          <cell r="U226">
            <v>-3606.0788059933111</v>
          </cell>
          <cell r="V226">
            <v>-1062.7844023713842</v>
          </cell>
          <cell r="W226">
            <v>-1791.4752781363204</v>
          </cell>
          <cell r="X226">
            <v>-1747.7849341360852</v>
          </cell>
          <cell r="Y226">
            <v>-6435.5836468227208</v>
          </cell>
          <cell r="Z226">
            <v>-9234.4744130903855</v>
          </cell>
          <cell r="AA226">
            <v>-6354.165572181344</v>
          </cell>
          <cell r="AB226">
            <v>-1972.0222371043637</v>
          </cell>
          <cell r="AC226">
            <v>-5426.1516571175307</v>
          </cell>
          <cell r="AD226">
            <v>-6173.1171413790435</v>
          </cell>
          <cell r="AE226">
            <v>-41743.433283738792</v>
          </cell>
          <cell r="AF226">
            <v>-7969.2062062639743</v>
          </cell>
          <cell r="AG226">
            <v>-5487.173905887641</v>
          </cell>
          <cell r="AH226">
            <v>-6116.3855688124895</v>
          </cell>
          <cell r="AI226">
            <v>-739.31593507668003</v>
          </cell>
          <cell r="AJ226">
            <v>-1025.88148206193</v>
          </cell>
          <cell r="AK226">
            <v>-993.51621932443231</v>
          </cell>
          <cell r="AL226">
            <v>-2915.8582161907107</v>
          </cell>
          <cell r="AM226">
            <v>-3369.6428784327582</v>
          </cell>
          <cell r="AN226">
            <v>-2863.6669242540374</v>
          </cell>
          <cell r="AO226">
            <v>-1196.9696155367419</v>
          </cell>
          <cell r="AP226">
            <v>-4765.0011943476275</v>
          </cell>
          <cell r="AQ226">
            <v>-4300.8151375614107</v>
          </cell>
          <cell r="AR226">
            <v>-51252.415399566293</v>
          </cell>
          <cell r="AS226">
            <v>-3678.9916250286624</v>
          </cell>
          <cell r="AT226">
            <v>-3230.0470761349425</v>
          </cell>
          <cell r="AU226">
            <v>-4293.8142570434138</v>
          </cell>
          <cell r="AV226">
            <v>-1238.2266213269904</v>
          </cell>
          <cell r="AW226">
            <v>-2797.5870038485155</v>
          </cell>
          <cell r="AX226">
            <v>-4361.4489689655602</v>
          </cell>
          <cell r="AY226">
            <v>-4490.9419902265072</v>
          </cell>
          <cell r="AZ226">
            <v>-4845.374416991137</v>
          </cell>
          <cell r="BA226">
            <v>-7990.4432600000873</v>
          </cell>
          <cell r="BB226">
            <v>-5286.320340000093</v>
          </cell>
          <cell r="BC226">
            <v>-4327.0145000005141</v>
          </cell>
          <cell r="BD226">
            <v>-4712.2053399998695</v>
          </cell>
          <cell r="BE226">
            <v>-42995.189449995756</v>
          </cell>
          <cell r="BF226">
            <v>-2296.9628600003198</v>
          </cell>
          <cell r="BG226">
            <v>-2772.7558399997652</v>
          </cell>
          <cell r="BH226">
            <v>-3070.8171999999322</v>
          </cell>
          <cell r="BI226">
            <v>-1194.4636799995787</v>
          </cell>
          <cell r="BJ226">
            <v>-1407.8168999999762</v>
          </cell>
          <cell r="BK226">
            <v>-3223.7857999997213</v>
          </cell>
          <cell r="BL226">
            <v>-5067.0052800001577</v>
          </cell>
          <cell r="BM226">
            <v>-4544.5735499998555</v>
          </cell>
          <cell r="BN226">
            <v>-5752.4314500000328</v>
          </cell>
          <cell r="BO226">
            <v>-4158.9427000004798</v>
          </cell>
          <cell r="BP226">
            <v>-2363.9033399997279</v>
          </cell>
          <cell r="BQ226">
            <v>-7141.7308500008658</v>
          </cell>
          <cell r="BR226">
            <v>-40797.297569990158</v>
          </cell>
          <cell r="BS226">
            <v>-979.96958999987692</v>
          </cell>
          <cell r="BT226">
            <v>-2260.1329499995336</v>
          </cell>
          <cell r="BU226">
            <v>-1906.9640999999829</v>
          </cell>
          <cell r="BV226">
            <v>-1221.4687000000849</v>
          </cell>
          <cell r="BW226">
            <v>-1545.465549999848</v>
          </cell>
          <cell r="BX226">
            <v>-3396.9793000007048</v>
          </cell>
          <cell r="BY226">
            <v>-6305.3401300003752</v>
          </cell>
          <cell r="BZ226">
            <v>-5850.4388999994844</v>
          </cell>
          <cell r="CA226">
            <v>-4359.8659300003201</v>
          </cell>
          <cell r="CB226">
            <v>-4983.4835000000894</v>
          </cell>
          <cell r="CC226">
            <v>-3331.7799299992621</v>
          </cell>
          <cell r="CD226">
            <v>-4655.4089900003746</v>
          </cell>
          <cell r="CE226">
            <v>-40434.923960000277</v>
          </cell>
          <cell r="CF226">
            <v>-2032.7478599995375</v>
          </cell>
          <cell r="CG226">
            <v>-2072.7077300008386</v>
          </cell>
          <cell r="CH226">
            <v>-2782.1905999993905</v>
          </cell>
          <cell r="CI226">
            <v>-1314.0342399999499</v>
          </cell>
          <cell r="CJ226">
            <v>-2591.0587999997661</v>
          </cell>
          <cell r="CK226">
            <v>-4821.303170000203</v>
          </cell>
          <cell r="CL226">
            <v>-5985.3328999998048</v>
          </cell>
          <cell r="CM226">
            <v>-4259.1052700001746</v>
          </cell>
          <cell r="CN226">
            <v>-3578.0778000000864</v>
          </cell>
          <cell r="CO226">
            <v>-5447.4133000001311</v>
          </cell>
          <cell r="CP226">
            <v>-1293.7235399996862</v>
          </cell>
          <cell r="CQ226">
            <v>-4257.2287499997765</v>
          </cell>
          <cell r="CR226">
            <v>-49189.469060003757</v>
          </cell>
          <cell r="CS226">
            <v>-2097.9394800001755</v>
          </cell>
          <cell r="CT226">
            <v>-3379.2333700004965</v>
          </cell>
          <cell r="CU226">
            <v>-1517.2704999996349</v>
          </cell>
          <cell r="CV226">
            <v>-2213.6323800003156</v>
          </cell>
          <cell r="CW226">
            <v>-2390.4055000003427</v>
          </cell>
          <cell r="CX226">
            <v>-4908.8166000004858</v>
          </cell>
          <cell r="CY226">
            <v>-7376.7697999998927</v>
          </cell>
          <cell r="CZ226">
            <v>-5984.5116999996826</v>
          </cell>
          <cell r="DA226">
            <v>-5189.2315999995917</v>
          </cell>
          <cell r="DB226">
            <v>-6902.288429999724</v>
          </cell>
          <cell r="DC226">
            <v>-2542.1944399997592</v>
          </cell>
          <cell r="DD226">
            <v>-4687.1752599999309</v>
          </cell>
          <cell r="DE226">
            <v>-53414.114329993725</v>
          </cell>
          <cell r="DF226">
            <v>-2274.9276499999687</v>
          </cell>
          <cell r="DG226">
            <v>-1732.4545999998227</v>
          </cell>
          <cell r="DH226">
            <v>-7264.9085000008345</v>
          </cell>
          <cell r="DI226">
            <v>-1967.685099999886</v>
          </cell>
          <cell r="DJ226">
            <v>-2567.4059599991888</v>
          </cell>
          <cell r="DK226">
            <v>-7565.2469000006095</v>
          </cell>
          <cell r="DL226">
            <v>-6202.1744999997318</v>
          </cell>
          <cell r="DM226">
            <v>-4811.7490699999034</v>
          </cell>
          <cell r="DN226">
            <v>-5323.1680999994278</v>
          </cell>
          <cell r="DO226">
            <v>-5611.515340000391</v>
          </cell>
          <cell r="DP226">
            <v>-4299.6956099998206</v>
          </cell>
          <cell r="DQ226">
            <v>-3793.1830000001937</v>
          </cell>
          <cell r="DR226">
            <v>-55096.36030998826</v>
          </cell>
          <cell r="DS226">
            <v>-3810.4692000001669</v>
          </cell>
          <cell r="DT226">
            <v>-2646.5137999998406</v>
          </cell>
          <cell r="DU226">
            <v>-4781.0309499995783</v>
          </cell>
          <cell r="DV226">
            <v>-1898.3509999997914</v>
          </cell>
          <cell r="DW226">
            <v>-3221.2475600000471</v>
          </cell>
          <cell r="DX226">
            <v>-7041.2307000001892</v>
          </cell>
          <cell r="DY226">
            <v>-5546.1258799992502</v>
          </cell>
          <cell r="DZ226">
            <v>-4226.7048999993131</v>
          </cell>
          <cell r="EA226">
            <v>-6945.190929999575</v>
          </cell>
          <cell r="EB226">
            <v>-4744.6860499996692</v>
          </cell>
          <cell r="EC226">
            <v>-3463.7599399993196</v>
          </cell>
          <cell r="ED226">
            <v>-6771.0493999999017</v>
          </cell>
        </row>
        <row r="227">
          <cell r="F227">
            <v>-7.8631337860715576</v>
          </cell>
          <cell r="G227">
            <v>-11.976134326541796</v>
          </cell>
          <cell r="H227">
            <v>45.466698073025327</v>
          </cell>
          <cell r="I227">
            <v>28.282966522849165</v>
          </cell>
          <cell r="J227">
            <v>29.9448253303417</v>
          </cell>
          <cell r="K227">
            <v>22.104620793950744</v>
          </cell>
          <cell r="L227">
            <v>9.5579954499844462</v>
          </cell>
          <cell r="M227">
            <v>4.1067643298301846</v>
          </cell>
          <cell r="N227">
            <v>19.677461826940998</v>
          </cell>
          <cell r="O227">
            <v>12.336802672594786</v>
          </cell>
          <cell r="P227">
            <v>28.272844255494419</v>
          </cell>
          <cell r="Q227">
            <v>-17.97931077866815</v>
          </cell>
          <cell r="R227">
            <v>560.89034995250404</v>
          </cell>
          <cell r="S227">
            <v>1.2420795179205015</v>
          </cell>
          <cell r="T227">
            <v>16.044561973540112</v>
          </cell>
          <cell r="U227">
            <v>82.395508641784545</v>
          </cell>
          <cell r="V227">
            <v>23.447735565947369</v>
          </cell>
          <cell r="W227">
            <v>26.539132172241807</v>
          </cell>
          <cell r="X227">
            <v>52.462735024746507</v>
          </cell>
          <cell r="Y227">
            <v>70.817695806501433</v>
          </cell>
          <cell r="Z227">
            <v>98.815169040113688</v>
          </cell>
          <cell r="AA227">
            <v>86.132017052033916</v>
          </cell>
          <cell r="AB227">
            <v>27.047779065615032</v>
          </cell>
          <cell r="AC227">
            <v>44.298150622460525</v>
          </cell>
          <cell r="AD227">
            <v>31.647785469889641</v>
          </cell>
          <cell r="AE227">
            <v>688.57189200073481</v>
          </cell>
          <cell r="AF227">
            <v>53.295014916453511</v>
          </cell>
          <cell r="AG227">
            <v>47.237104970612563</v>
          </cell>
          <cell r="AH227">
            <v>84.12257696967572</v>
          </cell>
          <cell r="AI227">
            <v>31.215470687486231</v>
          </cell>
          <cell r="AJ227">
            <v>35.064859372680075</v>
          </cell>
          <cell r="AK227">
            <v>51.808018667623401</v>
          </cell>
          <cell r="AL227">
            <v>54.747459809761494</v>
          </cell>
          <cell r="AM227">
            <v>100.2629015261773</v>
          </cell>
          <cell r="AN227">
            <v>86.653825959889218</v>
          </cell>
          <cell r="AO227">
            <v>34.390458714100532</v>
          </cell>
          <cell r="AP227">
            <v>72.524047134094872</v>
          </cell>
          <cell r="AQ227">
            <v>37.250153273227625</v>
          </cell>
          <cell r="AR227">
            <v>574.08375105634332</v>
          </cell>
          <cell r="AS227">
            <v>32.730809033382684</v>
          </cell>
          <cell r="AT227">
            <v>45.986086676828563</v>
          </cell>
          <cell r="AU227">
            <v>71.925569615559652</v>
          </cell>
          <cell r="AV227">
            <v>82.107687568175606</v>
          </cell>
          <cell r="AW227">
            <v>70.364330878830515</v>
          </cell>
          <cell r="AX227">
            <v>102.95540235855151</v>
          </cell>
          <cell r="AY227">
            <v>71.7549951991532</v>
          </cell>
          <cell r="AZ227">
            <v>96.258869725745171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-6.4217999987304211</v>
          </cell>
          <cell r="BF227">
            <v>0</v>
          </cell>
          <cell r="BG227">
            <v>0</v>
          </cell>
          <cell r="BH227">
            <v>0</v>
          </cell>
          <cell r="BI227">
            <v>-6.4218000000109896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-7.9600999988615513</v>
          </cell>
          <cell r="BS227">
            <v>-7.9601000000257045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0.29749999940395355</v>
          </cell>
          <cell r="CF227">
            <v>0</v>
          </cell>
          <cell r="CG227">
            <v>0.32360000000335276</v>
          </cell>
          <cell r="CH227">
            <v>0</v>
          </cell>
          <cell r="CI227">
            <v>-2.6099999900907278E-2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0.24630000069737434</v>
          </cell>
          <cell r="CS227">
            <v>0</v>
          </cell>
          <cell r="CT227">
            <v>0.45599999988917261</v>
          </cell>
          <cell r="CU227">
            <v>0</v>
          </cell>
          <cell r="CV227">
            <v>-6.1300000001210719E-2</v>
          </cell>
          <cell r="CW227">
            <v>0</v>
          </cell>
          <cell r="CX227">
            <v>0</v>
          </cell>
          <cell r="CY227">
            <v>0</v>
          </cell>
          <cell r="CZ227">
            <v>-0.14839999983087182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1.9557000007480383</v>
          </cell>
          <cell r="DF227">
            <v>0</v>
          </cell>
          <cell r="DG227">
            <v>3.4845000000204891</v>
          </cell>
          <cell r="DH227">
            <v>0</v>
          </cell>
          <cell r="DI227">
            <v>-5.4400000022724271E-2</v>
          </cell>
          <cell r="DJ227">
            <v>0</v>
          </cell>
          <cell r="DK227">
            <v>0</v>
          </cell>
          <cell r="DL227">
            <v>0</v>
          </cell>
          <cell r="DM227">
            <v>-1.0304000000469387</v>
          </cell>
          <cell r="DN227">
            <v>0</v>
          </cell>
          <cell r="DO227">
            <v>-0.44400000001769513</v>
          </cell>
          <cell r="DP227">
            <v>0</v>
          </cell>
          <cell r="DQ227">
            <v>0</v>
          </cell>
          <cell r="DR227">
            <v>-31.712600000202656</v>
          </cell>
          <cell r="DS227">
            <v>0</v>
          </cell>
          <cell r="DT227">
            <v>3.6683000000193715</v>
          </cell>
          <cell r="DU227">
            <v>-12.308300000033341</v>
          </cell>
          <cell r="DV227">
            <v>-9.3300000007729977E-2</v>
          </cell>
          <cell r="DW227">
            <v>0</v>
          </cell>
          <cell r="DX227">
            <v>0</v>
          </cell>
          <cell r="DY227">
            <v>-0.35300000011920929</v>
          </cell>
          <cell r="DZ227">
            <v>-21.912699999986216</v>
          </cell>
          <cell r="EA227">
            <v>-0.10180000006221235</v>
          </cell>
          <cell r="EB227">
            <v>-0.61179999995511025</v>
          </cell>
          <cell r="EC227">
            <v>0</v>
          </cell>
          <cell r="ED227">
            <v>0</v>
          </cell>
        </row>
        <row r="228">
          <cell r="F228">
            <v>-47.903064491925761</v>
          </cell>
          <cell r="G228">
            <v>-320.63487756234827</v>
          </cell>
          <cell r="H228">
            <v>-503.88783906353638</v>
          </cell>
          <cell r="I228">
            <v>-1681.7746524999384</v>
          </cell>
          <cell r="J228">
            <v>-810.55258553259773</v>
          </cell>
          <cell r="K228">
            <v>-1519.1027870199177</v>
          </cell>
          <cell r="L228">
            <v>-2550.2867068841588</v>
          </cell>
          <cell r="M228">
            <v>-1516.5178914265707</v>
          </cell>
          <cell r="N228">
            <v>-2534.5121608346235</v>
          </cell>
          <cell r="O228">
            <v>-860.67838057270274</v>
          </cell>
          <cell r="P228">
            <v>-1312.9603585617733</v>
          </cell>
          <cell r="Q228">
            <v>-636.74981464445591</v>
          </cell>
          <cell r="R228">
            <v>-10883.012204393744</v>
          </cell>
          <cell r="S228">
            <v>-19.236039770650677</v>
          </cell>
          <cell r="T228">
            <v>-731.10711323935539</v>
          </cell>
          <cell r="U228">
            <v>-545.38034027436515</v>
          </cell>
          <cell r="V228">
            <v>-964.98145949887112</v>
          </cell>
          <cell r="W228">
            <v>-514.92722066753777</v>
          </cell>
          <cell r="X228">
            <v>-673.60747182229534</v>
          </cell>
          <cell r="Y228">
            <v>-1664.8327808536123</v>
          </cell>
          <cell r="Z228">
            <v>-2113.9600274481345</v>
          </cell>
          <cell r="AA228">
            <v>-787.87522106163669</v>
          </cell>
          <cell r="AB228">
            <v>-1031.9129474135116</v>
          </cell>
          <cell r="AC228">
            <v>-1023.3020208330126</v>
          </cell>
          <cell r="AD228">
            <v>-811.88956151087768</v>
          </cell>
          <cell r="AE228">
            <v>-10375.919288602658</v>
          </cell>
          <cell r="AF228">
            <v>-207.47288592625409</v>
          </cell>
          <cell r="AG228">
            <v>-432.92873787076678</v>
          </cell>
          <cell r="AH228">
            <v>-226.62177557544783</v>
          </cell>
          <cell r="AI228">
            <v>-630.24554487300338</v>
          </cell>
          <cell r="AJ228">
            <v>-348.4366330394987</v>
          </cell>
          <cell r="AK228">
            <v>-722.51372052193619</v>
          </cell>
          <cell r="AL228">
            <v>-1957.0951065690024</v>
          </cell>
          <cell r="AM228">
            <v>-2465.9641005001031</v>
          </cell>
          <cell r="AN228">
            <v>-1908.1854447649093</v>
          </cell>
          <cell r="AO228">
            <v>-421.10551814938663</v>
          </cell>
          <cell r="AP228">
            <v>-690.96484301507007</v>
          </cell>
          <cell r="AQ228">
            <v>-364.38497779838508</v>
          </cell>
          <cell r="AR228">
            <v>-11251.93848837167</v>
          </cell>
          <cell r="AS228">
            <v>-531.58580226963386</v>
          </cell>
          <cell r="AT228">
            <v>-328.73107443324989</v>
          </cell>
          <cell r="AU228">
            <v>-234.08368942374364</v>
          </cell>
          <cell r="AV228">
            <v>-349.36160460714018</v>
          </cell>
          <cell r="AW228">
            <v>-478.20672557444777</v>
          </cell>
          <cell r="AX228">
            <v>-15.95271918841172</v>
          </cell>
          <cell r="AY228">
            <v>-1822.5249596079811</v>
          </cell>
          <cell r="AZ228">
            <v>-2868.5386132651474</v>
          </cell>
          <cell r="BA228">
            <v>-1410.7401900000405</v>
          </cell>
          <cell r="BB228">
            <v>-653.90335999999661</v>
          </cell>
          <cell r="BC228">
            <v>-1466.7615399999777</v>
          </cell>
          <cell r="BD228">
            <v>-1091.548209999979</v>
          </cell>
          <cell r="BE228">
            <v>-5999.9499700004235</v>
          </cell>
          <cell r="BF228">
            <v>0</v>
          </cell>
          <cell r="BG228">
            <v>-497.69754000002285</v>
          </cell>
          <cell r="BH228">
            <v>-674.5810899999924</v>
          </cell>
          <cell r="BI228">
            <v>-25.367030000023078</v>
          </cell>
          <cell r="BJ228">
            <v>-85.248619999969378</v>
          </cell>
          <cell r="BK228">
            <v>-912.11673999996856</v>
          </cell>
          <cell r="BL228">
            <v>-786.74841000000015</v>
          </cell>
          <cell r="BM228">
            <v>-1779.9967000000179</v>
          </cell>
          <cell r="BN228">
            <v>-117.61144999996759</v>
          </cell>
          <cell r="BO228">
            <v>-201.18108000000939</v>
          </cell>
          <cell r="BP228">
            <v>-638.90726000000723</v>
          </cell>
          <cell r="BQ228">
            <v>-280.49404999997932</v>
          </cell>
          <cell r="BR228">
            <v>-5807.3336099991575</v>
          </cell>
          <cell r="BS228">
            <v>-15.584930000011809</v>
          </cell>
          <cell r="BT228">
            <v>-906.74381000001449</v>
          </cell>
          <cell r="BU228">
            <v>-598.09302999998908</v>
          </cell>
          <cell r="BV228">
            <v>-33.712470000027679</v>
          </cell>
          <cell r="BW228">
            <v>-47.517770000034943</v>
          </cell>
          <cell r="BX228">
            <v>-41.874300000024959</v>
          </cell>
          <cell r="BY228">
            <v>-881.95834999997169</v>
          </cell>
          <cell r="BZ228">
            <v>-1145.1355300000869</v>
          </cell>
          <cell r="CA228">
            <v>-520.35868000006303</v>
          </cell>
          <cell r="CB228">
            <v>-1005.0072399999481</v>
          </cell>
          <cell r="CC228">
            <v>-310.05196000006981</v>
          </cell>
          <cell r="CD228">
            <v>-301.29553999996278</v>
          </cell>
          <cell r="CE228">
            <v>-666.53519999794662</v>
          </cell>
          <cell r="CF228">
            <v>-1.8473399999784306</v>
          </cell>
          <cell r="CG228">
            <v>6.2772899999981746</v>
          </cell>
          <cell r="CH228">
            <v>-46.77890999999363</v>
          </cell>
          <cell r="CI228">
            <v>-0.80970000009983778</v>
          </cell>
          <cell r="CJ228">
            <v>-259.05079000000842</v>
          </cell>
          <cell r="CK228">
            <v>-0.73554999998304993</v>
          </cell>
          <cell r="CL228">
            <v>-25.982310000108555</v>
          </cell>
          <cell r="CM228">
            <v>-83.223010000074282</v>
          </cell>
          <cell r="CN228">
            <v>-12.354309999966063</v>
          </cell>
          <cell r="CO228">
            <v>-284.86661000002641</v>
          </cell>
          <cell r="CP228">
            <v>45.311839999980293</v>
          </cell>
          <cell r="CQ228">
            <v>-2.4758000000147149</v>
          </cell>
          <cell r="CR228">
            <v>-735.7107499986887</v>
          </cell>
          <cell r="CS228">
            <v>-300.95499999995809</v>
          </cell>
          <cell r="CT228">
            <v>-14.18127000000095</v>
          </cell>
          <cell r="CU228">
            <v>-23.805769999977201</v>
          </cell>
          <cell r="CV228">
            <v>-0.12265000003390014</v>
          </cell>
          <cell r="CW228">
            <v>-26.736339999944903</v>
          </cell>
          <cell r="CX228">
            <v>-0.90344999998342246</v>
          </cell>
          <cell r="CY228">
            <v>-29.597610000055283</v>
          </cell>
          <cell r="CZ228">
            <v>-54.509450000012293</v>
          </cell>
          <cell r="DA228">
            <v>-21.72886999999173</v>
          </cell>
          <cell r="DB228">
            <v>-9.5653099999763072</v>
          </cell>
          <cell r="DC228">
            <v>-257.64196000003722</v>
          </cell>
          <cell r="DD228">
            <v>4.0369300000602379</v>
          </cell>
          <cell r="DE228">
            <v>-3093.0461000017822</v>
          </cell>
          <cell r="DF228">
            <v>-16.72760000010021</v>
          </cell>
          <cell r="DG228">
            <v>-729.27154999994673</v>
          </cell>
          <cell r="DH228">
            <v>-143.00385000009555</v>
          </cell>
          <cell r="DI228">
            <v>-111.39231999998447</v>
          </cell>
          <cell r="DJ228">
            <v>-12.777140000020154</v>
          </cell>
          <cell r="DK228">
            <v>-6.4454299999633804</v>
          </cell>
          <cell r="DL228">
            <v>-42.38257999997586</v>
          </cell>
          <cell r="DM228">
            <v>-423.4156499998644</v>
          </cell>
          <cell r="DN228">
            <v>-17.635000000009313</v>
          </cell>
          <cell r="DO228">
            <v>-853.25598000001628</v>
          </cell>
          <cell r="DP228">
            <v>-0.23209000006318092</v>
          </cell>
          <cell r="DQ228">
            <v>-736.50690999999642</v>
          </cell>
          <cell r="DR228">
            <v>-2374.8848000001162</v>
          </cell>
          <cell r="DS228">
            <v>-5.674570000031963</v>
          </cell>
          <cell r="DT228">
            <v>-732.0086499999743</v>
          </cell>
          <cell r="DU228">
            <v>-1100.3715800000355</v>
          </cell>
          <cell r="DV228">
            <v>-39.218860000022687</v>
          </cell>
          <cell r="DW228">
            <v>-23.66273999994155</v>
          </cell>
          <cell r="DX228">
            <v>-57.663809999939986</v>
          </cell>
          <cell r="DY228">
            <v>-113.63847999996506</v>
          </cell>
          <cell r="DZ228">
            <v>-121.17078000004403</v>
          </cell>
          <cell r="EA228">
            <v>-36.563249999890104</v>
          </cell>
          <cell r="EB228">
            <v>-40.238849999965169</v>
          </cell>
          <cell r="EC228">
            <v>-5.7648400000762194</v>
          </cell>
          <cell r="ED228">
            <v>-98.908389999996871</v>
          </cell>
        </row>
        <row r="229">
          <cell r="F229">
            <v>-2617.8249051584862</v>
          </cell>
          <cell r="G229">
            <v>-807.97177211847156</v>
          </cell>
          <cell r="H229">
            <v>223.9570725178346</v>
          </cell>
          <cell r="I229">
            <v>0</v>
          </cell>
          <cell r="J229">
            <v>0</v>
          </cell>
          <cell r="K229">
            <v>0</v>
          </cell>
          <cell r="L229">
            <v>-24.07346962345764</v>
          </cell>
          <cell r="M229">
            <v>-157.93959963321686</v>
          </cell>
          <cell r="N229">
            <v>-1.2207924788817763</v>
          </cell>
          <cell r="O229">
            <v>-4.0249970965087414</v>
          </cell>
          <cell r="P229">
            <v>-357.36209999956191</v>
          </cell>
          <cell r="Q229">
            <v>-62.075999999884516</v>
          </cell>
          <cell r="R229">
            <v>-11956.464400004596</v>
          </cell>
          <cell r="S229">
            <v>-269.51129999989644</v>
          </cell>
          <cell r="T229">
            <v>-2694.6393999997526</v>
          </cell>
          <cell r="U229">
            <v>-2127.6728000002913</v>
          </cell>
          <cell r="V229">
            <v>-304.86590000009164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-102.82079999987036</v>
          </cell>
          <cell r="AB229">
            <v>-295.02989999996498</v>
          </cell>
          <cell r="AC229">
            <v>-2521.1670000003651</v>
          </cell>
          <cell r="AD229">
            <v>-3640.7573000001721</v>
          </cell>
          <cell r="AE229">
            <v>-12384.658499997109</v>
          </cell>
          <cell r="AF229">
            <v>-3510.2864999999292</v>
          </cell>
          <cell r="AG229">
            <v>-1558.4188000001013</v>
          </cell>
          <cell r="AH229">
            <v>-1304.2316999996547</v>
          </cell>
          <cell r="AI229">
            <v>-87.974600000074133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-559.84869999997318</v>
          </cell>
          <cell r="AP229">
            <v>-1421.8193000000902</v>
          </cell>
          <cell r="AQ229">
            <v>-3942.0789000000805</v>
          </cell>
          <cell r="AR229">
            <v>-21433.197699997574</v>
          </cell>
          <cell r="AS229">
            <v>-4787.9817999997176</v>
          </cell>
          <cell r="AT229">
            <v>-2519.5252000000328</v>
          </cell>
          <cell r="AU229">
            <v>-1138.281399999978</v>
          </cell>
          <cell r="AV229">
            <v>-128.61299999989569</v>
          </cell>
          <cell r="AW229">
            <v>0</v>
          </cell>
          <cell r="AX229">
            <v>0</v>
          </cell>
          <cell r="AY229">
            <v>0</v>
          </cell>
          <cell r="AZ229">
            <v>-671.40699999965727</v>
          </cell>
          <cell r="BA229">
            <v>-3338.4503999999724</v>
          </cell>
          <cell r="BB229">
            <v>-2764.524599999655</v>
          </cell>
          <cell r="BC229">
            <v>-2874.0778999999166</v>
          </cell>
          <cell r="BD229">
            <v>-3210.3363999999128</v>
          </cell>
          <cell r="BE229">
            <v>-11045.793200001121</v>
          </cell>
          <cell r="BF229">
            <v>5243.371799999848</v>
          </cell>
          <cell r="BG229">
            <v>-1284.1236000000499</v>
          </cell>
          <cell r="BH229">
            <v>-1133.2425999999978</v>
          </cell>
          <cell r="BI229">
            <v>-1301.161600000225</v>
          </cell>
          <cell r="BJ229">
            <v>0</v>
          </cell>
          <cell r="BK229">
            <v>-485.32280000008177</v>
          </cell>
          <cell r="BL229">
            <v>-363.98239999962971</v>
          </cell>
          <cell r="BM229">
            <v>-2261.1077000000514</v>
          </cell>
          <cell r="BN229">
            <v>-3062.1391000002623</v>
          </cell>
          <cell r="BO229">
            <v>-3400.2428000001237</v>
          </cell>
          <cell r="BP229">
            <v>-1078.6726999999955</v>
          </cell>
          <cell r="BQ229">
            <v>-1919.1696999999695</v>
          </cell>
          <cell r="BR229">
            <v>-7472.3035999983549</v>
          </cell>
          <cell r="BS229">
            <v>6568.1638000002131</v>
          </cell>
          <cell r="BT229">
            <v>-171.13349999999627</v>
          </cell>
          <cell r="BU229">
            <v>0</v>
          </cell>
          <cell r="BV229">
            <v>-645.59599999990314</v>
          </cell>
          <cell r="BW229">
            <v>0</v>
          </cell>
          <cell r="BX229">
            <v>0</v>
          </cell>
          <cell r="BY229">
            <v>-935.0140999997966</v>
          </cell>
          <cell r="BZ229">
            <v>-2047.0726000000723</v>
          </cell>
          <cell r="CA229">
            <v>-3974.7195000001229</v>
          </cell>
          <cell r="CB229">
            <v>-1665.7349999998696</v>
          </cell>
          <cell r="CC229">
            <v>-1008.3448999999091</v>
          </cell>
          <cell r="CD229">
            <v>-3592.851800000295</v>
          </cell>
          <cell r="CE229">
            <v>-10734.318199995905</v>
          </cell>
          <cell r="CF229">
            <v>-686.13650000002235</v>
          </cell>
          <cell r="CG229">
            <v>-577.4281000001356</v>
          </cell>
          <cell r="CH229">
            <v>0</v>
          </cell>
          <cell r="CI229">
            <v>-805.32510000048205</v>
          </cell>
          <cell r="CJ229">
            <v>0</v>
          </cell>
          <cell r="CK229">
            <v>-334.6512000001967</v>
          </cell>
          <cell r="CL229">
            <v>-525.54269999987446</v>
          </cell>
          <cell r="CM229">
            <v>-1679.473000000231</v>
          </cell>
          <cell r="CN229">
            <v>-2320.8170999996364</v>
          </cell>
          <cell r="CO229">
            <v>-1418.6803999999538</v>
          </cell>
          <cell r="CP229">
            <v>-1163.5861999997869</v>
          </cell>
          <cell r="CQ229">
            <v>-1222.6779000000097</v>
          </cell>
          <cell r="CR229">
            <v>-11764.886599998921</v>
          </cell>
          <cell r="CS229">
            <v>-1079.8913999996148</v>
          </cell>
          <cell r="CT229">
            <v>-775.58720000041649</v>
          </cell>
          <cell r="CU229">
            <v>-175.9603000000352</v>
          </cell>
          <cell r="CV229">
            <v>-765.59129999997094</v>
          </cell>
          <cell r="CW229">
            <v>0</v>
          </cell>
          <cell r="CX229">
            <v>-936.35430000000633</v>
          </cell>
          <cell r="CY229">
            <v>-864.72360000014305</v>
          </cell>
          <cell r="CZ229">
            <v>-1884.1878999997862</v>
          </cell>
          <cell r="DA229">
            <v>-2335.8612999999896</v>
          </cell>
          <cell r="DB229">
            <v>-1280.6334000001661</v>
          </cell>
          <cell r="DC229">
            <v>-842.75069999974221</v>
          </cell>
          <cell r="DD229">
            <v>-823.34520000033081</v>
          </cell>
          <cell r="DE229">
            <v>-10304.776000007987</v>
          </cell>
          <cell r="DF229">
            <v>-1649.0189000000246</v>
          </cell>
          <cell r="DG229">
            <v>-1278.9929999997839</v>
          </cell>
          <cell r="DH229">
            <v>-594.58290000003763</v>
          </cell>
          <cell r="DI229">
            <v>-179.97099999990314</v>
          </cell>
          <cell r="DJ229">
            <v>0</v>
          </cell>
          <cell r="DK229">
            <v>-297.72779999999329</v>
          </cell>
          <cell r="DL229">
            <v>-622.27050000010058</v>
          </cell>
          <cell r="DM229">
            <v>-1156.9163000001572</v>
          </cell>
          <cell r="DN229">
            <v>-1506.9997999998741</v>
          </cell>
          <cell r="DO229">
            <v>-877.09010000014678</v>
          </cell>
          <cell r="DP229">
            <v>-917.23560000024736</v>
          </cell>
          <cell r="DQ229">
            <v>-1223.9701000005007</v>
          </cell>
          <cell r="DR229">
            <v>-12630.705899998546</v>
          </cell>
          <cell r="DS229">
            <v>-1304.7366000004113</v>
          </cell>
          <cell r="DT229">
            <v>-586.81550000002608</v>
          </cell>
          <cell r="DU229">
            <v>-216.54920000000857</v>
          </cell>
          <cell r="DV229">
            <v>-879.42269999999553</v>
          </cell>
          <cell r="DW229">
            <v>0</v>
          </cell>
          <cell r="DX229">
            <v>-116.33699999994133</v>
          </cell>
          <cell r="DY229">
            <v>-1001.5035999999382</v>
          </cell>
          <cell r="DZ229">
            <v>-927.07370000006631</v>
          </cell>
          <cell r="EA229">
            <v>-1776.0701999999583</v>
          </cell>
          <cell r="EB229">
            <v>-2226.9915999998339</v>
          </cell>
          <cell r="EC229">
            <v>-2357.4905000003055</v>
          </cell>
          <cell r="ED229">
            <v>-1237.7153000002727</v>
          </cell>
        </row>
        <row r="230">
          <cell r="F230">
            <v>-639.51397166121751</v>
          </cell>
          <cell r="G230">
            <v>-5497.4222516817972</v>
          </cell>
          <cell r="H230">
            <v>-617.98913296684623</v>
          </cell>
          <cell r="I230">
            <v>-2007.2912318171002</v>
          </cell>
          <cell r="J230">
            <v>-986.19914621021599</v>
          </cell>
          <cell r="K230">
            <v>-991.17080125678331</v>
          </cell>
          <cell r="L230">
            <v>55.863627451471984</v>
          </cell>
          <cell r="M230">
            <v>22.971884655766189</v>
          </cell>
          <cell r="N230">
            <v>111.57977999188006</v>
          </cell>
          <cell r="O230">
            <v>-90.255700314417481</v>
          </cell>
          <cell r="P230">
            <v>-1071.8222067598253</v>
          </cell>
          <cell r="Q230">
            <v>-7417.0596115607768</v>
          </cell>
          <cell r="R230">
            <v>-32857.539100952446</v>
          </cell>
          <cell r="S230">
            <v>-3028.0808769315481</v>
          </cell>
          <cell r="T230">
            <v>-3242.9634438380599</v>
          </cell>
          <cell r="U230">
            <v>-5177.2214319887571</v>
          </cell>
          <cell r="V230">
            <v>-237.04078909987584</v>
          </cell>
          <cell r="W230">
            <v>-558.85217719711363</v>
          </cell>
          <cell r="X230">
            <v>-1320.0304333148524</v>
          </cell>
          <cell r="Y230">
            <v>-1527.4427556665614</v>
          </cell>
          <cell r="Z230">
            <v>-1501.8292738031596</v>
          </cell>
          <cell r="AA230">
            <v>-3292.8135821036994</v>
          </cell>
          <cell r="AB230">
            <v>-692.18577553518116</v>
          </cell>
          <cell r="AC230">
            <v>-5100.9755562152714</v>
          </cell>
          <cell r="AD230">
            <v>-7178.1030052518472</v>
          </cell>
          <cell r="AE230">
            <v>-37322.315933972597</v>
          </cell>
          <cell r="AF230">
            <v>-7004.7684377459809</v>
          </cell>
          <cell r="AG230">
            <v>-4869.3882719716057</v>
          </cell>
          <cell r="AH230">
            <v>-4906.194328260608</v>
          </cell>
          <cell r="AI230">
            <v>-1559.2154868757352</v>
          </cell>
          <cell r="AJ230">
            <v>-1383.4373220447451</v>
          </cell>
          <cell r="AK230">
            <v>45.002975734882057</v>
          </cell>
          <cell r="AL230">
            <v>-339.89020192809403</v>
          </cell>
          <cell r="AM230">
            <v>-488.7463368428871</v>
          </cell>
          <cell r="AN230">
            <v>-1507.4134048586711</v>
          </cell>
          <cell r="AO230">
            <v>-2100.3073597280309</v>
          </cell>
          <cell r="AP230">
            <v>-5244.4372089290991</v>
          </cell>
          <cell r="AQ230">
            <v>-7963.5205505266786</v>
          </cell>
          <cell r="AR230">
            <v>-66462.282128304243</v>
          </cell>
          <cell r="AS230">
            <v>-6124.4457369092852</v>
          </cell>
          <cell r="AT230">
            <v>-5186.3198303328827</v>
          </cell>
          <cell r="AU230">
            <v>-4030.9387982795015</v>
          </cell>
          <cell r="AV230">
            <v>-2748.5518881203607</v>
          </cell>
          <cell r="AW230">
            <v>-2407.1934506441467</v>
          </cell>
          <cell r="AX230">
            <v>-7781.6336265159771</v>
          </cell>
          <cell r="AY230">
            <v>-2717.7722451258451</v>
          </cell>
          <cell r="AZ230">
            <v>-3535.7569523761049</v>
          </cell>
          <cell r="BA230">
            <v>-9434.3369000004604</v>
          </cell>
          <cell r="BB230">
            <v>-8170.9010000005364</v>
          </cell>
          <cell r="BC230">
            <v>-7331.2701000003144</v>
          </cell>
          <cell r="BD230">
            <v>-6993.1615999992937</v>
          </cell>
          <cell r="BE230">
            <v>-50356.505299992859</v>
          </cell>
          <cell r="BF230">
            <v>-1429.8355000000447</v>
          </cell>
          <cell r="BG230">
            <v>-1676.8382999999449</v>
          </cell>
          <cell r="BH230">
            <v>-4975.8676999993622</v>
          </cell>
          <cell r="BI230">
            <v>-1815.6515000001527</v>
          </cell>
          <cell r="BJ230">
            <v>-1876.3473000000231</v>
          </cell>
          <cell r="BK230">
            <v>-4086.0990000003949</v>
          </cell>
          <cell r="BL230">
            <v>-5911.6008000001311</v>
          </cell>
          <cell r="BM230">
            <v>-6839.1264000004157</v>
          </cell>
          <cell r="BN230">
            <v>-6796.6053999997675</v>
          </cell>
          <cell r="BO230">
            <v>-6110.2818999998271</v>
          </cell>
          <cell r="BP230">
            <v>-2699.7297999998555</v>
          </cell>
          <cell r="BQ230">
            <v>-6138.5217000003904</v>
          </cell>
          <cell r="BR230">
            <v>-53178.186199992895</v>
          </cell>
          <cell r="BS230">
            <v>-2557.4056000001729</v>
          </cell>
          <cell r="BT230">
            <v>-2367.4296000003815</v>
          </cell>
          <cell r="BU230">
            <v>-3255.5794000001624</v>
          </cell>
          <cell r="BV230">
            <v>-2391.882200000342</v>
          </cell>
          <cell r="BW230">
            <v>-1740.9685999997891</v>
          </cell>
          <cell r="BX230">
            <v>-3896.8959999997169</v>
          </cell>
          <cell r="BY230">
            <v>-6422.4707000004128</v>
          </cell>
          <cell r="BZ230">
            <v>-9006.3964999997988</v>
          </cell>
          <cell r="CA230">
            <v>-6975.544100000523</v>
          </cell>
          <cell r="CB230">
            <v>-4778.858399999328</v>
          </cell>
          <cell r="CC230">
            <v>-3756.9025999996811</v>
          </cell>
          <cell r="CD230">
            <v>-6027.8525000000373</v>
          </cell>
          <cell r="CE230">
            <v>-42349.637399986386</v>
          </cell>
          <cell r="CF230">
            <v>-2484.01070000045</v>
          </cell>
          <cell r="CG230">
            <v>-3455.8933000005782</v>
          </cell>
          <cell r="CH230">
            <v>-3700.1573999999091</v>
          </cell>
          <cell r="CI230">
            <v>-3072.244399999734</v>
          </cell>
          <cell r="CJ230">
            <v>-818.33719999995083</v>
          </cell>
          <cell r="CK230">
            <v>-4719.8780000004917</v>
          </cell>
          <cell r="CL230">
            <v>-2490.7621999997646</v>
          </cell>
          <cell r="CM230">
            <v>-4392.3831000002101</v>
          </cell>
          <cell r="CN230">
            <v>-4557.5011999998242</v>
          </cell>
          <cell r="CO230">
            <v>-4637.8764000004157</v>
          </cell>
          <cell r="CP230">
            <v>-1829.7860000003129</v>
          </cell>
          <cell r="CQ230">
            <v>-6190.8075000001118</v>
          </cell>
          <cell r="CR230">
            <v>-44818.865799993277</v>
          </cell>
          <cell r="CS230">
            <v>-1590.7000000001863</v>
          </cell>
          <cell r="CT230">
            <v>-2340.3420000001788</v>
          </cell>
          <cell r="CU230">
            <v>-4645.0969000002369</v>
          </cell>
          <cell r="CV230">
            <v>-3083.9693999998271</v>
          </cell>
          <cell r="CW230">
            <v>-1932.8592999996617</v>
          </cell>
          <cell r="CX230">
            <v>-4836.3981000008062</v>
          </cell>
          <cell r="CY230">
            <v>-3283.6949999993667</v>
          </cell>
          <cell r="CZ230">
            <v>-6967.8678000001237</v>
          </cell>
          <cell r="DA230">
            <v>-4633.3918000003323</v>
          </cell>
          <cell r="DB230">
            <v>-4738.3565000006929</v>
          </cell>
          <cell r="DC230">
            <v>-2624.1139999991283</v>
          </cell>
          <cell r="DD230">
            <v>-4142.0750000001863</v>
          </cell>
          <cell r="DE230">
            <v>-51037.699599996209</v>
          </cell>
          <cell r="DF230">
            <v>-5369.5860000001267</v>
          </cell>
          <cell r="DG230">
            <v>-3725.5289999991655</v>
          </cell>
          <cell r="DH230">
            <v>-5525.7510000001639</v>
          </cell>
          <cell r="DI230">
            <v>-2948.8381000002846</v>
          </cell>
          <cell r="DJ230">
            <v>-1845.5935000004247</v>
          </cell>
          <cell r="DK230">
            <v>-6704.0935000004247</v>
          </cell>
          <cell r="DL230">
            <v>-5511.0609999988228</v>
          </cell>
          <cell r="DM230">
            <v>-2891.7239999994636</v>
          </cell>
          <cell r="DN230">
            <v>-3977.4445000002161</v>
          </cell>
          <cell r="DO230">
            <v>-5022.3865000000224</v>
          </cell>
          <cell r="DP230">
            <v>-4660.8640000000596</v>
          </cell>
          <cell r="DQ230">
            <v>-2854.8284999988973</v>
          </cell>
          <cell r="DR230">
            <v>-59425.693000018597</v>
          </cell>
          <cell r="DS230">
            <v>-7047.4619999993593</v>
          </cell>
          <cell r="DT230">
            <v>-4659.8094999995083</v>
          </cell>
          <cell r="DU230">
            <v>-7425.5810000002384</v>
          </cell>
          <cell r="DV230">
            <v>-2606.6395000005141</v>
          </cell>
          <cell r="DW230">
            <v>-4068.2414999995381</v>
          </cell>
          <cell r="DX230">
            <v>-6848.3645000001416</v>
          </cell>
          <cell r="DY230">
            <v>-4879.6390000004321</v>
          </cell>
          <cell r="DZ230">
            <v>-2204.597500000149</v>
          </cell>
          <cell r="EA230">
            <v>-4562.9904999993742</v>
          </cell>
          <cell r="EB230">
            <v>-5137.5144999995828</v>
          </cell>
          <cell r="EC230">
            <v>-5148.6670000003651</v>
          </cell>
          <cell r="ED230">
            <v>-4836.1864999998361</v>
          </cell>
        </row>
        <row r="231">
          <cell r="F231">
            <v>-301.86792124342173</v>
          </cell>
          <cell r="G231">
            <v>-1907.6336140176281</v>
          </cell>
          <cell r="H231">
            <v>-6295.06205728231</v>
          </cell>
          <cell r="I231">
            <v>-1247.2983658071607</v>
          </cell>
          <cell r="J231">
            <v>-4047.6937701422721</v>
          </cell>
          <cell r="K231">
            <v>-1756.1790804956108</v>
          </cell>
          <cell r="L231">
            <v>-1872.2126875258982</v>
          </cell>
          <cell r="M231">
            <v>-2533.5840230965987</v>
          </cell>
          <cell r="N231">
            <v>-1410.9734903741628</v>
          </cell>
          <cell r="O231">
            <v>-1773.0077319312841</v>
          </cell>
          <cell r="P231">
            <v>-9248.902257761918</v>
          </cell>
          <cell r="Q231">
            <v>-1599.2263402687386</v>
          </cell>
          <cell r="R231">
            <v>-52294.67665143311</v>
          </cell>
          <cell r="S231">
            <v>-76.840868918225169</v>
          </cell>
          <cell r="T231">
            <v>-3304.2567439405248</v>
          </cell>
          <cell r="U231">
            <v>-2758.9259703857824</v>
          </cell>
          <cell r="V231">
            <v>-2018.5870845960453</v>
          </cell>
          <cell r="W231">
            <v>-3615.5597861716524</v>
          </cell>
          <cell r="X231">
            <v>-4650.9974657502025</v>
          </cell>
          <cell r="Y231">
            <v>-6203.1818224620074</v>
          </cell>
          <cell r="Z231">
            <v>-8681.4865047000349</v>
          </cell>
          <cell r="AA231">
            <v>-6612.9502217061818</v>
          </cell>
          <cell r="AB231">
            <v>-3475.7643690127879</v>
          </cell>
          <cell r="AC231">
            <v>-4109.7638164553791</v>
          </cell>
          <cell r="AD231">
            <v>-6786.361997326836</v>
          </cell>
          <cell r="AE231">
            <v>-57056.66266566515</v>
          </cell>
          <cell r="AF231">
            <v>-2474.4228349793702</v>
          </cell>
          <cell r="AG231">
            <v>-2636.0617792401463</v>
          </cell>
          <cell r="AH231">
            <v>-4480.3795643206686</v>
          </cell>
          <cell r="AI231">
            <v>-901.32668386166915</v>
          </cell>
          <cell r="AJ231">
            <v>-3030.8659222275019</v>
          </cell>
          <cell r="AK231">
            <v>-6352.1178545560688</v>
          </cell>
          <cell r="AL231">
            <v>-5230.223545121029</v>
          </cell>
          <cell r="AM231">
            <v>-12141.675555749796</v>
          </cell>
          <cell r="AN231">
            <v>-8866.7649620836601</v>
          </cell>
          <cell r="AO231">
            <v>-4057.04398530256</v>
          </cell>
          <cell r="AP231">
            <v>-5860.5578708425164</v>
          </cell>
          <cell r="AQ231">
            <v>-1025.2221073843539</v>
          </cell>
          <cell r="AR231">
            <v>-59425.35740481317</v>
          </cell>
          <cell r="AS231">
            <v>-326.41571482457221</v>
          </cell>
          <cell r="AT231">
            <v>-1067.0771357766353</v>
          </cell>
          <cell r="AU231">
            <v>-3412.3084048684686</v>
          </cell>
          <cell r="AV231">
            <v>-5541.7192735141143</v>
          </cell>
          <cell r="AW231">
            <v>-4915.464340810664</v>
          </cell>
          <cell r="AX231">
            <v>-5228.8959476873279</v>
          </cell>
          <cell r="AY231">
            <v>-7238.968050237745</v>
          </cell>
          <cell r="AZ231">
            <v>-9985.1368470937014</v>
          </cell>
          <cell r="BA231">
            <v>-9704.1956500001252</v>
          </cell>
          <cell r="BB231">
            <v>-3585.9656100003049</v>
          </cell>
          <cell r="BC231">
            <v>-5186.295399999246</v>
          </cell>
          <cell r="BD231">
            <v>-3232.9150299998</v>
          </cell>
          <cell r="BE231">
            <v>-37972.118120014668</v>
          </cell>
          <cell r="BF231">
            <v>-2752.4953999994323</v>
          </cell>
          <cell r="BG231">
            <v>-3436.3377999998629</v>
          </cell>
          <cell r="BH231">
            <v>-742.97214000020176</v>
          </cell>
          <cell r="BI231">
            <v>-2440.2674000002444</v>
          </cell>
          <cell r="BJ231">
            <v>-86.437100000213832</v>
          </cell>
          <cell r="BK231">
            <v>-1982.9568799999543</v>
          </cell>
          <cell r="BL231">
            <v>-6069.7137900004163</v>
          </cell>
          <cell r="BM231">
            <v>-5535.8288699993864</v>
          </cell>
          <cell r="BN231">
            <v>-4624.9907999997959</v>
          </cell>
          <cell r="BO231">
            <v>-4087.3304700003937</v>
          </cell>
          <cell r="BP231">
            <v>-3740.5848000003025</v>
          </cell>
          <cell r="BQ231">
            <v>-2472.2026699995622</v>
          </cell>
          <cell r="BR231">
            <v>-33987.90055000037</v>
          </cell>
          <cell r="BS231">
            <v>-1431.0379999997094</v>
          </cell>
          <cell r="BT231">
            <v>-3283.7254600003362</v>
          </cell>
          <cell r="BU231">
            <v>-1314.4098999998532</v>
          </cell>
          <cell r="BV231">
            <v>-1953.6932000000961</v>
          </cell>
          <cell r="BW231">
            <v>-1592.0095999999903</v>
          </cell>
          <cell r="BX231">
            <v>-1799.7881999998353</v>
          </cell>
          <cell r="BY231">
            <v>-3976.3551300000399</v>
          </cell>
          <cell r="BZ231">
            <v>-5569.5612800000235</v>
          </cell>
          <cell r="CA231">
            <v>-4683.2389000002295</v>
          </cell>
          <cell r="CB231">
            <v>-2639.3171300003305</v>
          </cell>
          <cell r="CC231">
            <v>-3644.935899999924</v>
          </cell>
          <cell r="CD231">
            <v>-2099.8278500000015</v>
          </cell>
          <cell r="CE231">
            <v>-43783.515670001507</v>
          </cell>
          <cell r="CF231">
            <v>-1482.382500000298</v>
          </cell>
          <cell r="CG231">
            <v>-3406.6677500000224</v>
          </cell>
          <cell r="CH231">
            <v>-1743.6244399999268</v>
          </cell>
          <cell r="CI231">
            <v>-1942.3445999999531</v>
          </cell>
          <cell r="CJ231">
            <v>-1983.9880999997258</v>
          </cell>
          <cell r="CK231">
            <v>-3009.2908100001514</v>
          </cell>
          <cell r="CL231">
            <v>-10028.835210000165</v>
          </cell>
          <cell r="CM231">
            <v>-5185.3076599994674</v>
          </cell>
          <cell r="CN231">
            <v>-4035.733930000104</v>
          </cell>
          <cell r="CO231">
            <v>-3822.4138900004327</v>
          </cell>
          <cell r="CP231">
            <v>-2656.859480000101</v>
          </cell>
          <cell r="CQ231">
            <v>-4486.0672999992967</v>
          </cell>
          <cell r="CR231">
            <v>-40187.044859997928</v>
          </cell>
          <cell r="CS231">
            <v>-1889.4495000001043</v>
          </cell>
          <cell r="CT231">
            <v>-4275.4270000001416</v>
          </cell>
          <cell r="CU231">
            <v>-468.07382000004873</v>
          </cell>
          <cell r="CV231">
            <v>-1450.1805000002496</v>
          </cell>
          <cell r="CW231">
            <v>-1268.1138499998488</v>
          </cell>
          <cell r="CX231">
            <v>-2670.813599999994</v>
          </cell>
          <cell r="CY231">
            <v>-10518.233350000344</v>
          </cell>
          <cell r="CZ231">
            <v>-4750.3534500002861</v>
          </cell>
          <cell r="DA231">
            <v>-3394.0151300001889</v>
          </cell>
          <cell r="DB231">
            <v>-2417.5353699997067</v>
          </cell>
          <cell r="DC231">
            <v>-2046.1212900001556</v>
          </cell>
          <cell r="DD231">
            <v>-5038.7280000001192</v>
          </cell>
          <cell r="DE231">
            <v>-61304.198239997029</v>
          </cell>
          <cell r="DF231">
            <v>-3810.3803399996832</v>
          </cell>
          <cell r="DG231">
            <v>-2864.7031500004232</v>
          </cell>
          <cell r="DH231">
            <v>-2531.6668300000019</v>
          </cell>
          <cell r="DI231">
            <v>-3983.6804000004195</v>
          </cell>
          <cell r="DJ231">
            <v>-2859.2946700006723</v>
          </cell>
          <cell r="DK231">
            <v>-7548.0830399999395</v>
          </cell>
          <cell r="DL231">
            <v>-10829.832100000232</v>
          </cell>
          <cell r="DM231">
            <v>-8765.5789499999955</v>
          </cell>
          <cell r="DN231">
            <v>-6273.6202100003138</v>
          </cell>
          <cell r="DO231">
            <v>-3352.1771800005808</v>
          </cell>
          <cell r="DP231">
            <v>-3936.9541400000453</v>
          </cell>
          <cell r="DQ231">
            <v>-4548.2272300003096</v>
          </cell>
          <cell r="DR231">
            <v>-72296.859399989247</v>
          </cell>
          <cell r="DS231">
            <v>-4342.2970700003207</v>
          </cell>
          <cell r="DT231">
            <v>-4023.6471400000155</v>
          </cell>
          <cell r="DU231">
            <v>-5415.5836399998516</v>
          </cell>
          <cell r="DV231">
            <v>-4418.2466500001028</v>
          </cell>
          <cell r="DW231">
            <v>-2809.9210999999195</v>
          </cell>
          <cell r="DX231">
            <v>-6116.6190099995583</v>
          </cell>
          <cell r="DY231">
            <v>-12489.630610000342</v>
          </cell>
          <cell r="DZ231">
            <v>-8784.0265800002962</v>
          </cell>
          <cell r="EA231">
            <v>-8201.7651500003412</v>
          </cell>
          <cell r="EB231">
            <v>-7899.0724499998614</v>
          </cell>
          <cell r="EC231">
            <v>-1895.3154000006616</v>
          </cell>
          <cell r="ED231">
            <v>-5900.7346000000834</v>
          </cell>
        </row>
        <row r="232"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-2765.6196299999719</v>
          </cell>
          <cell r="L232">
            <v>-3652.1261899999809</v>
          </cell>
          <cell r="M232">
            <v>-4437.7272099999245</v>
          </cell>
          <cell r="N232">
            <v>-5535.2788299999665</v>
          </cell>
          <cell r="O232">
            <v>-1865.993530000007</v>
          </cell>
          <cell r="P232">
            <v>-624.22020000000157</v>
          </cell>
          <cell r="Q232">
            <v>-1313.8995600000053</v>
          </cell>
          <cell r="R232">
            <v>-24034.363220000174</v>
          </cell>
          <cell r="S232">
            <v>0</v>
          </cell>
          <cell r="T232">
            <v>-998.11405000000377</v>
          </cell>
          <cell r="U232">
            <v>-687.17743999999948</v>
          </cell>
          <cell r="V232">
            <v>-1843.4042400000035</v>
          </cell>
          <cell r="W232">
            <v>-1622.985560000001</v>
          </cell>
          <cell r="X232">
            <v>-2001.3702300000004</v>
          </cell>
          <cell r="Y232">
            <v>-4208.2694100000663</v>
          </cell>
          <cell r="Z232">
            <v>-4443.3744300000835</v>
          </cell>
          <cell r="AA232">
            <v>-1907.7530899998965</v>
          </cell>
          <cell r="AB232">
            <v>-2317.7314699999988</v>
          </cell>
          <cell r="AC232">
            <v>-1088.8536999999924</v>
          </cell>
          <cell r="AD232">
            <v>-2915.3295999999973</v>
          </cell>
          <cell r="AE232">
            <v>-18855.880999999121</v>
          </cell>
          <cell r="AF232">
            <v>-1141.1021999999648</v>
          </cell>
          <cell r="AG232">
            <v>-2361.3154900000081</v>
          </cell>
          <cell r="AH232">
            <v>-416.1926999999996</v>
          </cell>
          <cell r="AI232">
            <v>-2784.0379300000495</v>
          </cell>
          <cell r="AJ232">
            <v>-1258.2223899999517</v>
          </cell>
          <cell r="AK232">
            <v>-1225.0135000000009</v>
          </cell>
          <cell r="AL232">
            <v>-3193.347369999974</v>
          </cell>
          <cell r="AM232">
            <v>-2976.5685499999672</v>
          </cell>
          <cell r="AN232">
            <v>-1998.9039099999936</v>
          </cell>
          <cell r="AO232">
            <v>-833.02509999999893</v>
          </cell>
          <cell r="AP232">
            <v>-668.15186000001268</v>
          </cell>
          <cell r="AQ232">
            <v>0</v>
          </cell>
          <cell r="AR232">
            <v>-21426.862550000194</v>
          </cell>
          <cell r="AS232">
            <v>-364.38936000000103</v>
          </cell>
          <cell r="AT232">
            <v>-2836.4324100000085</v>
          </cell>
          <cell r="AU232">
            <v>-737.51790000000619</v>
          </cell>
          <cell r="AV232">
            <v>-471.08590000000549</v>
          </cell>
          <cell r="AW232">
            <v>955.72820000001229</v>
          </cell>
          <cell r="AX232">
            <v>-594.18199999997159</v>
          </cell>
          <cell r="AY232">
            <v>-3524.2284000000218</v>
          </cell>
          <cell r="AZ232">
            <v>-5386.0394500000402</v>
          </cell>
          <cell r="BA232">
            <v>-2698.733200000017</v>
          </cell>
          <cell r="BB232">
            <v>-1416.2301000000152</v>
          </cell>
          <cell r="BC232">
            <v>-1815.4744000000064</v>
          </cell>
          <cell r="BD232">
            <v>-2538.2776299999969</v>
          </cell>
          <cell r="BE232">
            <v>-9588.1138100000098</v>
          </cell>
          <cell r="BF232">
            <v>-54.641599999999016</v>
          </cell>
          <cell r="BG232">
            <v>-685.26510000000417</v>
          </cell>
          <cell r="BH232">
            <v>-333.41594999999506</v>
          </cell>
          <cell r="BI232">
            <v>-265.43809999999939</v>
          </cell>
          <cell r="BJ232">
            <v>-725.5457000000024</v>
          </cell>
          <cell r="BK232">
            <v>-214.091459999996</v>
          </cell>
          <cell r="BL232">
            <v>-1018.0452000000514</v>
          </cell>
          <cell r="BM232">
            <v>-2863.5466000000015</v>
          </cell>
          <cell r="BN232">
            <v>-932.59549999999581</v>
          </cell>
          <cell r="BO232">
            <v>-824.67809999999008</v>
          </cell>
          <cell r="BP232">
            <v>-822.03089999999793</v>
          </cell>
          <cell r="BQ232">
            <v>-848.81960000000254</v>
          </cell>
          <cell r="BR232">
            <v>-12046.410329999868</v>
          </cell>
          <cell r="BS232">
            <v>-316.80479999999807</v>
          </cell>
          <cell r="BT232">
            <v>-1733.8257000000012</v>
          </cell>
          <cell r="BU232">
            <v>-1212.3801999999996</v>
          </cell>
          <cell r="BV232">
            <v>-255.18159999999625</v>
          </cell>
          <cell r="BW232">
            <v>-529.19479999999749</v>
          </cell>
          <cell r="BX232">
            <v>-7.3550000000104774</v>
          </cell>
          <cell r="BY232">
            <v>-1633.1265300000086</v>
          </cell>
          <cell r="BZ232">
            <v>-2258.622999999905</v>
          </cell>
          <cell r="CA232">
            <v>-221.6480000000156</v>
          </cell>
          <cell r="CB232">
            <v>-370.71179999999003</v>
          </cell>
          <cell r="CC232">
            <v>-2338.8061999999918</v>
          </cell>
          <cell r="CD232">
            <v>-1168.7526999999973</v>
          </cell>
          <cell r="CE232">
            <v>-680.59029999934137</v>
          </cell>
          <cell r="CF232">
            <v>29.448600000003353</v>
          </cell>
          <cell r="CG232">
            <v>108.77649999997811</v>
          </cell>
          <cell r="CH232">
            <v>-566.45110000000568</v>
          </cell>
          <cell r="CI232">
            <v>-0.72490000000107102</v>
          </cell>
          <cell r="CJ232">
            <v>-10.810599999997066</v>
          </cell>
          <cell r="CK232">
            <v>-7.2945999999938067</v>
          </cell>
          <cell r="CL232">
            <v>-121.78960000001825</v>
          </cell>
          <cell r="CM232">
            <v>-101.79430000006687</v>
          </cell>
          <cell r="CN232">
            <v>-20.536600000021281</v>
          </cell>
          <cell r="CO232">
            <v>-16.919500000003609</v>
          </cell>
          <cell r="CP232">
            <v>22.173200000019278</v>
          </cell>
          <cell r="CQ232">
            <v>5.3325999999942724</v>
          </cell>
          <cell r="CR232">
            <v>-1972.166740000248</v>
          </cell>
          <cell r="CS232">
            <v>-462.48070000000007</v>
          </cell>
          <cell r="CT232">
            <v>-193.84200000000419</v>
          </cell>
          <cell r="CU232">
            <v>-533.96749999999884</v>
          </cell>
          <cell r="CV232">
            <v>-261.8637999999919</v>
          </cell>
          <cell r="CW232">
            <v>-20.931100000016158</v>
          </cell>
          <cell r="CX232">
            <v>-26.897639999981038</v>
          </cell>
          <cell r="CY232">
            <v>-116.69149999995716</v>
          </cell>
          <cell r="CZ232">
            <v>-443.04359999997541</v>
          </cell>
          <cell r="DA232">
            <v>-25.455100000021048</v>
          </cell>
          <cell r="DB232">
            <v>-6.540099999983795</v>
          </cell>
          <cell r="DC232">
            <v>48.054200000013225</v>
          </cell>
          <cell r="DD232">
            <v>71.49210000000312</v>
          </cell>
          <cell r="DE232">
            <v>-1464.7690999982879</v>
          </cell>
          <cell r="DF232">
            <v>20.599600000015926</v>
          </cell>
          <cell r="DG232">
            <v>61.033400000014808</v>
          </cell>
          <cell r="DH232">
            <v>-992.5510999999824</v>
          </cell>
          <cell r="DI232">
            <v>-285.9484999999986</v>
          </cell>
          <cell r="DJ232">
            <v>-52.739699999976438</v>
          </cell>
          <cell r="DK232">
            <v>-26.684299999964423</v>
          </cell>
          <cell r="DL232">
            <v>-60.939500000094995</v>
          </cell>
          <cell r="DM232">
            <v>-179.312099999981</v>
          </cell>
          <cell r="DN232">
            <v>-30.853499999968335</v>
          </cell>
          <cell r="DO232">
            <v>-27.696400000015274</v>
          </cell>
          <cell r="DP232">
            <v>42.705399999977089</v>
          </cell>
          <cell r="DQ232">
            <v>67.617599999997765</v>
          </cell>
          <cell r="DR232">
            <v>-2295.0445999987423</v>
          </cell>
        </row>
        <row r="233">
          <cell r="F233">
            <v>-4984.203890003264</v>
          </cell>
          <cell r="G233">
            <v>-15782.431529998779</v>
          </cell>
          <cell r="H233">
            <v>-13697.479839999229</v>
          </cell>
          <cell r="I233">
            <v>-6320.2343200035393</v>
          </cell>
          <cell r="J233">
            <v>-7520.1980599984527</v>
          </cell>
          <cell r="K233">
            <v>-7353.2395000010729</v>
          </cell>
          <cell r="L233">
            <v>-9420.5095000043511</v>
          </cell>
          <cell r="M233">
            <v>-13620.316070001572</v>
          </cell>
          <cell r="N233">
            <v>-9602.5610399954021</v>
          </cell>
          <cell r="O233">
            <v>-6438.676210001111</v>
          </cell>
          <cell r="P233">
            <v>-16694.007430002093</v>
          </cell>
          <cell r="Q233">
            <v>-20410.468150001019</v>
          </cell>
          <cell r="R233">
            <v>-214166.52129998803</v>
          </cell>
          <cell r="S233">
            <v>-6671.5200100019574</v>
          </cell>
          <cell r="T233">
            <v>-15724.038470000029</v>
          </cell>
          <cell r="U233">
            <v>-18476.952679999173</v>
          </cell>
          <cell r="V233">
            <v>-6723.129940001294</v>
          </cell>
          <cell r="W233">
            <v>-8176.6644900012761</v>
          </cell>
          <cell r="X233">
            <v>-10341.327800001949</v>
          </cell>
          <cell r="Y233">
            <v>-23261.515219993889</v>
          </cell>
          <cell r="Z233">
            <v>-31419.042180001736</v>
          </cell>
          <cell r="AA233">
            <v>-26032.928569998592</v>
          </cell>
          <cell r="AB233">
            <v>-17211.126119997352</v>
          </cell>
          <cell r="AC233">
            <v>-22022.883999999613</v>
          </cell>
          <cell r="AD233">
            <v>-28105.391820002347</v>
          </cell>
          <cell r="AE233">
            <v>-200910.58298003674</v>
          </cell>
          <cell r="AF233">
            <v>-22724.851050000638</v>
          </cell>
          <cell r="AG233">
            <v>-18652.991379998624</v>
          </cell>
          <cell r="AH233">
            <v>-18249.427960000932</v>
          </cell>
          <cell r="AI233">
            <v>-7100.4712099973112</v>
          </cell>
          <cell r="AJ233">
            <v>-7011.7788899987936</v>
          </cell>
          <cell r="AK233">
            <v>-9196.3502999991179</v>
          </cell>
          <cell r="AL233">
            <v>-14827.14348000288</v>
          </cell>
          <cell r="AM233">
            <v>-24788.082619998604</v>
          </cell>
          <cell r="AN233">
            <v>-24524.581920001656</v>
          </cell>
          <cell r="AO233">
            <v>-14178.856720000505</v>
          </cell>
          <cell r="AP233">
            <v>-21170.867930002511</v>
          </cell>
          <cell r="AQ233">
            <v>-18485.179519999772</v>
          </cell>
          <cell r="AR233">
            <v>-267972.70882004499</v>
          </cell>
          <cell r="AS233">
            <v>-17337.465230002999</v>
          </cell>
          <cell r="AT233">
            <v>-19814.420739997178</v>
          </cell>
          <cell r="AU233">
            <v>-18324.086480010301</v>
          </cell>
          <cell r="AV233">
            <v>-13248.061800003052</v>
          </cell>
          <cell r="AW233">
            <v>-9572.3589900005609</v>
          </cell>
          <cell r="AX233">
            <v>-19017.620059996843</v>
          </cell>
          <cell r="AY233">
            <v>-22033.845949999988</v>
          </cell>
          <cell r="AZ233">
            <v>-33147.63261000067</v>
          </cell>
          <cell r="BA233">
            <v>-41193.834799997509</v>
          </cell>
          <cell r="BB233">
            <v>-28118.969110000879</v>
          </cell>
          <cell r="BC233">
            <v>-24166.539840001613</v>
          </cell>
          <cell r="BD233">
            <v>-21997.873209998012</v>
          </cell>
          <cell r="BE233">
            <v>-184923.46705001593</v>
          </cell>
          <cell r="BF233">
            <v>-923.28255999088287</v>
          </cell>
          <cell r="BG233">
            <v>-15051.144780002534</v>
          </cell>
          <cell r="BH233">
            <v>-12274.700179997832</v>
          </cell>
          <cell r="BI233">
            <v>-8081.1498099993914</v>
          </cell>
          <cell r="BJ233">
            <v>-4181.3956200033426</v>
          </cell>
          <cell r="BK233">
            <v>-10904.372680000961</v>
          </cell>
          <cell r="BL233">
            <v>-22458.069380000234</v>
          </cell>
          <cell r="BM233">
            <v>-29312.871619999409</v>
          </cell>
          <cell r="BN233">
            <v>-27167.432599999011</v>
          </cell>
          <cell r="BO233">
            <v>-24424.280450001359</v>
          </cell>
          <cell r="BP233">
            <v>-11343.82880000025</v>
          </cell>
          <cell r="BQ233">
            <v>-18800.938570003957</v>
          </cell>
          <cell r="BR233">
            <v>-179807.52845999599</v>
          </cell>
          <cell r="BS233">
            <v>1259.4007799960673</v>
          </cell>
          <cell r="BT233">
            <v>-11575.018020000309</v>
          </cell>
          <cell r="BU233">
            <v>-8489.237630000338</v>
          </cell>
          <cell r="BV233">
            <v>-7470.0181700009853</v>
          </cell>
          <cell r="BW233">
            <v>-5455.1563199982047</v>
          </cell>
          <cell r="BX233">
            <v>-9142.8928000014275</v>
          </cell>
          <cell r="BY233">
            <v>-24112.220039993525</v>
          </cell>
          <cell r="BZ233">
            <v>-34363.076809998602</v>
          </cell>
          <cell r="CA233">
            <v>-27352.529610000551</v>
          </cell>
          <cell r="CB233">
            <v>-20616.134970001876</v>
          </cell>
          <cell r="CC233">
            <v>-14390.821490000933</v>
          </cell>
          <cell r="CD233">
            <v>-18099.823380000889</v>
          </cell>
          <cell r="CE233">
            <v>-159840.55202996731</v>
          </cell>
          <cell r="CF233">
            <v>-7115.9933000020683</v>
          </cell>
          <cell r="CG233">
            <v>-12180.75848999992</v>
          </cell>
          <cell r="CH233">
            <v>-9334.9419499970973</v>
          </cell>
          <cell r="CI233">
            <v>-9747.1070400010794</v>
          </cell>
          <cell r="CJ233">
            <v>-5663.2454899977893</v>
          </cell>
          <cell r="CK233">
            <v>-12893.15333000198</v>
          </cell>
          <cell r="CL233">
            <v>-20884.432819999754</v>
          </cell>
          <cell r="CM233">
            <v>-19844.418239995837</v>
          </cell>
          <cell r="CN233">
            <v>-18264.769739992917</v>
          </cell>
          <cell r="CO233">
            <v>-18637.309800002724</v>
          </cell>
          <cell r="CP233">
            <v>-7195.7371799983084</v>
          </cell>
          <cell r="CQ233">
            <v>-18078.684650000185</v>
          </cell>
          <cell r="CR233">
            <v>-171614.02511000633</v>
          </cell>
          <cell r="CS233">
            <v>-7654.9300799965858</v>
          </cell>
          <cell r="CT233">
            <v>-12632.849340002984</v>
          </cell>
          <cell r="CU233">
            <v>-8282.2287900019437</v>
          </cell>
          <cell r="CV233">
            <v>-9471.7120300009847</v>
          </cell>
          <cell r="CW233">
            <v>-5693.2454899996519</v>
          </cell>
          <cell r="CX233">
            <v>-13814.746690005064</v>
          </cell>
          <cell r="CY233">
            <v>-24332.305760003626</v>
          </cell>
          <cell r="CZ233">
            <v>-24552.58350000158</v>
          </cell>
          <cell r="DA233">
            <v>-19127.556200001389</v>
          </cell>
          <cell r="DB233">
            <v>-19517.2616099976</v>
          </cell>
          <cell r="DC233">
            <v>-9314.1831899993122</v>
          </cell>
          <cell r="DD233">
            <v>-17220.422430001199</v>
          </cell>
          <cell r="DE233">
            <v>-201402.9478700161</v>
          </cell>
          <cell r="DF233">
            <v>-14023.038889996707</v>
          </cell>
          <cell r="DG233">
            <v>-12084.907399997115</v>
          </cell>
          <cell r="DH233">
            <v>-18683.5701800026</v>
          </cell>
          <cell r="DI233">
            <v>-9961.6239200010896</v>
          </cell>
          <cell r="DJ233">
            <v>-7337.8109700009227</v>
          </cell>
          <cell r="DK233">
            <v>-22773.452969998121</v>
          </cell>
          <cell r="DL233">
            <v>-25522.77267999202</v>
          </cell>
          <cell r="DM233">
            <v>-22026.874469988048</v>
          </cell>
          <cell r="DN233">
            <v>-20272.424610003829</v>
          </cell>
          <cell r="DO233">
            <v>-18269.063599999994</v>
          </cell>
          <cell r="DP233">
            <v>-16183.10204000026</v>
          </cell>
          <cell r="DQ233">
            <v>-14264.306139998138</v>
          </cell>
          <cell r="DR233">
            <v>-233287.26430994272</v>
          </cell>
          <cell r="DS233">
            <v>-17866.892340004444</v>
          </cell>
          <cell r="DT233">
            <v>-16804.559790000319</v>
          </cell>
          <cell r="DU233">
            <v>-21900.442269995809</v>
          </cell>
          <cell r="DV233">
            <v>-12618.074310000986</v>
          </cell>
          <cell r="DW233">
            <v>-10192.32880000025</v>
          </cell>
          <cell r="DX233">
            <v>-20205.851519998163</v>
          </cell>
          <cell r="DY233">
            <v>-27424.414970003068</v>
          </cell>
          <cell r="DZ233">
            <v>-18949.731159999967</v>
          </cell>
          <cell r="EA233">
            <v>-24922.579629994929</v>
          </cell>
          <cell r="EB233">
            <v>-26397.546849995852</v>
          </cell>
          <cell r="EC233">
            <v>-14296.895980000496</v>
          </cell>
          <cell r="ED233">
            <v>-21707.946690000594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</row>
        <row r="239">
          <cell r="A239" t="str">
            <v>Total Gas Fuel Burn Expense</v>
          </cell>
          <cell r="F239">
            <v>-4984.203890003264</v>
          </cell>
          <cell r="G239">
            <v>-15782.431529998779</v>
          </cell>
          <cell r="H239">
            <v>-13697.479839999229</v>
          </cell>
          <cell r="I239">
            <v>-6320.2343200035393</v>
          </cell>
          <cell r="J239">
            <v>-7520.1980599984527</v>
          </cell>
          <cell r="K239">
            <v>-7353.2395000010729</v>
          </cell>
          <cell r="L239">
            <v>-9420.5095000043511</v>
          </cell>
          <cell r="M239">
            <v>-13620.316070001572</v>
          </cell>
          <cell r="N239">
            <v>-9602.5610399954021</v>
          </cell>
          <cell r="O239">
            <v>-6438.676210001111</v>
          </cell>
          <cell r="P239">
            <v>-16694.007430002093</v>
          </cell>
          <cell r="Q239">
            <v>-20410.468150001019</v>
          </cell>
          <cell r="R239">
            <v>-214166.52130001783</v>
          </cell>
          <cell r="S239">
            <v>-6671.5200100019574</v>
          </cell>
          <cell r="T239">
            <v>-15724.038470000029</v>
          </cell>
          <cell r="U239">
            <v>-18476.952679999173</v>
          </cell>
          <cell r="V239">
            <v>-6723.1299399994314</v>
          </cell>
          <cell r="W239">
            <v>-8176.6644899994135</v>
          </cell>
          <cell r="X239">
            <v>-10341.327800001949</v>
          </cell>
          <cell r="Y239">
            <v>-23261.515219993889</v>
          </cell>
          <cell r="Z239">
            <v>-31419.042180001736</v>
          </cell>
          <cell r="AA239">
            <v>-26032.928569998592</v>
          </cell>
          <cell r="AB239">
            <v>-17211.126119997352</v>
          </cell>
          <cell r="AC239">
            <v>-22022.883999999613</v>
          </cell>
          <cell r="AD239">
            <v>-28105.391820002347</v>
          </cell>
          <cell r="AE239">
            <v>-200910.58298003674</v>
          </cell>
          <cell r="AF239">
            <v>-22724.851050000638</v>
          </cell>
          <cell r="AG239">
            <v>-18652.991379998624</v>
          </cell>
          <cell r="AH239">
            <v>-18249.427960000932</v>
          </cell>
          <cell r="AI239">
            <v>-7100.4712099954486</v>
          </cell>
          <cell r="AJ239">
            <v>-7011.7788899987936</v>
          </cell>
          <cell r="AK239">
            <v>-9196.3502999991179</v>
          </cell>
          <cell r="AL239">
            <v>-14827.14348000288</v>
          </cell>
          <cell r="AM239">
            <v>-24788.082619998604</v>
          </cell>
          <cell r="AN239">
            <v>-24524.581920001656</v>
          </cell>
          <cell r="AO239">
            <v>-14178.856720000505</v>
          </cell>
          <cell r="AP239">
            <v>-21170.867930002511</v>
          </cell>
          <cell r="AQ239">
            <v>-18485.179519999772</v>
          </cell>
          <cell r="AR239">
            <v>-267972.70882004499</v>
          </cell>
          <cell r="AS239">
            <v>-17337.465230002999</v>
          </cell>
          <cell r="AT239">
            <v>-19814.420739997178</v>
          </cell>
          <cell r="AU239">
            <v>-18324.086480010301</v>
          </cell>
          <cell r="AV239">
            <v>-13248.061800003052</v>
          </cell>
          <cell r="AW239">
            <v>-9572.3589899986982</v>
          </cell>
          <cell r="AX239">
            <v>-19017.620059996843</v>
          </cell>
          <cell r="AY239">
            <v>-22033.845949999988</v>
          </cell>
          <cell r="AZ239">
            <v>-33147.63261000067</v>
          </cell>
          <cell r="BA239">
            <v>-41193.834799997509</v>
          </cell>
          <cell r="BB239">
            <v>-28118.969110000879</v>
          </cell>
          <cell r="BC239">
            <v>-24166.539840001613</v>
          </cell>
          <cell r="BD239">
            <v>-21997.873209998012</v>
          </cell>
          <cell r="BE239">
            <v>-184923.46705001593</v>
          </cell>
          <cell r="BF239">
            <v>-923.28255999088287</v>
          </cell>
          <cell r="BG239">
            <v>-15051.144780002534</v>
          </cell>
          <cell r="BH239">
            <v>-12274.700179997832</v>
          </cell>
          <cell r="BI239">
            <v>-8081.1498099993914</v>
          </cell>
          <cell r="BJ239">
            <v>-4181.3956200033426</v>
          </cell>
          <cell r="BK239">
            <v>-10904.372680000961</v>
          </cell>
          <cell r="BL239">
            <v>-22458.069380000234</v>
          </cell>
          <cell r="BM239">
            <v>-29312.871619999409</v>
          </cell>
          <cell r="BN239">
            <v>-27167.432599999011</v>
          </cell>
          <cell r="BO239">
            <v>-24424.280450001359</v>
          </cell>
          <cell r="BP239">
            <v>-11343.82880000025</v>
          </cell>
          <cell r="BQ239">
            <v>-18800.938570003957</v>
          </cell>
          <cell r="BR239">
            <v>-179807.52846002579</v>
          </cell>
          <cell r="BS239">
            <v>1259.4007799960673</v>
          </cell>
          <cell r="BT239">
            <v>-11575.018020000309</v>
          </cell>
          <cell r="BU239">
            <v>-8489.2376299984753</v>
          </cell>
          <cell r="BV239">
            <v>-7470.0181700009853</v>
          </cell>
          <cell r="BW239">
            <v>-5455.1563199982047</v>
          </cell>
          <cell r="BX239">
            <v>-9142.8927999995649</v>
          </cell>
          <cell r="BY239">
            <v>-24112.220039993525</v>
          </cell>
          <cell r="BZ239">
            <v>-34363.076809998602</v>
          </cell>
          <cell r="CA239">
            <v>-27352.529610000551</v>
          </cell>
          <cell r="CB239">
            <v>-20616.134970001876</v>
          </cell>
          <cell r="CC239">
            <v>-14390.821490000933</v>
          </cell>
          <cell r="CD239">
            <v>-18099.823380000889</v>
          </cell>
          <cell r="CE239">
            <v>-159840.55202996731</v>
          </cell>
          <cell r="CF239">
            <v>-7115.9933000020683</v>
          </cell>
          <cell r="CG239">
            <v>-12180.75848999992</v>
          </cell>
          <cell r="CH239">
            <v>-9334.9419499970973</v>
          </cell>
          <cell r="CI239">
            <v>-9747.1070399992168</v>
          </cell>
          <cell r="CJ239">
            <v>-5663.2454899977893</v>
          </cell>
          <cell r="CK239">
            <v>-12893.15333000198</v>
          </cell>
          <cell r="CL239">
            <v>-20884.432819999754</v>
          </cell>
          <cell r="CM239">
            <v>-19844.418239995837</v>
          </cell>
          <cell r="CN239">
            <v>-18264.769739992917</v>
          </cell>
          <cell r="CO239">
            <v>-18637.309800002724</v>
          </cell>
          <cell r="CP239">
            <v>-7195.7371799983084</v>
          </cell>
          <cell r="CQ239">
            <v>-18078.684650000185</v>
          </cell>
          <cell r="CR239">
            <v>-171614.02511000633</v>
          </cell>
          <cell r="CS239">
            <v>-7654.9300799965858</v>
          </cell>
          <cell r="CT239">
            <v>-12632.849340002984</v>
          </cell>
          <cell r="CU239">
            <v>-8282.2287900038064</v>
          </cell>
          <cell r="CV239">
            <v>-9471.7120300009847</v>
          </cell>
          <cell r="CW239">
            <v>-5693.2454899996519</v>
          </cell>
          <cell r="CX239">
            <v>-13814.746690005064</v>
          </cell>
          <cell r="CY239">
            <v>-24332.305760003626</v>
          </cell>
          <cell r="CZ239">
            <v>-24552.583500005305</v>
          </cell>
          <cell r="DA239">
            <v>-19127.556200001389</v>
          </cell>
          <cell r="DB239">
            <v>-19517.2616099976</v>
          </cell>
          <cell r="DC239">
            <v>-9314.1831899993122</v>
          </cell>
          <cell r="DD239">
            <v>-17220.422430001199</v>
          </cell>
          <cell r="DE239">
            <v>-201402.9478700161</v>
          </cell>
          <cell r="DF239">
            <v>-14023.038889996707</v>
          </cell>
          <cell r="DG239">
            <v>-12084.907399997115</v>
          </cell>
          <cell r="DH239">
            <v>-18683.5701800026</v>
          </cell>
          <cell r="DI239">
            <v>-9961.6239200010896</v>
          </cell>
          <cell r="DJ239">
            <v>-7337.8109700009227</v>
          </cell>
          <cell r="DK239">
            <v>-22773.452969998121</v>
          </cell>
          <cell r="DL239">
            <v>-25522.77267999202</v>
          </cell>
          <cell r="DM239">
            <v>-22026.874469988048</v>
          </cell>
          <cell r="DN239">
            <v>-20272.424610003829</v>
          </cell>
          <cell r="DO239">
            <v>-18269.063600003719</v>
          </cell>
          <cell r="DP239">
            <v>-16183.10204000026</v>
          </cell>
          <cell r="DQ239">
            <v>-14264.306139998138</v>
          </cell>
          <cell r="DR239">
            <v>-233287.26430994272</v>
          </cell>
          <cell r="DS239">
            <v>-17866.892340004444</v>
          </cell>
          <cell r="DT239">
            <v>-16804.559790000319</v>
          </cell>
          <cell r="DU239">
            <v>-21900.442269995809</v>
          </cell>
          <cell r="DV239">
            <v>-12618.074310000986</v>
          </cell>
          <cell r="DW239">
            <v>-10192.32880000025</v>
          </cell>
          <cell r="DX239">
            <v>-20205.851519998163</v>
          </cell>
          <cell r="DY239">
            <v>-27424.414970003068</v>
          </cell>
          <cell r="DZ239">
            <v>-18949.731159999967</v>
          </cell>
          <cell r="EA239">
            <v>-24922.579629994929</v>
          </cell>
          <cell r="EB239">
            <v>-26397.546849995852</v>
          </cell>
          <cell r="EC239">
            <v>-14296.895980000496</v>
          </cell>
          <cell r="ED239">
            <v>-21707.946690000594</v>
          </cell>
        </row>
        <row r="241">
          <cell r="A241" t="str">
            <v>Other Generation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348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348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-1.7704760000015085</v>
          </cell>
          <cell r="AF252">
            <v>0</v>
          </cell>
          <cell r="AG252">
            <v>0</v>
          </cell>
          <cell r="AH252">
            <v>-1.7704760000001443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-2.882668599999306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-2.8826685999999881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-20.149859389999619</v>
          </cell>
          <cell r="BF252">
            <v>-0.56603614999994534</v>
          </cell>
          <cell r="BG252">
            <v>-2.8402986999999484</v>
          </cell>
          <cell r="BH252">
            <v>0</v>
          </cell>
          <cell r="BI252">
            <v>-5.7559933899999578</v>
          </cell>
          <cell r="BJ252">
            <v>-0.7593466000000717</v>
          </cell>
          <cell r="BK252">
            <v>0</v>
          </cell>
          <cell r="BL252">
            <v>0</v>
          </cell>
          <cell r="BM252">
            <v>-1.4723289999999452</v>
          </cell>
          <cell r="BN252">
            <v>-4.049512199999981</v>
          </cell>
          <cell r="BO252">
            <v>0</v>
          </cell>
          <cell r="BP252">
            <v>0</v>
          </cell>
          <cell r="BQ252">
            <v>-4.7063433499999974</v>
          </cell>
          <cell r="BR252">
            <v>-47.388946549999673</v>
          </cell>
          <cell r="BS252">
            <v>-7.9658524500000567</v>
          </cell>
          <cell r="BT252">
            <v>-0.51324270000009165</v>
          </cell>
          <cell r="BU252">
            <v>0</v>
          </cell>
          <cell r="BV252">
            <v>-16.625786699999935</v>
          </cell>
          <cell r="BW252">
            <v>-1.8700838999998268</v>
          </cell>
          <cell r="BX252">
            <v>-2.7301210000000538</v>
          </cell>
          <cell r="BY252">
            <v>0</v>
          </cell>
          <cell r="BZ252">
            <v>0</v>
          </cell>
          <cell r="CA252">
            <v>0</v>
          </cell>
          <cell r="CB252">
            <v>-10.534090999999989</v>
          </cell>
          <cell r="CC252">
            <v>0</v>
          </cell>
          <cell r="CD252">
            <v>-7.1497687999999471</v>
          </cell>
          <cell r="CE252">
            <v>-25.303121199995076</v>
          </cell>
          <cell r="CF252">
            <v>-0.81041819999995823</v>
          </cell>
          <cell r="CG252">
            <v>-3.8800449999998818</v>
          </cell>
          <cell r="CH252">
            <v>-6.3062063300001228</v>
          </cell>
          <cell r="CI252">
            <v>-5.3802360699999099</v>
          </cell>
          <cell r="CJ252">
            <v>-6.3485739000000194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-2.0245438000001741</v>
          </cell>
          <cell r="CP252">
            <v>0</v>
          </cell>
          <cell r="CQ252">
            <v>-0.55309790000001158</v>
          </cell>
          <cell r="CR252">
            <v>-7.6568786249990808</v>
          </cell>
          <cell r="CS252">
            <v>-1.1295838000000913</v>
          </cell>
          <cell r="CT252">
            <v>0</v>
          </cell>
          <cell r="CU252">
            <v>-0.56386829999996735</v>
          </cell>
          <cell r="CV252">
            <v>0</v>
          </cell>
          <cell r="CW252">
            <v>0</v>
          </cell>
          <cell r="CX252">
            <v>-0.65733219999992798</v>
          </cell>
          <cell r="CY252">
            <v>0</v>
          </cell>
          <cell r="CZ252">
            <v>0</v>
          </cell>
          <cell r="DA252">
            <v>0</v>
          </cell>
          <cell r="DB252">
            <v>-2.4141775000000507</v>
          </cell>
          <cell r="DC252">
            <v>-7.6290324249998775</v>
          </cell>
          <cell r="DD252">
            <v>4.7371155999999246</v>
          </cell>
          <cell r="DE252">
            <v>-26.503624200006016</v>
          </cell>
          <cell r="DF252">
            <v>-5.3676260000002003</v>
          </cell>
          <cell r="DG252">
            <v>-8.3852973999998994</v>
          </cell>
          <cell r="DH252">
            <v>0</v>
          </cell>
          <cell r="DI252">
            <v>-4.3626679999999851</v>
          </cell>
          <cell r="DJ252">
            <v>0</v>
          </cell>
          <cell r="DK252">
            <v>-4.9386718000000656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-3.4493609999999535</v>
          </cell>
          <cell r="DQ252">
            <v>0</v>
          </cell>
          <cell r="DR252">
            <v>-107.9696604799974</v>
          </cell>
          <cell r="DS252">
            <v>-3.2130525000002308</v>
          </cell>
          <cell r="DT252">
            <v>-10.249911999999995</v>
          </cell>
          <cell r="DU252">
            <v>-4.5950236999999561</v>
          </cell>
          <cell r="DV252">
            <v>-4.1000708799999757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-7.2017988999998579</v>
          </cell>
          <cell r="EB252">
            <v>-9.9999997000013536</v>
          </cell>
          <cell r="EC252">
            <v>-10</v>
          </cell>
          <cell r="ED252">
            <v>-58.609802799997851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-20.500424929998189</v>
          </cell>
          <cell r="BF253">
            <v>0</v>
          </cell>
          <cell r="BG253">
            <v>-2.7480593000000226</v>
          </cell>
          <cell r="BH253">
            <v>0</v>
          </cell>
          <cell r="BI253">
            <v>-7.1006648000000041</v>
          </cell>
          <cell r="BJ253">
            <v>0</v>
          </cell>
          <cell r="BK253">
            <v>-0.6603259999999409</v>
          </cell>
          <cell r="BL253">
            <v>0</v>
          </cell>
          <cell r="BM253">
            <v>-0.12275670000008176</v>
          </cell>
          <cell r="BN253">
            <v>-3.5907240999999885</v>
          </cell>
          <cell r="BO253">
            <v>0</v>
          </cell>
          <cell r="BP253">
            <v>0</v>
          </cell>
          <cell r="BQ253">
            <v>-6.2778940299999704</v>
          </cell>
          <cell r="BR253">
            <v>-21.267587849999472</v>
          </cell>
          <cell r="BS253">
            <v>-3.2777754999999615</v>
          </cell>
          <cell r="BT253">
            <v>0.51324269999997796</v>
          </cell>
          <cell r="BU253">
            <v>0</v>
          </cell>
          <cell r="BV253">
            <v>-5.1844034499999907</v>
          </cell>
          <cell r="BW253">
            <v>-0.56325245000016366</v>
          </cell>
          <cell r="BX253">
            <v>-7.8968002999999953</v>
          </cell>
          <cell r="BY253">
            <v>0</v>
          </cell>
          <cell r="BZ253">
            <v>0</v>
          </cell>
          <cell r="CA253">
            <v>0</v>
          </cell>
          <cell r="CB253">
            <v>-0.73972384999979113</v>
          </cell>
          <cell r="CC253">
            <v>-4.1188750000001164</v>
          </cell>
          <cell r="CD253">
            <v>0</v>
          </cell>
          <cell r="CE253">
            <v>-13.501412959998561</v>
          </cell>
          <cell r="CF253">
            <v>-1.0639839999998912</v>
          </cell>
          <cell r="CG253">
            <v>0</v>
          </cell>
          <cell r="CH253">
            <v>-2.9836463999999978</v>
          </cell>
          <cell r="CI253">
            <v>-3.4402195999998639</v>
          </cell>
          <cell r="CJ253">
            <v>-5.4963488999999299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-0.5172140600000148</v>
          </cell>
          <cell r="CP253">
            <v>0</v>
          </cell>
          <cell r="CQ253">
            <v>0</v>
          </cell>
          <cell r="CR253">
            <v>-26.294862610000564</v>
          </cell>
          <cell r="CS253">
            <v>-2.2613509000000249</v>
          </cell>
          <cell r="CT253">
            <v>0</v>
          </cell>
          <cell r="CU253">
            <v>-4.5741471000000047</v>
          </cell>
          <cell r="CV253">
            <v>-0.3424216600001273</v>
          </cell>
          <cell r="CW253">
            <v>0</v>
          </cell>
          <cell r="CX253">
            <v>-0.13708055000006425</v>
          </cell>
          <cell r="CY253">
            <v>0</v>
          </cell>
          <cell r="CZ253">
            <v>0</v>
          </cell>
          <cell r="DA253">
            <v>0</v>
          </cell>
          <cell r="DB253">
            <v>-9.0158002999999098</v>
          </cell>
          <cell r="DC253">
            <v>-5.2269461999999294</v>
          </cell>
          <cell r="DD253">
            <v>-4.7371158999999352</v>
          </cell>
          <cell r="DE253">
            <v>-31.567313679999643</v>
          </cell>
          <cell r="DF253">
            <v>-4.6323740000000271</v>
          </cell>
          <cell r="DG253">
            <v>-8.3223247000000811</v>
          </cell>
          <cell r="DH253">
            <v>-0.49300407999999152</v>
          </cell>
          <cell r="DI253">
            <v>-6.8844687999999223</v>
          </cell>
          <cell r="DJ253">
            <v>-2.8893226000000141</v>
          </cell>
          <cell r="DK253">
            <v>0</v>
          </cell>
          <cell r="DL253">
            <v>0</v>
          </cell>
          <cell r="DM253">
            <v>-2.4291977999998835</v>
          </cell>
          <cell r="DN253">
            <v>0</v>
          </cell>
          <cell r="DO253">
            <v>0</v>
          </cell>
          <cell r="DP253">
            <v>-5.9166216999999506</v>
          </cell>
          <cell r="DQ253">
            <v>0</v>
          </cell>
          <cell r="DR253">
            <v>-79.455642459999581</v>
          </cell>
          <cell r="DS253">
            <v>-7.8334388000000672</v>
          </cell>
          <cell r="DT253">
            <v>-4.3615866000000096</v>
          </cell>
          <cell r="DU253">
            <v>-1.8559333999999126</v>
          </cell>
          <cell r="DV253">
            <v>-2.5342287000000852</v>
          </cell>
          <cell r="DW253">
            <v>-0.36279160000003685</v>
          </cell>
          <cell r="DX253">
            <v>0</v>
          </cell>
          <cell r="DY253">
            <v>-0.61280906000001778</v>
          </cell>
          <cell r="DZ253">
            <v>0</v>
          </cell>
          <cell r="EA253">
            <v>-7.612632099999928</v>
          </cell>
          <cell r="EB253">
            <v>0</v>
          </cell>
          <cell r="EC253">
            <v>-10</v>
          </cell>
          <cell r="ED253">
            <v>-44.282222200000888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-108.41961699999956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-80.00000700000237</v>
          </cell>
          <cell r="ED255">
            <v>-28.419609999997192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-46.255062500000349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-14.674924000000829</v>
          </cell>
          <cell r="ED259">
            <v>-31.580138499999521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-5.3606220000074245</v>
          </cell>
          <cell r="AF261">
            <v>0</v>
          </cell>
          <cell r="AG261">
            <v>0</v>
          </cell>
          <cell r="AH261">
            <v>-5.3606220000001485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-6.7210059999924852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-6.7210059999997611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-19.927921000002243</v>
          </cell>
          <cell r="BF261">
            <v>-1.5532579999999143</v>
          </cell>
          <cell r="BG261">
            <v>-1.0172950000005585</v>
          </cell>
          <cell r="BH261">
            <v>0</v>
          </cell>
          <cell r="BI261">
            <v>-0.2953189999998358</v>
          </cell>
          <cell r="BJ261">
            <v>0</v>
          </cell>
          <cell r="BK261">
            <v>-6.6421179999997548</v>
          </cell>
          <cell r="BL261">
            <v>0</v>
          </cell>
          <cell r="BM261">
            <v>-7.7414189999999508</v>
          </cell>
          <cell r="BN261">
            <v>0</v>
          </cell>
          <cell r="BO261">
            <v>0</v>
          </cell>
          <cell r="BP261">
            <v>0</v>
          </cell>
          <cell r="BQ261">
            <v>-2.6785120000004099</v>
          </cell>
          <cell r="BR261">
            <v>-3.1097289999961504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-3.1097289999997884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-8.8861289999986184</v>
          </cell>
          <cell r="CF261">
            <v>0</v>
          </cell>
          <cell r="CG261">
            <v>0</v>
          </cell>
          <cell r="CH261">
            <v>-0.30985099999998056</v>
          </cell>
          <cell r="CI261">
            <v>-3.0162200000004304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-5.5600580000000264</v>
          </cell>
          <cell r="CO261">
            <v>0</v>
          </cell>
          <cell r="CP261">
            <v>0</v>
          </cell>
          <cell r="CQ261">
            <v>0</v>
          </cell>
          <cell r="CR261">
            <v>-22.144671000001836</v>
          </cell>
          <cell r="CS261">
            <v>-2.1473980000000665</v>
          </cell>
          <cell r="CT261">
            <v>0</v>
          </cell>
          <cell r="CU261">
            <v>-8.8138979999994262</v>
          </cell>
          <cell r="CV261">
            <v>-5.3356729999995878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-5.8477020000000266</v>
          </cell>
          <cell r="DC261">
            <v>0</v>
          </cell>
          <cell r="DD261">
            <v>0</v>
          </cell>
          <cell r="DE261">
            <v>-14.497902999995858</v>
          </cell>
          <cell r="DF261">
            <v>-2.8805830000001151</v>
          </cell>
          <cell r="DG261">
            <v>-2.0601639999995314</v>
          </cell>
          <cell r="DH261">
            <v>0</v>
          </cell>
          <cell r="DI261">
            <v>0</v>
          </cell>
          <cell r="DJ261">
            <v>0</v>
          </cell>
          <cell r="DK261">
            <v>-5.0613280000006853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-4.4958280000000741</v>
          </cell>
          <cell r="DQ261">
            <v>0</v>
          </cell>
          <cell r="DR261">
            <v>-118.55003720000241</v>
          </cell>
          <cell r="DS261">
            <v>0</v>
          </cell>
          <cell r="DT261">
            <v>-2.0145700000002762</v>
          </cell>
          <cell r="DU261">
            <v>-3.0441689999997834</v>
          </cell>
          <cell r="DV261">
            <v>-5.5598159999999552</v>
          </cell>
          <cell r="DW261">
            <v>-4.9009869999999864</v>
          </cell>
          <cell r="DX261">
            <v>0</v>
          </cell>
          <cell r="DY261">
            <v>0</v>
          </cell>
          <cell r="DZ261">
            <v>0</v>
          </cell>
          <cell r="EA261">
            <v>-5.6539665000000241</v>
          </cell>
          <cell r="EB261">
            <v>-40</v>
          </cell>
          <cell r="EC261">
            <v>-21.536726000001181</v>
          </cell>
          <cell r="ED261">
            <v>-35.839802699998472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-253.94214729999658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-15.559817000001203</v>
          </cell>
          <cell r="DZ262">
            <v>-5.5598149999968882</v>
          </cell>
          <cell r="EA262">
            <v>-68.644725999998627</v>
          </cell>
          <cell r="EB262">
            <v>-21.120117999998911</v>
          </cell>
          <cell r="EC262">
            <v>-97.762862000003224</v>
          </cell>
          <cell r="ED262">
            <v>-45.294809300001361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-33.777087254999969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-5.5598140000001877</v>
          </cell>
          <cell r="DZ263">
            <v>0</v>
          </cell>
          <cell r="EA263">
            <v>-13.853644054999677</v>
          </cell>
          <cell r="EB263">
            <v>0</v>
          </cell>
          <cell r="EC263">
            <v>-6.0254856000001382</v>
          </cell>
          <cell r="ED263">
            <v>-8.3381435999999667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4.8261727975053645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4.8261727975053645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</row>
        <row r="267">
          <cell r="A267" t="str">
            <v>Total Other Generation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-7.131098000008933</v>
          </cell>
          <cell r="AF267">
            <v>0</v>
          </cell>
          <cell r="AG267">
            <v>0</v>
          </cell>
          <cell r="AH267">
            <v>-7.1310980000002928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-9.6036745999917912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-9.6036745999997493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287.42179467999995</v>
          </cell>
          <cell r="BF267">
            <v>-2.1192941499998597</v>
          </cell>
          <cell r="BG267">
            <v>-6.6056530000005296</v>
          </cell>
          <cell r="BH267">
            <v>0</v>
          </cell>
          <cell r="BI267">
            <v>-13.151977189999798</v>
          </cell>
          <cell r="BJ267">
            <v>-0.7593466000000717</v>
          </cell>
          <cell r="BK267">
            <v>-7.3024439999996957</v>
          </cell>
          <cell r="BL267">
            <v>0</v>
          </cell>
          <cell r="BM267">
            <v>-9.3365046999999777</v>
          </cell>
          <cell r="BN267">
            <v>-7.6402362999999696</v>
          </cell>
          <cell r="BO267">
            <v>348</v>
          </cell>
          <cell r="BP267">
            <v>0</v>
          </cell>
          <cell r="BQ267">
            <v>-13.662749380000378</v>
          </cell>
          <cell r="BR267">
            <v>-71.766263399995296</v>
          </cell>
          <cell r="BS267">
            <v>-11.243627950000018</v>
          </cell>
          <cell r="BT267">
            <v>-1.1368683772161603E-13</v>
          </cell>
          <cell r="BU267">
            <v>0</v>
          </cell>
          <cell r="BV267">
            <v>-21.810190149999926</v>
          </cell>
          <cell r="BW267">
            <v>-2.4333363499999905</v>
          </cell>
          <cell r="BX267">
            <v>-13.736650299999837</v>
          </cell>
          <cell r="BY267">
            <v>0</v>
          </cell>
          <cell r="BZ267">
            <v>0</v>
          </cell>
          <cell r="CA267">
            <v>0</v>
          </cell>
          <cell r="CB267">
            <v>-11.273814849999781</v>
          </cell>
          <cell r="CC267">
            <v>-4.1188750000001164</v>
          </cell>
          <cell r="CD267">
            <v>-7.1497687999999471</v>
          </cell>
          <cell r="CE267">
            <v>-47.690663159992255</v>
          </cell>
          <cell r="CF267">
            <v>-1.8744021999998495</v>
          </cell>
          <cell r="CG267">
            <v>-3.8800449999998818</v>
          </cell>
          <cell r="CH267">
            <v>-9.5997037300001011</v>
          </cell>
          <cell r="CI267">
            <v>-11.836675670000204</v>
          </cell>
          <cell r="CJ267">
            <v>-11.844922799999949</v>
          </cell>
          <cell r="CK267">
            <v>0</v>
          </cell>
          <cell r="CL267">
            <v>0</v>
          </cell>
          <cell r="CM267">
            <v>0</v>
          </cell>
          <cell r="CN267">
            <v>-5.5600580000000264</v>
          </cell>
          <cell r="CO267">
            <v>-2.5417578600001889</v>
          </cell>
          <cell r="CP267">
            <v>0</v>
          </cell>
          <cell r="CQ267">
            <v>-0.55309790000001158</v>
          </cell>
          <cell r="CR267">
            <v>-56.09641223500148</v>
          </cell>
          <cell r="CS267">
            <v>-5.5383327000001827</v>
          </cell>
          <cell r="CT267">
            <v>0</v>
          </cell>
          <cell r="CU267">
            <v>-13.951913399999398</v>
          </cell>
          <cell r="CV267">
            <v>-5.6780946599997151</v>
          </cell>
          <cell r="CW267">
            <v>0</v>
          </cell>
          <cell r="CX267">
            <v>-0.79441274999999223</v>
          </cell>
          <cell r="CY267">
            <v>0</v>
          </cell>
          <cell r="CZ267">
            <v>0</v>
          </cell>
          <cell r="DA267">
            <v>0</v>
          </cell>
          <cell r="DB267">
            <v>-17.277679799999987</v>
          </cell>
          <cell r="DC267">
            <v>-12.855978624999807</v>
          </cell>
          <cell r="DD267">
            <v>-3.0000001061125658E-7</v>
          </cell>
          <cell r="DE267">
            <v>-72.568840880001517</v>
          </cell>
          <cell r="DF267">
            <v>-12.880583000000343</v>
          </cell>
          <cell r="DG267">
            <v>-18.767786099999512</v>
          </cell>
          <cell r="DH267">
            <v>-0.49300407999999152</v>
          </cell>
          <cell r="DI267">
            <v>-11.247136799999907</v>
          </cell>
          <cell r="DJ267">
            <v>-2.8893226000000141</v>
          </cell>
          <cell r="DK267">
            <v>-9.9999998000007508</v>
          </cell>
          <cell r="DL267">
            <v>0</v>
          </cell>
          <cell r="DM267">
            <v>-2.4291977999998835</v>
          </cell>
          <cell r="DN267">
            <v>0</v>
          </cell>
          <cell r="DO267">
            <v>0</v>
          </cell>
          <cell r="DP267">
            <v>-13.861810699999978</v>
          </cell>
          <cell r="DQ267">
            <v>0</v>
          </cell>
          <cell r="DR267">
            <v>-743.54308139749048</v>
          </cell>
          <cell r="DS267">
            <v>-11.046491300000298</v>
          </cell>
          <cell r="DT267">
            <v>-16.626068600000281</v>
          </cell>
          <cell r="DU267">
            <v>-9.4951260999996521</v>
          </cell>
          <cell r="DV267">
            <v>-12.194115580000016</v>
          </cell>
          <cell r="DW267">
            <v>-0.43760580249465875</v>
          </cell>
          <cell r="DX267">
            <v>0</v>
          </cell>
          <cell r="DY267">
            <v>-21.732440060001409</v>
          </cell>
          <cell r="DZ267">
            <v>-5.5598149999968882</v>
          </cell>
          <cell r="EA267">
            <v>-102.96676755499811</v>
          </cell>
          <cell r="EB267">
            <v>-71.120117700000264</v>
          </cell>
          <cell r="EC267">
            <v>-240.00000460000774</v>
          </cell>
          <cell r="ED267">
            <v>-252.36452909999525</v>
          </cell>
        </row>
        <row r="269">
          <cell r="A269" t="str">
            <v>IRP Resources</v>
          </cell>
        </row>
        <row r="270"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</row>
        <row r="272"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</row>
        <row r="273"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</row>
        <row r="274">
          <cell r="F274">
            <v>-170834.55999999982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-160901.09999999963</v>
          </cell>
          <cell r="S274">
            <v>-160901.09999999963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-155516.70000000019</v>
          </cell>
          <cell r="AF274">
            <v>-155516.70000000019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-146778.5</v>
          </cell>
          <cell r="AS274">
            <v>-146778.5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-157491.3600000001</v>
          </cell>
          <cell r="BF274">
            <v>-157491.3600000001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-146068.15000000002</v>
          </cell>
          <cell r="BS274">
            <v>-146068.15000000002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</row>
        <row r="275"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</row>
        <row r="276"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-908856.74570000172</v>
          </cell>
          <cell r="CF278">
            <v>-57343.587300000014</v>
          </cell>
          <cell r="CG278">
            <v>-44783.570799999987</v>
          </cell>
          <cell r="CH278">
            <v>-37754.788000000059</v>
          </cell>
          <cell r="CI278">
            <v>-49634.745599999907</v>
          </cell>
          <cell r="CJ278">
            <v>-45297.98629999999</v>
          </cell>
          <cell r="CK278">
            <v>-94254.21250000014</v>
          </cell>
          <cell r="CL278">
            <v>-134630.66539999982</v>
          </cell>
          <cell r="CM278">
            <v>-136126.43360000011</v>
          </cell>
          <cell r="CN278">
            <v>-98092.669400000013</v>
          </cell>
          <cell r="CO278">
            <v>-76313.146900000051</v>
          </cell>
          <cell r="CP278">
            <v>-93969.823199999984</v>
          </cell>
          <cell r="CQ278">
            <v>-40655.116700000013</v>
          </cell>
          <cell r="CR278">
            <v>-918390.18610000238</v>
          </cell>
          <cell r="CS278">
            <v>-56299.866900000023</v>
          </cell>
          <cell r="CT278">
            <v>-46620.803000000073</v>
          </cell>
          <cell r="CU278">
            <v>-34336.114100000006</v>
          </cell>
          <cell r="CV278">
            <v>-36050.308700000052</v>
          </cell>
          <cell r="CW278">
            <v>-49438.979700000025</v>
          </cell>
          <cell r="CX278">
            <v>-96308.241600000067</v>
          </cell>
          <cell r="CY278">
            <v>-149646.26720000012</v>
          </cell>
          <cell r="CZ278">
            <v>-149961.4515999998</v>
          </cell>
          <cell r="DA278">
            <v>-107715.12770000007</v>
          </cell>
          <cell r="DB278">
            <v>-99685.774199999869</v>
          </cell>
          <cell r="DC278">
            <v>-44843.139099999913</v>
          </cell>
          <cell r="DD278">
            <v>-47484.112300000037</v>
          </cell>
          <cell r="DE278">
            <v>-1037284.131000001</v>
          </cell>
          <cell r="DF278">
            <v>-57936.078600000008</v>
          </cell>
          <cell r="DG278">
            <v>-56465.372399999993</v>
          </cell>
          <cell r="DH278">
            <v>-43048.279600000009</v>
          </cell>
          <cell r="DI278">
            <v>-50334.653700000024</v>
          </cell>
          <cell r="DJ278">
            <v>-58803.103699999978</v>
          </cell>
          <cell r="DK278">
            <v>-103926.26260000002</v>
          </cell>
          <cell r="DL278">
            <v>-169833.36970000016</v>
          </cell>
          <cell r="DM278">
            <v>-180964.0784</v>
          </cell>
          <cell r="DN278">
            <v>-127703.60719999997</v>
          </cell>
          <cell r="DO278">
            <v>-77385.703299999936</v>
          </cell>
          <cell r="DP278">
            <v>-53981.797299999977</v>
          </cell>
          <cell r="DQ278">
            <v>-56901.824499999988</v>
          </cell>
          <cell r="DR278">
            <v>-1113694.7634999976</v>
          </cell>
          <cell r="DS278">
            <v>-55518.226399999927</v>
          </cell>
          <cell r="DT278">
            <v>-51720.95980000007</v>
          </cell>
          <cell r="DU278">
            <v>-46893.062200000044</v>
          </cell>
          <cell r="DV278">
            <v>-69494.668099999893</v>
          </cell>
          <cell r="DW278">
            <v>-56172.485899999971</v>
          </cell>
          <cell r="DX278">
            <v>-104774.09820000012</v>
          </cell>
          <cell r="DY278">
            <v>-187472.44829999981</v>
          </cell>
          <cell r="DZ278">
            <v>-206352.40810000012</v>
          </cell>
          <cell r="EA278">
            <v>-143258.99399999995</v>
          </cell>
          <cell r="EB278">
            <v>-82598.07669999986</v>
          </cell>
          <cell r="EC278">
            <v>-51784.003900000011</v>
          </cell>
          <cell r="ED278">
            <v>-57655.33189999999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</row>
        <row r="284"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</row>
        <row r="285"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-1.337707418924583E-2</v>
          </cell>
          <cell r="CS286">
            <v>-2.4958480507922404E-3</v>
          </cell>
          <cell r="CT286">
            <v>-1.2535027403978716E-3</v>
          </cell>
          <cell r="CU286">
            <v>-8.5559821627156918E-4</v>
          </cell>
          <cell r="CV286">
            <v>-1.3262304304209604E-3</v>
          </cell>
          <cell r="CW286">
            <v>-1.3735544504360209E-3</v>
          </cell>
          <cell r="CX286">
            <v>-1.6200190345141974E-3</v>
          </cell>
          <cell r="CY286">
            <v>-4.5901907014568588E-4</v>
          </cell>
          <cell r="CZ286">
            <v>-1.6679934005295327E-4</v>
          </cell>
          <cell r="DA286">
            <v>-8.3814155726599782E-4</v>
          </cell>
          <cell r="DB286">
            <v>-5.5405144017581232E-4</v>
          </cell>
          <cell r="DC286">
            <v>-1.5941109135059889E-3</v>
          </cell>
          <cell r="DD286">
            <v>-8.4019894526669858E-4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352.739169494218</v>
          </cell>
          <cell r="AS288">
            <v>0</v>
          </cell>
          <cell r="AT288">
            <v>0</v>
          </cell>
          <cell r="AU288">
            <v>352.739169494218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11122.741745259729</v>
          </cell>
          <cell r="BF288">
            <v>216.13682692452494</v>
          </cell>
          <cell r="BG288">
            <v>1138.2014814484646</v>
          </cell>
          <cell r="BH288">
            <v>2072.4065002112766</v>
          </cell>
          <cell r="BI288">
            <v>1938.4051652284252</v>
          </cell>
          <cell r="BJ288">
            <v>1265.3573432701596</v>
          </cell>
          <cell r="BK288">
            <v>817.33818913622963</v>
          </cell>
          <cell r="BL288">
            <v>0</v>
          </cell>
          <cell r="BM288">
            <v>266.50953430511436</v>
          </cell>
          <cell r="BN288">
            <v>599.65020000000004</v>
          </cell>
          <cell r="BO288">
            <v>1070.6179989363882</v>
          </cell>
          <cell r="BP288">
            <v>1059.0725338689881</v>
          </cell>
          <cell r="BQ288">
            <v>679.04597193014706</v>
          </cell>
          <cell r="BR288">
            <v>9263.3494321528124</v>
          </cell>
          <cell r="BS288">
            <v>70.399305651633767</v>
          </cell>
          <cell r="BT288">
            <v>1132.6741667442002</v>
          </cell>
          <cell r="BU288">
            <v>1416.8717263748404</v>
          </cell>
          <cell r="BV288">
            <v>1915.9195345603221</v>
          </cell>
          <cell r="BW288">
            <v>1194.8703253012354</v>
          </cell>
          <cell r="BX288">
            <v>341.9090641980074</v>
          </cell>
          <cell r="BY288">
            <v>199.88369999999941</v>
          </cell>
          <cell r="BZ288">
            <v>399.76739999999882</v>
          </cell>
          <cell r="CA288">
            <v>642.00132568163463</v>
          </cell>
          <cell r="CB288">
            <v>883.00649030365457</v>
          </cell>
          <cell r="CC288">
            <v>666.27899333720779</v>
          </cell>
          <cell r="CD288">
            <v>399.76739999999972</v>
          </cell>
          <cell r="CE288">
            <v>7895.6052854019217</v>
          </cell>
          <cell r="CF288">
            <v>66.627899999999954</v>
          </cell>
          <cell r="CG288">
            <v>529.49298734642798</v>
          </cell>
          <cell r="CH288">
            <v>1792.8076157280811</v>
          </cell>
          <cell r="CI288">
            <v>1551.3941993759654</v>
          </cell>
          <cell r="CJ288">
            <v>503.44081883016042</v>
          </cell>
          <cell r="CK288">
            <v>207.34519195127541</v>
          </cell>
          <cell r="CL288">
            <v>407.48923380773704</v>
          </cell>
          <cell r="CM288">
            <v>170.30297786471056</v>
          </cell>
          <cell r="CN288">
            <v>740.76608522474271</v>
          </cell>
          <cell r="CO288">
            <v>1051.6523350188872</v>
          </cell>
          <cell r="CP288">
            <v>274.63484025403523</v>
          </cell>
          <cell r="CQ288">
            <v>599.65109999999913</v>
          </cell>
          <cell r="CR288">
            <v>7160.2032572302269</v>
          </cell>
          <cell r="CS288">
            <v>107.20613669284944</v>
          </cell>
          <cell r="CT288">
            <v>364.012203744006</v>
          </cell>
          <cell r="CU288">
            <v>1377.0649907931147</v>
          </cell>
          <cell r="CV288">
            <v>1674.0480333395826</v>
          </cell>
          <cell r="CW288">
            <v>1389.3970421993727</v>
          </cell>
          <cell r="CX288">
            <v>281.43278494932201</v>
          </cell>
          <cell r="CY288">
            <v>222.26661009808595</v>
          </cell>
          <cell r="CZ288">
            <v>111.13476420011011</v>
          </cell>
          <cell r="DA288">
            <v>503.4390132140943</v>
          </cell>
          <cell r="DB288">
            <v>476.68648219562238</v>
          </cell>
          <cell r="DC288">
            <v>199.88369999999941</v>
          </cell>
          <cell r="DD288">
            <v>453.63149580398567</v>
          </cell>
          <cell r="DE288">
            <v>3085.1698012606648</v>
          </cell>
          <cell r="DF288">
            <v>0</v>
          </cell>
          <cell r="DG288">
            <v>66.627899999999897</v>
          </cell>
          <cell r="DH288">
            <v>366.70104860432548</v>
          </cell>
          <cell r="DI288">
            <v>1341.4045813864104</v>
          </cell>
          <cell r="DJ288">
            <v>436.8120460048176</v>
          </cell>
          <cell r="DK288">
            <v>0</v>
          </cell>
          <cell r="DL288">
            <v>607.11262526509381</v>
          </cell>
          <cell r="DM288">
            <v>0</v>
          </cell>
          <cell r="DN288">
            <v>0</v>
          </cell>
          <cell r="DO288">
            <v>266.51160000000164</v>
          </cell>
          <cell r="DP288">
            <v>0</v>
          </cell>
          <cell r="DQ288">
            <v>0</v>
          </cell>
          <cell r="DR288">
            <v>1047.1530995129942</v>
          </cell>
          <cell r="DS288">
            <v>0</v>
          </cell>
          <cell r="DT288">
            <v>0</v>
          </cell>
          <cell r="DU288">
            <v>266.51173325574564</v>
          </cell>
          <cell r="DV288">
            <v>410.45718027597468</v>
          </cell>
          <cell r="DW288">
            <v>236.92838598127855</v>
          </cell>
          <cell r="DX288">
            <v>66.62789999999984</v>
          </cell>
          <cell r="DY288">
            <v>0</v>
          </cell>
          <cell r="DZ288">
            <v>0</v>
          </cell>
          <cell r="EA288">
            <v>0</v>
          </cell>
          <cell r="EB288">
            <v>66.627899999999954</v>
          </cell>
          <cell r="EC288">
            <v>0</v>
          </cell>
          <cell r="ED288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50522.369843197055</v>
          </cell>
          <cell r="BF294">
            <v>1866.3854079985758</v>
          </cell>
          <cell r="BG294">
            <v>8388.6428159999778</v>
          </cell>
          <cell r="BH294">
            <v>10407.174143998651</v>
          </cell>
          <cell r="BI294">
            <v>7674.9168639993295</v>
          </cell>
          <cell r="BJ294">
            <v>1263.1203839993395</v>
          </cell>
          <cell r="BK294">
            <v>204.79999999999927</v>
          </cell>
          <cell r="BL294">
            <v>0</v>
          </cell>
          <cell r="BM294">
            <v>409.60000000000218</v>
          </cell>
          <cell r="BN294">
            <v>0</v>
          </cell>
          <cell r="BO294">
            <v>11878.40122879995</v>
          </cell>
          <cell r="BP294">
            <v>4505.5999999999767</v>
          </cell>
          <cell r="BQ294">
            <v>3923.7289984012023</v>
          </cell>
          <cell r="BR294">
            <v>48639.326153879054</v>
          </cell>
          <cell r="BS294">
            <v>2317.816795598832</v>
          </cell>
          <cell r="BT294">
            <v>3140.7413178009447</v>
          </cell>
          <cell r="BU294">
            <v>13617.919361660257</v>
          </cell>
          <cell r="BV294">
            <v>9956.9847771988716</v>
          </cell>
          <cell r="BW294">
            <v>2370.6817738201062</v>
          </cell>
          <cell r="BX294">
            <v>2978.9263834002923</v>
          </cell>
          <cell r="BY294">
            <v>0</v>
          </cell>
          <cell r="BZ294">
            <v>638.34000000000378</v>
          </cell>
          <cell r="CA294">
            <v>638.34000000000015</v>
          </cell>
          <cell r="CB294">
            <v>7447.2999999999302</v>
          </cell>
          <cell r="CC294">
            <v>4255.5957443998195</v>
          </cell>
          <cell r="CD294">
            <v>1276.6799999999348</v>
          </cell>
          <cell r="CE294">
            <v>33562.789678779431</v>
          </cell>
          <cell r="CF294">
            <v>1137.3261223998852</v>
          </cell>
          <cell r="CG294">
            <v>2764.4037151992961</v>
          </cell>
          <cell r="CH294">
            <v>6797.5656310000923</v>
          </cell>
          <cell r="CI294">
            <v>8266.1817022008472</v>
          </cell>
          <cell r="CJ294">
            <v>1915.0200000000186</v>
          </cell>
          <cell r="CK294">
            <v>662.16923219980163</v>
          </cell>
          <cell r="CL294">
            <v>236.60710439969807</v>
          </cell>
          <cell r="CM294">
            <v>354.91427385983843</v>
          </cell>
          <cell r="CN294">
            <v>780.47001825964253</v>
          </cell>
          <cell r="CO294">
            <v>5556.9490748601966</v>
          </cell>
          <cell r="CP294">
            <v>1726.0671043997281</v>
          </cell>
          <cell r="CQ294">
            <v>3365.1157000006642</v>
          </cell>
          <cell r="CR294">
            <v>22654.198638202623</v>
          </cell>
          <cell r="CS294">
            <v>490.83988980017602</v>
          </cell>
          <cell r="CT294">
            <v>882.79999999998836</v>
          </cell>
          <cell r="CU294">
            <v>6467.2007910007378</v>
          </cell>
          <cell r="CV294">
            <v>7994.6301790007856</v>
          </cell>
          <cell r="CW294">
            <v>662.09999999999127</v>
          </cell>
          <cell r="CX294">
            <v>0</v>
          </cell>
          <cell r="CY294">
            <v>0</v>
          </cell>
          <cell r="CZ294">
            <v>122.71140700005344</v>
          </cell>
          <cell r="DA294">
            <v>245.41839999989679</v>
          </cell>
          <cell r="DB294">
            <v>2919.3979714002926</v>
          </cell>
          <cell r="DC294">
            <v>882.79999999998836</v>
          </cell>
          <cell r="DD294">
            <v>1986.3000000000466</v>
          </cell>
          <cell r="DE294">
            <v>9690.0575104980962</v>
          </cell>
          <cell r="DF294">
            <v>0</v>
          </cell>
          <cell r="DG294">
            <v>0</v>
          </cell>
          <cell r="DH294">
            <v>4330.0435129985271</v>
          </cell>
          <cell r="DI294">
            <v>1604.4912070003611</v>
          </cell>
          <cell r="DJ294">
            <v>245.41729649920308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2627.3099080003012</v>
          </cell>
          <cell r="DP294">
            <v>220.70000000000073</v>
          </cell>
          <cell r="DQ294">
            <v>662.09558599977754</v>
          </cell>
          <cell r="DR294">
            <v>6554.8821479205217</v>
          </cell>
          <cell r="DS294">
            <v>0</v>
          </cell>
          <cell r="DT294">
            <v>457.35999999999967</v>
          </cell>
          <cell r="DU294">
            <v>4573.5999999999767</v>
          </cell>
          <cell r="DV294">
            <v>354.9113600004257</v>
          </cell>
          <cell r="DW294">
            <v>584.50470792147826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584.50607999861677</v>
          </cell>
          <cell r="EC294">
            <v>0</v>
          </cell>
          <cell r="ED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298"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</row>
        <row r="300"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</row>
        <row r="303">
          <cell r="C303" t="str">
            <v>IRP19Solar_BC_UT_UTN_CP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</row>
        <row r="304">
          <cell r="C304" t="str">
            <v>IRP19Solar_BDC_UT_UTN_CP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</row>
        <row r="305">
          <cell r="C305" t="str">
            <v>IRP19Solar_BC_UT_UTN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C306" t="str">
            <v>IRP19Solar_BDC_UT_UTN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</row>
        <row r="307">
          <cell r="C307" t="str">
            <v>IRP19Solar_BC_WY_JB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C308" t="str">
            <v>IRP19Solar_BDC_WY_JB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</row>
        <row r="309">
          <cell r="C309" t="str">
            <v>IRP19Solar_BC_YK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</row>
        <row r="310">
          <cell r="C310" t="str">
            <v>IRP19Solar_BDC_YK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</row>
        <row r="311">
          <cell r="C311" t="str">
            <v>IRP19Solar_BC_OR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</row>
        <row r="312">
          <cell r="C312" t="str">
            <v>IRP19Solar_BDC_OR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</row>
        <row r="313">
          <cell r="C313" t="str">
            <v>IRP19Solar_BC_WYSW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</row>
        <row r="314">
          <cell r="C314" t="str">
            <v>IRP19Solar_BDC_WYSW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</row>
        <row r="315">
          <cell r="C315" t="str">
            <v>IRP19Wind_BC_PNC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</row>
        <row r="316">
          <cell r="C316" t="str">
            <v>IRP19Wind_BDC_PNC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</row>
        <row r="317">
          <cell r="C317" t="str">
            <v>IRP19Wind_BC_ID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</row>
        <row r="318">
          <cell r="C318" t="str">
            <v>IRP19Wind_BDC_ID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</row>
        <row r="319">
          <cell r="C319" t="str">
            <v>IRP19Wind_BC_YK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</row>
        <row r="320">
          <cell r="C320" t="str">
            <v>IRP19Wind_BDC_YK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</row>
        <row r="321">
          <cell r="C321" t="str">
            <v>IRP19Battery_C_UTS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</row>
        <row r="322">
          <cell r="C322" t="str">
            <v>IRP19Battery_DC_UTS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</row>
        <row r="323">
          <cell r="C323" t="str">
            <v>IRP19Battery_C_WYSW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</row>
        <row r="324">
          <cell r="C324" t="str">
            <v>IRP19Battery_DC_WYSW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0</v>
          </cell>
          <cell r="DC324">
            <v>0</v>
          </cell>
          <cell r="DD324">
            <v>0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</row>
        <row r="325">
          <cell r="C325" t="str">
            <v>IRP19Battery_C_ID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</row>
        <row r="326">
          <cell r="C326" t="str">
            <v>IRP19Battery_DC_ID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0</v>
          </cell>
          <cell r="DD326">
            <v>0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</row>
        <row r="327">
          <cell r="C327" t="str">
            <v>IRP19Battery_C_OR_SO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</row>
        <row r="328">
          <cell r="C328" t="str">
            <v>IRP19Battery_DC_OR_SO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0</v>
          </cell>
          <cell r="DC328">
            <v>0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</row>
        <row r="329">
          <cell r="C329" t="str">
            <v>IRP19Battery_C_OR_WVP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</row>
        <row r="330">
          <cell r="C330" t="str">
            <v>IRP19Battery_DC_OR_WVP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</row>
        <row r="331">
          <cell r="C331" t="str">
            <v>IRP19Battery_C_WA_WW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</row>
        <row r="332">
          <cell r="C332" t="str">
            <v>IRP19Battery_DC_WA_WW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</row>
        <row r="333">
          <cell r="C333" t="str">
            <v>IRP19Battery_C_WA_YK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</row>
        <row r="334">
          <cell r="C334" t="str">
            <v>IRP19Battery_DC_WA_YK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</row>
        <row r="336">
          <cell r="C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</row>
        <row r="337">
          <cell r="C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</row>
        <row r="338">
          <cell r="C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</row>
        <row r="339">
          <cell r="C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</row>
        <row r="340">
          <cell r="C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</row>
        <row r="341">
          <cell r="C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3">
          <cell r="A343" t="str">
            <v>Total IRP Resources</v>
          </cell>
          <cell r="F343">
            <v>-170834.55999999982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-160901.10000000149</v>
          </cell>
          <cell r="S343">
            <v>-160901.09999999963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-155516.70000000112</v>
          </cell>
          <cell r="AF343">
            <v>-155516.70000000019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-146425.76083050296</v>
          </cell>
          <cell r="AS343">
            <v>-146778.5</v>
          </cell>
          <cell r="AT343">
            <v>0</v>
          </cell>
          <cell r="AU343">
            <v>352.73916949421982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-95846.248411547393</v>
          </cell>
          <cell r="BF343">
            <v>-155408.83776507713</v>
          </cell>
          <cell r="BG343">
            <v>9526.844297448406</v>
          </cell>
          <cell r="BH343">
            <v>12479.580644209404</v>
          </cell>
          <cell r="BI343">
            <v>9613.3220292278565</v>
          </cell>
          <cell r="BJ343">
            <v>2528.477727269521</v>
          </cell>
          <cell r="BK343">
            <v>1022.1381891362835</v>
          </cell>
          <cell r="BL343">
            <v>0</v>
          </cell>
          <cell r="BM343">
            <v>676.10953430505469</v>
          </cell>
          <cell r="BN343">
            <v>599.65019999979995</v>
          </cell>
          <cell r="BO343">
            <v>12949.019227736164</v>
          </cell>
          <cell r="BP343">
            <v>5564.672533868812</v>
          </cell>
          <cell r="BQ343">
            <v>4602.7749703312293</v>
          </cell>
          <cell r="BR343">
            <v>-88165.474413964897</v>
          </cell>
          <cell r="BS343">
            <v>-143679.93389874976</v>
          </cell>
          <cell r="BT343">
            <v>4273.4154845450539</v>
          </cell>
          <cell r="BU343">
            <v>15034.791088034865</v>
          </cell>
          <cell r="BV343">
            <v>11872.904311759397</v>
          </cell>
          <cell r="BW343">
            <v>3565.5520991212688</v>
          </cell>
          <cell r="BX343">
            <v>3320.8354475987144</v>
          </cell>
          <cell r="BY343">
            <v>199.88369999965653</v>
          </cell>
          <cell r="BZ343">
            <v>1038.1073999998625</v>
          </cell>
          <cell r="CA343">
            <v>1280.3413256816566</v>
          </cell>
          <cell r="CB343">
            <v>8330.3064903034829</v>
          </cell>
          <cell r="CC343">
            <v>4921.874737736769</v>
          </cell>
          <cell r="CD343">
            <v>1676.4473999999464</v>
          </cell>
          <cell r="CE343">
            <v>-867398.35073582083</v>
          </cell>
          <cell r="CF343">
            <v>-56139.633277600631</v>
          </cell>
          <cell r="CG343">
            <v>-41489.674097454175</v>
          </cell>
          <cell r="CH343">
            <v>-29164.414753271732</v>
          </cell>
          <cell r="CI343">
            <v>-39817.16969842324</v>
          </cell>
          <cell r="CJ343">
            <v>-42879.525481169578</v>
          </cell>
          <cell r="CK343">
            <v>-93384.698075849097</v>
          </cell>
          <cell r="CL343">
            <v>-133986.56906179152</v>
          </cell>
          <cell r="CM343">
            <v>-135601.21634827554</v>
          </cell>
          <cell r="CN343">
            <v>-96571.433296515606</v>
          </cell>
          <cell r="CO343">
            <v>-69704.545490120538</v>
          </cell>
          <cell r="CP343">
            <v>-91969.121255346108</v>
          </cell>
          <cell r="CQ343">
            <v>-36690.349899998866</v>
          </cell>
          <cell r="CR343">
            <v>-888575.79758164287</v>
          </cell>
          <cell r="CS343">
            <v>-55701.823369354941</v>
          </cell>
          <cell r="CT343">
            <v>-45373.992049758788</v>
          </cell>
          <cell r="CU343">
            <v>-26491.849173804279</v>
          </cell>
          <cell r="CV343">
            <v>-26381.631813890301</v>
          </cell>
          <cell r="CW343">
            <v>-47387.484031355008</v>
          </cell>
          <cell r="CX343">
            <v>-96026.810435069725</v>
          </cell>
          <cell r="CY343">
            <v>-149424.00104892068</v>
          </cell>
          <cell r="CZ343">
            <v>-149727.60559559846</v>
          </cell>
          <cell r="DA343">
            <v>-106966.27112492779</v>
          </cell>
          <cell r="DB343">
            <v>-96289.690300455317</v>
          </cell>
          <cell r="DC343">
            <v>-43760.456994110718</v>
          </cell>
          <cell r="DD343">
            <v>-45044.181644394994</v>
          </cell>
          <cell r="DE343">
            <v>-1024508.903688252</v>
          </cell>
          <cell r="DF343">
            <v>-57936.07860000059</v>
          </cell>
          <cell r="DG343">
            <v>-56398.74450000003</v>
          </cell>
          <cell r="DH343">
            <v>-38351.535038396716</v>
          </cell>
          <cell r="DI343">
            <v>-47388.757911613677</v>
          </cell>
          <cell r="DJ343">
            <v>-58120.874357495923</v>
          </cell>
          <cell r="DK343">
            <v>-103926.26260000002</v>
          </cell>
          <cell r="DL343">
            <v>-169226.25707473606</v>
          </cell>
          <cell r="DM343">
            <v>-180964.07839999907</v>
          </cell>
          <cell r="DN343">
            <v>-127703.60719999997</v>
          </cell>
          <cell r="DO343">
            <v>-74491.881792000029</v>
          </cell>
          <cell r="DP343">
            <v>-53761.097300000023</v>
          </cell>
          <cell r="DQ343">
            <v>-56239.72891400056</v>
          </cell>
          <cell r="DR343">
            <v>-1106092.728252545</v>
          </cell>
          <cell r="DS343">
            <v>-55518.226399999112</v>
          </cell>
          <cell r="DT343">
            <v>-51263.599799999967</v>
          </cell>
          <cell r="DU343">
            <v>-42052.950466744602</v>
          </cell>
          <cell r="DV343">
            <v>-68729.299559723586</v>
          </cell>
          <cell r="DW343">
            <v>-55351.052806096617</v>
          </cell>
          <cell r="DX343">
            <v>-104707.47030000016</v>
          </cell>
          <cell r="DY343">
            <v>-187472.44829999655</v>
          </cell>
          <cell r="DZ343">
            <v>-206352.40810000058</v>
          </cell>
          <cell r="EA343">
            <v>-143258.99399999995</v>
          </cell>
          <cell r="EB343">
            <v>-81946.942720001563</v>
          </cell>
          <cell r="EC343">
            <v>-51784.003900000826</v>
          </cell>
          <cell r="ED343">
            <v>-57655.331900000107</v>
          </cell>
        </row>
        <row r="345">
          <cell r="A345" t="str">
            <v>Growth Station Resources</v>
          </cell>
        </row>
        <row r="346">
          <cell r="C346" t="str">
            <v>Growth Station - E - Southwest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</row>
        <row r="347">
          <cell r="C347" t="str">
            <v>Growth Station - E - Utah North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</row>
        <row r="348">
          <cell r="C348" t="str">
            <v>Growth Station - E - Utah South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49">
          <cell r="C349" t="str">
            <v>Growth Station - E - Wyoming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</row>
        <row r="350">
          <cell r="C350" t="str">
            <v>Growth Station - W - Jim Bridger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-628.97600000000011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-133.02142000000001</v>
          </cell>
          <cell r="CS350">
            <v>0</v>
          </cell>
          <cell r="CT350">
            <v>0</v>
          </cell>
          <cell r="CU350">
            <v>0</v>
          </cell>
          <cell r="CV350">
            <v>-133.02142000000001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-1442.5255000000179</v>
          </cell>
          <cell r="DF350">
            <v>0</v>
          </cell>
          <cell r="DG350">
            <v>0</v>
          </cell>
          <cell r="DH350">
            <v>-385.49199999999837</v>
          </cell>
          <cell r="DI350">
            <v>-1004.4884999999995</v>
          </cell>
          <cell r="DJ350">
            <v>0</v>
          </cell>
          <cell r="DK350">
            <v>-6.2950000000000728</v>
          </cell>
          <cell r="DL350">
            <v>-46.25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-3195.9807400000282</v>
          </cell>
          <cell r="DS350">
            <v>0</v>
          </cell>
          <cell r="DT350">
            <v>0</v>
          </cell>
          <cell r="DU350">
            <v>-833.03594000000157</v>
          </cell>
          <cell r="DV350">
            <v>-1528.3899999999994</v>
          </cell>
          <cell r="DW350">
            <v>-611.76369999999952</v>
          </cell>
          <cell r="DX350">
            <v>-9.0390999999999622</v>
          </cell>
          <cell r="DY350">
            <v>-152.27999999999884</v>
          </cell>
          <cell r="DZ350">
            <v>-47.139999999999418</v>
          </cell>
          <cell r="EA350">
            <v>-14.332000000002154</v>
          </cell>
          <cell r="EB350">
            <v>0</v>
          </cell>
          <cell r="EC350">
            <v>0</v>
          </cell>
          <cell r="ED350">
            <v>0</v>
          </cell>
        </row>
        <row r="351">
          <cell r="C351" t="str">
            <v>Growth Station - W - Mid Columbia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-528.06600000000003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-262.53269999998156</v>
          </cell>
          <cell r="DF351">
            <v>0</v>
          </cell>
          <cell r="DG351">
            <v>0</v>
          </cell>
          <cell r="DH351">
            <v>-201.26699999999983</v>
          </cell>
          <cell r="DI351">
            <v>-41.886700000000019</v>
          </cell>
          <cell r="DJ351">
            <v>0</v>
          </cell>
          <cell r="DK351">
            <v>0</v>
          </cell>
          <cell r="DL351">
            <v>-19.378999999997177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-13.510999999998603</v>
          </cell>
          <cell r="DS351">
            <v>0</v>
          </cell>
          <cell r="DT351">
            <v>0</v>
          </cell>
          <cell r="DU351">
            <v>11.558999999999287</v>
          </cell>
          <cell r="DV351">
            <v>0</v>
          </cell>
          <cell r="DW351">
            <v>0</v>
          </cell>
          <cell r="DX351">
            <v>-12.615000000000691</v>
          </cell>
          <cell r="DY351">
            <v>-12.45499999999447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C352" t="str">
            <v>Growth Station - W - Oregon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-538.93859999999995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-538.93859999999995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4">
          <cell r="A354" t="str">
            <v>Total Growth Station Resources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-1157.0420000000004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-538.93859999999404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-538.93859999999404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-133.02142000000001</v>
          </cell>
          <cell r="CS354">
            <v>0</v>
          </cell>
          <cell r="CT354">
            <v>0</v>
          </cell>
          <cell r="CU354">
            <v>0</v>
          </cell>
          <cell r="CV354">
            <v>-133.02142000000001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-1705.0582000000286</v>
          </cell>
          <cell r="DF354">
            <v>0</v>
          </cell>
          <cell r="DG354">
            <v>0</v>
          </cell>
          <cell r="DH354">
            <v>-586.7589999999982</v>
          </cell>
          <cell r="DI354">
            <v>-1046.3751999999986</v>
          </cell>
          <cell r="DJ354">
            <v>0</v>
          </cell>
          <cell r="DK354">
            <v>-6.2950000000000728</v>
          </cell>
          <cell r="DL354">
            <v>-65.629000000000815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-3209.4917400000268</v>
          </cell>
          <cell r="DS354">
            <v>0</v>
          </cell>
          <cell r="DT354">
            <v>0</v>
          </cell>
          <cell r="DU354">
            <v>-821.47694000000774</v>
          </cell>
          <cell r="DV354">
            <v>-1528.3899999999994</v>
          </cell>
          <cell r="DW354">
            <v>-611.76369999999952</v>
          </cell>
          <cell r="DX354">
            <v>-21.654099999999744</v>
          </cell>
          <cell r="DY354">
            <v>-164.73499999998603</v>
          </cell>
          <cell r="DZ354">
            <v>-47.139999999999418</v>
          </cell>
          <cell r="EA354">
            <v>-14.332000000002154</v>
          </cell>
          <cell r="EB354">
            <v>0</v>
          </cell>
          <cell r="EC354">
            <v>0</v>
          </cell>
          <cell r="ED354">
            <v>0</v>
          </cell>
        </row>
        <row r="355">
          <cell r="F355" t="str">
            <v>=</v>
          </cell>
          <cell r="G355" t="str">
            <v>=</v>
          </cell>
          <cell r="H355" t="str">
            <v>=</v>
          </cell>
          <cell r="I355" t="str">
            <v>=</v>
          </cell>
          <cell r="J355" t="str">
            <v>=</v>
          </cell>
          <cell r="K355" t="str">
            <v>=</v>
          </cell>
          <cell r="L355" t="str">
            <v>=</v>
          </cell>
          <cell r="M355" t="str">
            <v>=</v>
          </cell>
          <cell r="N355" t="str">
            <v>=</v>
          </cell>
          <cell r="O355" t="str">
            <v>=</v>
          </cell>
          <cell r="P355" t="str">
            <v>=</v>
          </cell>
          <cell r="Q355" t="str">
            <v>=</v>
          </cell>
          <cell r="R355" t="str">
            <v>=</v>
          </cell>
          <cell r="S355" t="str">
            <v>=</v>
          </cell>
          <cell r="T355" t="str">
            <v>=</v>
          </cell>
          <cell r="U355" t="str">
            <v>=</v>
          </cell>
          <cell r="V355" t="str">
            <v>=</v>
          </cell>
          <cell r="W355" t="str">
            <v>=</v>
          </cell>
          <cell r="X355" t="str">
            <v>=</v>
          </cell>
          <cell r="Y355" t="str">
            <v>=</v>
          </cell>
          <cell r="Z355" t="str">
            <v>=</v>
          </cell>
          <cell r="AA355" t="str">
            <v>=</v>
          </cell>
          <cell r="AB355" t="str">
            <v>=</v>
          </cell>
          <cell r="AC355" t="str">
            <v>=</v>
          </cell>
          <cell r="AD355" t="str">
            <v>=</v>
          </cell>
          <cell r="AE355" t="str">
            <v>=</v>
          </cell>
          <cell r="AF355" t="str">
            <v>=</v>
          </cell>
          <cell r="AG355" t="str">
            <v>=</v>
          </cell>
          <cell r="AH355" t="str">
            <v>=</v>
          </cell>
          <cell r="AI355" t="str">
            <v>=</v>
          </cell>
          <cell r="AJ355" t="str">
            <v>=</v>
          </cell>
          <cell r="AK355" t="str">
            <v>=</v>
          </cell>
          <cell r="AL355" t="str">
            <v>=</v>
          </cell>
          <cell r="AM355" t="str">
            <v>=</v>
          </cell>
          <cell r="AN355" t="str">
            <v>=</v>
          </cell>
          <cell r="AO355" t="str">
            <v>=</v>
          </cell>
          <cell r="AP355" t="str">
            <v>=</v>
          </cell>
          <cell r="AQ355" t="str">
            <v>=</v>
          </cell>
          <cell r="AR355" t="str">
            <v>=</v>
          </cell>
          <cell r="AS355" t="str">
            <v>=</v>
          </cell>
          <cell r="AT355" t="str">
            <v>=</v>
          </cell>
          <cell r="AU355" t="str">
            <v>=</v>
          </cell>
          <cell r="AV355" t="str">
            <v>=</v>
          </cell>
          <cell r="AW355" t="str">
            <v>=</v>
          </cell>
          <cell r="AX355" t="str">
            <v>=</v>
          </cell>
          <cell r="AY355" t="str">
            <v>=</v>
          </cell>
          <cell r="AZ355" t="str">
            <v>=</v>
          </cell>
          <cell r="BA355" t="str">
            <v>=</v>
          </cell>
          <cell r="BB355" t="str">
            <v>=</v>
          </cell>
          <cell r="BC355" t="str">
            <v>=</v>
          </cell>
          <cell r="BD355" t="str">
            <v>=</v>
          </cell>
          <cell r="BE355" t="str">
            <v>=</v>
          </cell>
          <cell r="BF355" t="str">
            <v>=</v>
          </cell>
          <cell r="BG355" t="str">
            <v>=</v>
          </cell>
          <cell r="BH355" t="str">
            <v>=</v>
          </cell>
          <cell r="BI355" t="str">
            <v>=</v>
          </cell>
          <cell r="BJ355" t="str">
            <v>=</v>
          </cell>
          <cell r="BK355" t="str">
            <v>=</v>
          </cell>
          <cell r="BL355" t="str">
            <v>=</v>
          </cell>
          <cell r="BM355" t="str">
            <v>=</v>
          </cell>
          <cell r="BN355" t="str">
            <v>=</v>
          </cell>
          <cell r="BO355" t="str">
            <v>=</v>
          </cell>
          <cell r="BP355" t="str">
            <v>=</v>
          </cell>
          <cell r="BQ355" t="str">
            <v>=</v>
          </cell>
          <cell r="BR355" t="str">
            <v>=</v>
          </cell>
          <cell r="BS355" t="str">
            <v>=</v>
          </cell>
          <cell r="BT355" t="str">
            <v>=</v>
          </cell>
          <cell r="BU355" t="str">
            <v>=</v>
          </cell>
          <cell r="BV355" t="str">
            <v>=</v>
          </cell>
          <cell r="BW355" t="str">
            <v>=</v>
          </cell>
          <cell r="BX355" t="str">
            <v>=</v>
          </cell>
          <cell r="BY355" t="str">
            <v>=</v>
          </cell>
          <cell r="BZ355" t="str">
            <v>=</v>
          </cell>
          <cell r="CA355" t="str">
            <v>=</v>
          </cell>
          <cell r="CB355" t="str">
            <v>=</v>
          </cell>
          <cell r="CC355" t="str">
            <v>=</v>
          </cell>
          <cell r="CD355" t="str">
            <v>=</v>
          </cell>
          <cell r="CE355" t="str">
            <v>=</v>
          </cell>
          <cell r="CF355" t="str">
            <v>=</v>
          </cell>
          <cell r="CG355" t="str">
            <v>=</v>
          </cell>
          <cell r="CH355" t="str">
            <v>=</v>
          </cell>
          <cell r="CI355" t="str">
            <v>=</v>
          </cell>
          <cell r="CJ355" t="str">
            <v>=</v>
          </cell>
          <cell r="CK355" t="str">
            <v>=</v>
          </cell>
          <cell r="CL355" t="str">
            <v>=</v>
          </cell>
          <cell r="CM355" t="str">
            <v>=</v>
          </cell>
          <cell r="CN355" t="str">
            <v>=</v>
          </cell>
          <cell r="CO355" t="str">
            <v>=</v>
          </cell>
          <cell r="CP355" t="str">
            <v>=</v>
          </cell>
          <cell r="CQ355" t="str">
            <v>=</v>
          </cell>
          <cell r="CR355" t="str">
            <v>=</v>
          </cell>
          <cell r="CS355" t="str">
            <v>=</v>
          </cell>
          <cell r="CT355" t="str">
            <v>=</v>
          </cell>
          <cell r="CU355" t="str">
            <v>=</v>
          </cell>
          <cell r="CV355" t="str">
            <v>=</v>
          </cell>
          <cell r="CW355" t="str">
            <v>=</v>
          </cell>
          <cell r="CX355" t="str">
            <v>=</v>
          </cell>
          <cell r="CY355" t="str">
            <v>=</v>
          </cell>
          <cell r="CZ355" t="str">
            <v>=</v>
          </cell>
          <cell r="DA355" t="str">
            <v>=</v>
          </cell>
          <cell r="DB355" t="str">
            <v>=</v>
          </cell>
          <cell r="DC355" t="str">
            <v>=</v>
          </cell>
          <cell r="DD355" t="str">
            <v>=</v>
          </cell>
          <cell r="DE355" t="str">
            <v>=</v>
          </cell>
          <cell r="DF355" t="str">
            <v>=</v>
          </cell>
          <cell r="DG355" t="str">
            <v>=</v>
          </cell>
          <cell r="DH355" t="str">
            <v>=</v>
          </cell>
          <cell r="DI355" t="str">
            <v>=</v>
          </cell>
          <cell r="DJ355" t="str">
            <v>=</v>
          </cell>
          <cell r="DK355" t="str">
            <v>=</v>
          </cell>
          <cell r="DL355" t="str">
            <v>=</v>
          </cell>
          <cell r="DM355" t="str">
            <v>=</v>
          </cell>
          <cell r="DN355" t="str">
            <v>=</v>
          </cell>
          <cell r="DO355" t="str">
            <v>=</v>
          </cell>
          <cell r="DP355" t="str">
            <v>=</v>
          </cell>
          <cell r="DQ355" t="str">
            <v>=</v>
          </cell>
          <cell r="DR355" t="str">
            <v>=</v>
          </cell>
          <cell r="DS355" t="str">
            <v>=</v>
          </cell>
          <cell r="DT355" t="str">
            <v>=</v>
          </cell>
          <cell r="DU355" t="str">
            <v>=</v>
          </cell>
          <cell r="DV355" t="str">
            <v>=</v>
          </cell>
          <cell r="DW355" t="str">
            <v>=</v>
          </cell>
          <cell r="DX355" t="str">
            <v>=</v>
          </cell>
          <cell r="DY355" t="str">
            <v>=</v>
          </cell>
          <cell r="DZ355" t="str">
            <v>=</v>
          </cell>
          <cell r="EA355" t="str">
            <v>=</v>
          </cell>
          <cell r="EB355" t="str">
            <v>=</v>
          </cell>
          <cell r="EC355" t="str">
            <v>=</v>
          </cell>
          <cell r="ED355" t="str">
            <v>=</v>
          </cell>
        </row>
        <row r="356">
          <cell r="A356" t="str">
            <v>Net Power Cost</v>
          </cell>
          <cell r="F356">
            <v>-193143.7730640471</v>
          </cell>
          <cell r="G356">
            <v>-68017.492035239935</v>
          </cell>
          <cell r="H356">
            <v>-96995.068763181567</v>
          </cell>
          <cell r="I356">
            <v>-86640.310908645391</v>
          </cell>
          <cell r="J356">
            <v>-94007.679042935371</v>
          </cell>
          <cell r="K356">
            <v>-99259.290004834533</v>
          </cell>
          <cell r="L356">
            <v>-202614.4527336359</v>
          </cell>
          <cell r="M356">
            <v>-209085.15485522151</v>
          </cell>
          <cell r="N356">
            <v>-106544.00566595793</v>
          </cell>
          <cell r="O356">
            <v>-89324.137631773949</v>
          </cell>
          <cell r="P356">
            <v>-77078.543151274323</v>
          </cell>
          <cell r="Q356">
            <v>-70083.081542789936</v>
          </cell>
          <cell r="R356">
            <v>-1463982.1461958885</v>
          </cell>
          <cell r="S356">
            <v>-200162.85091969371</v>
          </cell>
          <cell r="T356">
            <v>-91417.543575122952</v>
          </cell>
          <cell r="U356">
            <v>-101339.64577306807</v>
          </cell>
          <cell r="V356">
            <v>-86813.50168608129</v>
          </cell>
          <cell r="W356">
            <v>-87648.500341027975</v>
          </cell>
          <cell r="X356">
            <v>-90110.66695459187</v>
          </cell>
          <cell r="Y356">
            <v>-186459.45994064212</v>
          </cell>
          <cell r="Z356">
            <v>-171566.22322842479</v>
          </cell>
          <cell r="AA356">
            <v>-124259.58264549077</v>
          </cell>
          <cell r="AB356">
            <v>-102143.15587259829</v>
          </cell>
          <cell r="AC356">
            <v>-99100.535583421588</v>
          </cell>
          <cell r="AD356">
            <v>-122960.47967579961</v>
          </cell>
          <cell r="AE356">
            <v>-1461841.5300271511</v>
          </cell>
          <cell r="AF356">
            <v>-113616.27019186318</v>
          </cell>
          <cell r="AG356">
            <v>-101729.5220593065</v>
          </cell>
          <cell r="AH356">
            <v>-106242.52289023995</v>
          </cell>
          <cell r="AI356">
            <v>-95015.948669165373</v>
          </cell>
          <cell r="AJ356">
            <v>-97502.87360906601</v>
          </cell>
          <cell r="AK356">
            <v>-99485.991742104292</v>
          </cell>
          <cell r="AL356">
            <v>-186237.90856856108</v>
          </cell>
          <cell r="AM356">
            <v>-179506.35948729515</v>
          </cell>
          <cell r="AN356">
            <v>-132853.51114884019</v>
          </cell>
          <cell r="AO356">
            <v>-108559.44100543857</v>
          </cell>
          <cell r="AP356">
            <v>-111699.79934839904</v>
          </cell>
          <cell r="AQ356">
            <v>-129391.38130675256</v>
          </cell>
          <cell r="AR356">
            <v>-1521110.9359128475</v>
          </cell>
          <cell r="AS356">
            <v>-122005.09886746109</v>
          </cell>
          <cell r="AT356">
            <v>-105971.87755861878</v>
          </cell>
          <cell r="AU356">
            <v>-103547.89031869173</v>
          </cell>
          <cell r="AV356">
            <v>-99752.062133669853</v>
          </cell>
          <cell r="AW356">
            <v>-102586.34331537783</v>
          </cell>
          <cell r="AX356">
            <v>-103070.34790042043</v>
          </cell>
          <cell r="AY356">
            <v>-188957.79413589835</v>
          </cell>
          <cell r="AZ356">
            <v>-182100.45381531119</v>
          </cell>
          <cell r="BA356">
            <v>-129629.10599635541</v>
          </cell>
          <cell r="BB356">
            <v>-121702.4760658145</v>
          </cell>
          <cell r="BC356">
            <v>-117808.75652377307</v>
          </cell>
          <cell r="BD356">
            <v>-143978.72928149998</v>
          </cell>
          <cell r="BE356">
            <v>-1053545.5052676201</v>
          </cell>
          <cell r="BF356">
            <v>-174100.4344317168</v>
          </cell>
          <cell r="BG356">
            <v>-60546.828814029694</v>
          </cell>
          <cell r="BH356">
            <v>-61953.536336988211</v>
          </cell>
          <cell r="BI356">
            <v>-54835.377666607499</v>
          </cell>
          <cell r="BJ356">
            <v>-67800.385220572352</v>
          </cell>
          <cell r="BK356">
            <v>-75733.313540309668</v>
          </cell>
          <cell r="BL356">
            <v>-126647.13586087525</v>
          </cell>
          <cell r="BM356">
            <v>-111056.44044999778</v>
          </cell>
          <cell r="BN356">
            <v>-81186.672298789024</v>
          </cell>
          <cell r="BO356">
            <v>-71013.294123455882</v>
          </cell>
          <cell r="BP356">
            <v>-77538.231314852834</v>
          </cell>
          <cell r="BQ356">
            <v>-91133.855209156871</v>
          </cell>
          <cell r="BR356">
            <v>-1136885.4470090866</v>
          </cell>
          <cell r="BS356">
            <v>-164877.69886149466</v>
          </cell>
          <cell r="BT356">
            <v>-73546.23003064096</v>
          </cell>
          <cell r="BU356">
            <v>-61880.3982180655</v>
          </cell>
          <cell r="BV356">
            <v>-56176.714685544372</v>
          </cell>
          <cell r="BW356">
            <v>-69256.186762690544</v>
          </cell>
          <cell r="BX356">
            <v>-85199.690580561757</v>
          </cell>
          <cell r="BY356">
            <v>-142558.81926743686</v>
          </cell>
          <cell r="BZ356">
            <v>-136956.10767520964</v>
          </cell>
          <cell r="CA356">
            <v>-87821.721579432487</v>
          </cell>
          <cell r="CB356">
            <v>-82781.062756091356</v>
          </cell>
          <cell r="CC356">
            <v>-81403.119882464409</v>
          </cell>
          <cell r="CD356">
            <v>-94427.696709126234</v>
          </cell>
          <cell r="CE356">
            <v>-1600953.5424931049</v>
          </cell>
          <cell r="CF356">
            <v>-125569.06203049421</v>
          </cell>
          <cell r="CG356">
            <v>-103089.43037065864</v>
          </cell>
          <cell r="CH356">
            <v>-96363.789067596197</v>
          </cell>
          <cell r="CI356">
            <v>-93333.134675934911</v>
          </cell>
          <cell r="CJ356">
            <v>-99106.157104313374</v>
          </cell>
          <cell r="CK356">
            <v>-146509.74097755551</v>
          </cell>
          <cell r="CL356">
            <v>-190424.08303301036</v>
          </cell>
          <cell r="CM356">
            <v>-189441.17559103668</v>
          </cell>
          <cell r="CN356">
            <v>-150482.60965520144</v>
          </cell>
          <cell r="CO356">
            <v>-130761.0042386353</v>
          </cell>
          <cell r="CP356">
            <v>-148583.76085726917</v>
          </cell>
          <cell r="CQ356">
            <v>-127289.59489104152</v>
          </cell>
          <cell r="CR356">
            <v>-1693870.1401178837</v>
          </cell>
          <cell r="CS356">
            <v>-134759.320236817</v>
          </cell>
          <cell r="CT356">
            <v>-113948.43728639185</v>
          </cell>
          <cell r="CU356">
            <v>-102991.56625667214</v>
          </cell>
          <cell r="CV356">
            <v>-91213.297660052776</v>
          </cell>
          <cell r="CW356">
            <v>-106252.02596342564</v>
          </cell>
          <cell r="CX356">
            <v>-151673.66815620661</v>
          </cell>
          <cell r="CY356">
            <v>-207935.72103248537</v>
          </cell>
          <cell r="CZ356">
            <v>-206499.32303342223</v>
          </cell>
          <cell r="DA356">
            <v>-161964.23225949705</v>
          </cell>
          <cell r="DB356">
            <v>-158802.62692421675</v>
          </cell>
          <cell r="DC356">
            <v>-119664.25336752832</v>
          </cell>
          <cell r="DD356">
            <v>-138165.66794110835</v>
          </cell>
          <cell r="DE356">
            <v>-1997069.387699604</v>
          </cell>
          <cell r="DF356">
            <v>-155504.53280468285</v>
          </cell>
          <cell r="DG356">
            <v>-144561.96190154552</v>
          </cell>
          <cell r="DH356">
            <v>-132789.5591801852</v>
          </cell>
          <cell r="DI356">
            <v>-121241.11118617654</v>
          </cell>
          <cell r="DJ356">
            <v>-128332.02942885458</v>
          </cell>
          <cell r="DK356">
            <v>-177197.99820660055</v>
          </cell>
          <cell r="DL356">
            <v>-230533.9138404429</v>
          </cell>
          <cell r="DM356">
            <v>-232020.26935493946</v>
          </cell>
          <cell r="DN356">
            <v>-188688.30643118918</v>
          </cell>
          <cell r="DO356">
            <v>-166479.69245019555</v>
          </cell>
          <cell r="DP356">
            <v>-147087.64441420138</v>
          </cell>
          <cell r="DQ356">
            <v>-172632.36850053072</v>
          </cell>
          <cell r="DR356">
            <v>-2137905.9363422394</v>
          </cell>
          <cell r="DS356">
            <v>-165805.33290189505</v>
          </cell>
          <cell r="DT356">
            <v>-145942.66715349257</v>
          </cell>
          <cell r="DU356">
            <v>-147750.87172462046</v>
          </cell>
          <cell r="DV356">
            <v>-142623.32301141322</v>
          </cell>
          <cell r="DW356">
            <v>-136845.83007106185</v>
          </cell>
          <cell r="DX356">
            <v>-186915.21876132488</v>
          </cell>
          <cell r="DY356">
            <v>-244405.75788095593</v>
          </cell>
          <cell r="DZ356">
            <v>-247278.02955660224</v>
          </cell>
          <cell r="EA356">
            <v>-202757.51447847486</v>
          </cell>
          <cell r="EB356">
            <v>-176425.92633065581</v>
          </cell>
          <cell r="EC356">
            <v>-156382.04099462926</v>
          </cell>
          <cell r="ED356">
            <v>-184773.42347733676</v>
          </cell>
        </row>
        <row r="357">
          <cell r="F357" t="str">
            <v>=</v>
          </cell>
          <cell r="G357" t="str">
            <v>=</v>
          </cell>
          <cell r="H357" t="str">
            <v>=</v>
          </cell>
          <cell r="I357" t="str">
            <v>=</v>
          </cell>
          <cell r="J357" t="str">
            <v>=</v>
          </cell>
          <cell r="K357" t="str">
            <v>=</v>
          </cell>
          <cell r="L357" t="str">
            <v>=</v>
          </cell>
          <cell r="M357" t="str">
            <v>=</v>
          </cell>
          <cell r="N357" t="str">
            <v>=</v>
          </cell>
          <cell r="O357" t="str">
            <v>=</v>
          </cell>
          <cell r="P357" t="str">
            <v>=</v>
          </cell>
          <cell r="Q357" t="str">
            <v>=</v>
          </cell>
          <cell r="R357" t="str">
            <v>=</v>
          </cell>
          <cell r="S357" t="str">
            <v>=</v>
          </cell>
          <cell r="T357" t="str">
            <v>=</v>
          </cell>
          <cell r="U357" t="str">
            <v>=</v>
          </cell>
          <cell r="V357" t="str">
            <v>=</v>
          </cell>
          <cell r="W357" t="str">
            <v>=</v>
          </cell>
          <cell r="X357" t="str">
            <v>=</v>
          </cell>
          <cell r="Y357" t="str">
            <v>=</v>
          </cell>
          <cell r="Z357" t="str">
            <v>=</v>
          </cell>
          <cell r="AA357" t="str">
            <v>=</v>
          </cell>
          <cell r="AB357" t="str">
            <v>=</v>
          </cell>
          <cell r="AC357" t="str">
            <v>=</v>
          </cell>
          <cell r="AD357" t="str">
            <v>=</v>
          </cell>
          <cell r="AE357" t="str">
            <v>=</v>
          </cell>
          <cell r="AF357" t="str">
            <v>=</v>
          </cell>
          <cell r="AG357" t="str">
            <v>=</v>
          </cell>
          <cell r="AH357" t="str">
            <v>=</v>
          </cell>
          <cell r="AI357" t="str">
            <v>=</v>
          </cell>
          <cell r="AJ357" t="str">
            <v>=</v>
          </cell>
          <cell r="AK357" t="str">
            <v>=</v>
          </cell>
          <cell r="AL357" t="str">
            <v>=</v>
          </cell>
          <cell r="AM357" t="str">
            <v>=</v>
          </cell>
          <cell r="AN357" t="str">
            <v>=</v>
          </cell>
          <cell r="AO357" t="str">
            <v>=</v>
          </cell>
          <cell r="AP357" t="str">
            <v>=</v>
          </cell>
          <cell r="AQ357" t="str">
            <v>=</v>
          </cell>
          <cell r="AR357" t="str">
            <v>=</v>
          </cell>
          <cell r="AS357" t="str">
            <v>=</v>
          </cell>
          <cell r="AT357" t="str">
            <v>=</v>
          </cell>
          <cell r="AU357" t="str">
            <v>=</v>
          </cell>
          <cell r="AV357" t="str">
            <v>=</v>
          </cell>
          <cell r="AW357" t="str">
            <v>=</v>
          </cell>
          <cell r="AX357" t="str">
            <v>=</v>
          </cell>
          <cell r="AY357" t="str">
            <v>=</v>
          </cell>
          <cell r="AZ357" t="str">
            <v>=</v>
          </cell>
          <cell r="BA357" t="str">
            <v>=</v>
          </cell>
          <cell r="BB357" t="str">
            <v>=</v>
          </cell>
          <cell r="BC357" t="str">
            <v>=</v>
          </cell>
          <cell r="BD357" t="str">
            <v>=</v>
          </cell>
          <cell r="BE357" t="str">
            <v>=</v>
          </cell>
          <cell r="BF357" t="str">
            <v>=</v>
          </cell>
          <cell r="BG357" t="str">
            <v>=</v>
          </cell>
          <cell r="BH357" t="str">
            <v>=</v>
          </cell>
          <cell r="BI357" t="str">
            <v>=</v>
          </cell>
          <cell r="BJ357" t="str">
            <v>=</v>
          </cell>
          <cell r="BK357" t="str">
            <v>=</v>
          </cell>
          <cell r="BL357" t="str">
            <v>=</v>
          </cell>
          <cell r="BM357" t="str">
            <v>=</v>
          </cell>
          <cell r="BN357" t="str">
            <v>=</v>
          </cell>
          <cell r="BO357" t="str">
            <v>=</v>
          </cell>
          <cell r="BP357" t="str">
            <v>=</v>
          </cell>
          <cell r="BQ357" t="str">
            <v>=</v>
          </cell>
          <cell r="BR357" t="str">
            <v>=</v>
          </cell>
          <cell r="BS357" t="str">
            <v>=</v>
          </cell>
          <cell r="BT357" t="str">
            <v>=</v>
          </cell>
          <cell r="BU357" t="str">
            <v>=</v>
          </cell>
          <cell r="BV357" t="str">
            <v>=</v>
          </cell>
          <cell r="BW357" t="str">
            <v>=</v>
          </cell>
          <cell r="BX357" t="str">
            <v>=</v>
          </cell>
          <cell r="BY357" t="str">
            <v>=</v>
          </cell>
          <cell r="BZ357" t="str">
            <v>=</v>
          </cell>
          <cell r="CA357" t="str">
            <v>=</v>
          </cell>
          <cell r="CB357" t="str">
            <v>=</v>
          </cell>
          <cell r="CC357" t="str">
            <v>=</v>
          </cell>
          <cell r="CD357" t="str">
            <v>=</v>
          </cell>
          <cell r="CE357" t="str">
            <v>=</v>
          </cell>
          <cell r="CF357" t="str">
            <v>=</v>
          </cell>
          <cell r="CG357" t="str">
            <v>=</v>
          </cell>
          <cell r="CH357" t="str">
            <v>=</v>
          </cell>
          <cell r="CI357" t="str">
            <v>=</v>
          </cell>
          <cell r="CJ357" t="str">
            <v>=</v>
          </cell>
          <cell r="CK357" t="str">
            <v>=</v>
          </cell>
          <cell r="CL357" t="str">
            <v>=</v>
          </cell>
          <cell r="CM357" t="str">
            <v>=</v>
          </cell>
          <cell r="CN357" t="str">
            <v>=</v>
          </cell>
          <cell r="CO357" t="str">
            <v>=</v>
          </cell>
          <cell r="CP357" t="str">
            <v>=</v>
          </cell>
          <cell r="CQ357" t="str">
            <v>=</v>
          </cell>
          <cell r="CR357" t="str">
            <v>=</v>
          </cell>
          <cell r="CS357" t="str">
            <v>=</v>
          </cell>
          <cell r="CT357" t="str">
            <v>=</v>
          </cell>
          <cell r="CU357" t="str">
            <v>=</v>
          </cell>
          <cell r="CV357" t="str">
            <v>=</v>
          </cell>
          <cell r="CW357" t="str">
            <v>=</v>
          </cell>
          <cell r="CX357" t="str">
            <v>=</v>
          </cell>
          <cell r="CY357" t="str">
            <v>=</v>
          </cell>
          <cell r="CZ357" t="str">
            <v>=</v>
          </cell>
          <cell r="DA357" t="str">
            <v>=</v>
          </cell>
          <cell r="DB357" t="str">
            <v>=</v>
          </cell>
          <cell r="DC357" t="str">
            <v>=</v>
          </cell>
          <cell r="DD357" t="str">
            <v>=</v>
          </cell>
          <cell r="DE357" t="str">
            <v>=</v>
          </cell>
          <cell r="DF357" t="str">
            <v>=</v>
          </cell>
          <cell r="DG357" t="str">
            <v>=</v>
          </cell>
          <cell r="DH357" t="str">
            <v>=</v>
          </cell>
          <cell r="DI357" t="str">
            <v>=</v>
          </cell>
          <cell r="DJ357" t="str">
            <v>=</v>
          </cell>
          <cell r="DK357" t="str">
            <v>=</v>
          </cell>
          <cell r="DL357" t="str">
            <v>=</v>
          </cell>
          <cell r="DM357" t="str">
            <v>=</v>
          </cell>
          <cell r="DN357" t="str">
            <v>=</v>
          </cell>
          <cell r="DO357" t="str">
            <v>=</v>
          </cell>
          <cell r="DP357" t="str">
            <v>=</v>
          </cell>
          <cell r="DQ357" t="str">
            <v>=</v>
          </cell>
          <cell r="DR357" t="str">
            <v>=</v>
          </cell>
          <cell r="DS357" t="str">
            <v>=</v>
          </cell>
          <cell r="DT357" t="str">
            <v>=</v>
          </cell>
          <cell r="DU357" t="str">
            <v>=</v>
          </cell>
          <cell r="DV357" t="str">
            <v>=</v>
          </cell>
          <cell r="DW357" t="str">
            <v>=</v>
          </cell>
          <cell r="DX357" t="str">
            <v>=</v>
          </cell>
          <cell r="DY357" t="str">
            <v>=</v>
          </cell>
          <cell r="DZ357" t="str">
            <v>=</v>
          </cell>
          <cell r="EA357" t="str">
            <v>=</v>
          </cell>
          <cell r="EB357" t="str">
            <v>=</v>
          </cell>
          <cell r="EC357" t="str">
            <v>=</v>
          </cell>
          <cell r="ED357" t="str">
            <v>=</v>
          </cell>
        </row>
        <row r="358">
          <cell r="A358" t="str">
            <v>Net Power Cost/Net System Load</v>
          </cell>
          <cell r="C358" t="str">
            <v>Net Power Cost/Net System Load</v>
          </cell>
          <cell r="F358">
            <v>-3.6163364280966448E-2</v>
          </cell>
          <cell r="G358">
            <v>-1.4154796746474574E-2</v>
          </cell>
          <cell r="H358">
            <v>-1.9825980477289562E-2</v>
          </cell>
          <cell r="I358">
            <v>-1.8762232161463999E-2</v>
          </cell>
          <cell r="J358">
            <v>-1.9698254872707821E-2</v>
          </cell>
          <cell r="K358">
            <v>-1.9556966919335395E-2</v>
          </cell>
          <cell r="L358">
            <v>-3.4926907302924803E-2</v>
          </cell>
          <cell r="M358">
            <v>-3.74637592957896E-2</v>
          </cell>
          <cell r="N358">
            <v>-2.1969125191446892E-2</v>
          </cell>
          <cell r="O358">
            <v>-1.8674468443037995E-2</v>
          </cell>
          <cell r="P358">
            <v>-1.5795284110669883E-2</v>
          </cell>
          <cell r="Q358">
            <v>-1.3039045579866126E-2</v>
          </cell>
          <cell r="R358">
            <v>-2.4084938114395271E-2</v>
          </cell>
          <cell r="S358">
            <v>-3.7203524778234964E-2</v>
          </cell>
          <cell r="T358">
            <v>-1.9482365842858229E-2</v>
          </cell>
          <cell r="U358">
            <v>-2.0650469600781207E-2</v>
          </cell>
          <cell r="V358">
            <v>-1.8747191623837978E-2</v>
          </cell>
          <cell r="W358">
            <v>-1.8314421558574878E-2</v>
          </cell>
          <cell r="X358">
            <v>-1.7789111535986279E-2</v>
          </cell>
          <cell r="Y358">
            <v>-3.2071275049183612E-2</v>
          </cell>
          <cell r="Z358">
            <v>-3.0705848246807221E-2</v>
          </cell>
          <cell r="AA358">
            <v>-2.5605387883491204E-2</v>
          </cell>
          <cell r="AB358">
            <v>-2.1334047773834186E-2</v>
          </cell>
          <cell r="AC358">
            <v>-2.02555351171263E-2</v>
          </cell>
          <cell r="AD358">
            <v>-2.2822394109894617E-2</v>
          </cell>
          <cell r="AE358">
            <v>-2.3840771528107041E-2</v>
          </cell>
          <cell r="AF358">
            <v>-2.1002981024427214E-2</v>
          </cell>
          <cell r="AG358">
            <v>-2.1578326597140318E-2</v>
          </cell>
          <cell r="AH358">
            <v>-2.1477591293734832E-2</v>
          </cell>
          <cell r="AI358">
            <v>-2.0325977930031769E-2</v>
          </cell>
          <cell r="AJ358">
            <v>-2.0178680558483819E-2</v>
          </cell>
          <cell r="AK358">
            <v>-1.9396688019835295E-2</v>
          </cell>
          <cell r="AL358">
            <v>-3.178167313869551E-2</v>
          </cell>
          <cell r="AM358">
            <v>-3.1786669573403259E-2</v>
          </cell>
          <cell r="AN358">
            <v>-2.7131114394862266E-2</v>
          </cell>
          <cell r="AO358">
            <v>-2.2470877688977708E-2</v>
          </cell>
          <cell r="AP358">
            <v>-2.2607849731354435E-2</v>
          </cell>
          <cell r="AQ358">
            <v>-2.3807441496209947E-2</v>
          </cell>
          <cell r="AR358">
            <v>-2.4686200538177161E-2</v>
          </cell>
          <cell r="AS358">
            <v>-2.2424096671514349E-2</v>
          </cell>
          <cell r="AT358">
            <v>-2.2331309589283421E-2</v>
          </cell>
          <cell r="AU358">
            <v>-2.078645141233082E-2</v>
          </cell>
          <cell r="AV358">
            <v>-2.1201228771460023E-2</v>
          </cell>
          <cell r="AW358">
            <v>-2.1130551713852697E-2</v>
          </cell>
          <cell r="AX358">
            <v>-2.0044712612872218E-2</v>
          </cell>
          <cell r="AY358">
            <v>-3.2051363418446499E-2</v>
          </cell>
          <cell r="AZ358">
            <v>-3.2154191118493713E-2</v>
          </cell>
          <cell r="BA358">
            <v>-2.6342335465304956E-2</v>
          </cell>
          <cell r="BB358">
            <v>-2.5083066649163044E-2</v>
          </cell>
          <cell r="BC358">
            <v>-2.3749611860434783E-2</v>
          </cell>
          <cell r="BD358">
            <v>-2.6389031319961731E-2</v>
          </cell>
          <cell r="BE358">
            <v>-1.6995004269549696E-2</v>
          </cell>
          <cell r="BF358">
            <v>-3.182321675755162E-2</v>
          </cell>
          <cell r="BG358">
            <v>-1.2378614155014844E-2</v>
          </cell>
          <cell r="BH358">
            <v>-1.238827265221687E-2</v>
          </cell>
          <cell r="BI358">
            <v>-1.1604035439596316E-2</v>
          </cell>
          <cell r="BJ358">
            <v>-1.3933499748414846E-2</v>
          </cell>
          <cell r="BK358">
            <v>-1.4633662271599235E-2</v>
          </cell>
          <cell r="BL358">
            <v>-2.1408674799289429E-2</v>
          </cell>
          <cell r="BM358">
            <v>-1.953611794033705E-2</v>
          </cell>
          <cell r="BN358">
            <v>-1.6443950529783535E-2</v>
          </cell>
          <cell r="BO358">
            <v>-1.4576035327326764E-2</v>
          </cell>
          <cell r="BP358">
            <v>-1.5582965360522394E-2</v>
          </cell>
          <cell r="BQ358">
            <v>-1.6641577962992926E-2</v>
          </cell>
          <cell r="BR358">
            <v>-1.8304431893490403E-2</v>
          </cell>
          <cell r="BS358">
            <v>-3.0025186989732333E-2</v>
          </cell>
          <cell r="BT358">
            <v>-1.541062323241249E-2</v>
          </cell>
          <cell r="BU358">
            <v>-1.2321988536452722E-2</v>
          </cell>
          <cell r="BV358">
            <v>-1.1833726366280217E-2</v>
          </cell>
          <cell r="BW358">
            <v>-1.4174156417929851E-2</v>
          </cell>
          <cell r="BX358">
            <v>-1.6387393482578005E-2</v>
          </cell>
          <cell r="BY358">
            <v>-2.3996607678956394E-2</v>
          </cell>
          <cell r="BZ358">
            <v>-2.3986893752383054E-2</v>
          </cell>
          <cell r="CA358">
            <v>-1.7717820406122797E-2</v>
          </cell>
          <cell r="CB358">
            <v>-1.6923469950580028E-2</v>
          </cell>
          <cell r="CC358">
            <v>-1.6295609555815105E-2</v>
          </cell>
          <cell r="CD358">
            <v>-1.7175573933513988E-2</v>
          </cell>
          <cell r="CE358">
            <v>-2.5749467714874186E-2</v>
          </cell>
          <cell r="CF358">
            <v>-2.285393767898114E-2</v>
          </cell>
          <cell r="CG358">
            <v>-2.1595719007184044E-2</v>
          </cell>
          <cell r="CH358">
            <v>-1.9183534523051549E-2</v>
          </cell>
          <cell r="CI358">
            <v>-1.9658822105277807E-2</v>
          </cell>
          <cell r="CJ358">
            <v>-2.0265445931652692E-2</v>
          </cell>
          <cell r="CK358">
            <v>-2.8083327783690493E-2</v>
          </cell>
          <cell r="CL358">
            <v>-3.2045395187221715E-2</v>
          </cell>
          <cell r="CM358">
            <v>-3.3078265453841738E-2</v>
          </cell>
          <cell r="CN358">
            <v>-3.0339972442135377E-2</v>
          </cell>
          <cell r="CO358">
            <v>-2.6712510773780451E-2</v>
          </cell>
          <cell r="CP358">
            <v>-2.9720896227146909E-2</v>
          </cell>
          <cell r="CQ358">
            <v>-2.3125640248053969E-2</v>
          </cell>
          <cell r="CR358">
            <v>-2.7122218708267809E-2</v>
          </cell>
          <cell r="CS358">
            <v>-2.4369419801754333E-2</v>
          </cell>
          <cell r="CT358">
            <v>-2.3709710031663889E-2</v>
          </cell>
          <cell r="CU358">
            <v>-2.0371445358705387E-2</v>
          </cell>
          <cell r="CV358">
            <v>-1.9082817007198827E-2</v>
          </cell>
          <cell r="CW358">
            <v>-2.1563072636659797E-2</v>
          </cell>
          <cell r="CX358">
            <v>-2.8932608295662021E-2</v>
          </cell>
          <cell r="CY358">
            <v>-3.4840353631533816E-2</v>
          </cell>
          <cell r="CZ358">
            <v>-3.6022208008549939E-2</v>
          </cell>
          <cell r="DA358">
            <v>-3.2615962945154564E-2</v>
          </cell>
          <cell r="DB358">
            <v>-3.234688711827971E-2</v>
          </cell>
          <cell r="DC358">
            <v>-2.3866330151843584E-2</v>
          </cell>
          <cell r="DD358">
            <v>-2.502030457965887E-2</v>
          </cell>
          <cell r="DE358">
            <v>-3.1740621366346033E-2</v>
          </cell>
          <cell r="DF358">
            <v>-2.8030201769542629E-2</v>
          </cell>
          <cell r="DG358">
            <v>-2.9124561272418248E-2</v>
          </cell>
          <cell r="DH358">
            <v>-2.6229138109265193E-2</v>
          </cell>
          <cell r="DI358">
            <v>-2.5301930273599282E-2</v>
          </cell>
          <cell r="DJ358">
            <v>-2.6055687039015396E-2</v>
          </cell>
          <cell r="DK358">
            <v>-3.370803926852517E-2</v>
          </cell>
          <cell r="DL358">
            <v>-3.8315822708408831E-2</v>
          </cell>
          <cell r="DM358">
            <v>-4.0168798226122959E-2</v>
          </cell>
          <cell r="DN358">
            <v>-3.7680048318271986E-2</v>
          </cell>
          <cell r="DO358">
            <v>-3.3653845174935526E-2</v>
          </cell>
          <cell r="DP358">
            <v>-2.9090618168293503E-2</v>
          </cell>
          <cell r="DQ358">
            <v>-3.1009805408952928E-2</v>
          </cell>
          <cell r="DR358">
            <v>-3.3828043366760596E-2</v>
          </cell>
          <cell r="DS358">
            <v>-2.9664168926743173E-2</v>
          </cell>
          <cell r="DT358">
            <v>-3.0034658965465866E-2</v>
          </cell>
          <cell r="DU358">
            <v>-2.8915732087178014E-2</v>
          </cell>
          <cell r="DV358">
            <v>-2.9515826835861958E-2</v>
          </cell>
          <cell r="DW358">
            <v>-2.7550450010242145E-2</v>
          </cell>
          <cell r="DX358">
            <v>-3.5319855851685844E-2</v>
          </cell>
          <cell r="DY358">
            <v>-4.0367106396825392E-2</v>
          </cell>
          <cell r="DZ358">
            <v>-4.2557688688173556E-2</v>
          </cell>
          <cell r="EA358">
            <v>-4.0249237265570059E-2</v>
          </cell>
          <cell r="EB358">
            <v>-3.5494617037386433E-2</v>
          </cell>
          <cell r="EC358">
            <v>-3.0764782283132064E-2</v>
          </cell>
          <cell r="ED358">
            <v>-3.3033629200023285E-2</v>
          </cell>
        </row>
        <row r="359">
          <cell r="C359">
            <v>0</v>
          </cell>
          <cell r="F359">
            <v>25.960184551619232</v>
          </cell>
          <cell r="G359">
            <v>9.7726281659827485</v>
          </cell>
          <cell r="H359">
            <v>13.036971607954511</v>
          </cell>
          <cell r="I359">
            <v>12.033376515089637</v>
          </cell>
          <cell r="J359">
            <v>12.635440731577335</v>
          </cell>
          <cell r="K359">
            <v>13.786012500671463</v>
          </cell>
          <cell r="L359">
            <v>27.233125367424179</v>
          </cell>
          <cell r="M359">
            <v>28.10284339451902</v>
          </cell>
          <cell r="N359">
            <v>14.79777856471638</v>
          </cell>
          <cell r="O359">
            <v>12.005932477388972</v>
          </cell>
          <cell r="P359">
            <v>10.705353215454767</v>
          </cell>
          <cell r="Q359">
            <v>9.4197690245685397</v>
          </cell>
          <cell r="R359">
            <v>16.712124956574069</v>
          </cell>
          <cell r="S359">
            <v>26.903608994582488</v>
          </cell>
          <cell r="T359">
            <v>13.60380112725044</v>
          </cell>
          <cell r="U359">
            <v>13.620920130788718</v>
          </cell>
          <cell r="V359">
            <v>12.057430789733512</v>
          </cell>
          <cell r="W359">
            <v>11.780712411428491</v>
          </cell>
          <cell r="X359">
            <v>12.515370410359981</v>
          </cell>
          <cell r="Y359">
            <v>25.061755368365876</v>
          </cell>
          <cell r="Z359">
            <v>23.059976240379676</v>
          </cell>
          <cell r="AA359">
            <v>17.258275367429274</v>
          </cell>
          <cell r="AB359">
            <v>13.728918800080415</v>
          </cell>
          <cell r="AC359">
            <v>13.76396327547522</v>
          </cell>
          <cell r="AD359">
            <v>16.526946192983818</v>
          </cell>
          <cell r="AE359">
            <v>16.687688698940082</v>
          </cell>
          <cell r="AF359">
            <v>15.271004058046126</v>
          </cell>
          <cell r="AG359">
            <v>15.138321735015849</v>
          </cell>
          <cell r="AH359">
            <v>14.27990899062365</v>
          </cell>
          <cell r="AI359">
            <v>13.196659537384079</v>
          </cell>
          <cell r="AJ359">
            <v>13.10522494745511</v>
          </cell>
          <cell r="AK359">
            <v>13.81749885307004</v>
          </cell>
          <cell r="AL359">
            <v>25.031976958139929</v>
          </cell>
          <cell r="AM359">
            <v>24.127198855819241</v>
          </cell>
          <cell r="AN359">
            <v>18.451876548450027</v>
          </cell>
          <cell r="AO359">
            <v>14.591322715784754</v>
          </cell>
          <cell r="AP359">
            <v>15.513861020610978</v>
          </cell>
          <cell r="AQ359">
            <v>17.391314691767818</v>
          </cell>
          <cell r="AR359">
            <v>17.364280090329309</v>
          </cell>
          <cell r="AS359">
            <v>16.398534794013585</v>
          </cell>
          <cell r="AT359">
            <v>15.769624636699223</v>
          </cell>
          <cell r="AU359">
            <v>13.917727193372544</v>
          </cell>
          <cell r="AV359">
            <v>13.854453074120812</v>
          </cell>
          <cell r="AW359">
            <v>13.788487004755085</v>
          </cell>
          <cell r="AX359">
            <v>14.315326097280614</v>
          </cell>
          <cell r="AY359">
            <v>25.397552975255156</v>
          </cell>
          <cell r="AZ359">
            <v>24.475867448294515</v>
          </cell>
          <cell r="BA359">
            <v>18.004042499493806</v>
          </cell>
          <cell r="BB359">
            <v>16.357859686265389</v>
          </cell>
          <cell r="BC359">
            <v>16.362327294968484</v>
          </cell>
          <cell r="BD359">
            <v>19.351979742137093</v>
          </cell>
          <cell r="BE359">
            <v>11.993915132828098</v>
          </cell>
          <cell r="BF359">
            <v>23.400596025768387</v>
          </cell>
          <cell r="BG359">
            <v>8.6992570135100138</v>
          </cell>
          <cell r="BH359">
            <v>8.3270882173371259</v>
          </cell>
          <cell r="BI359">
            <v>7.6160246759177079</v>
          </cell>
          <cell r="BJ359">
            <v>9.1129550027651014</v>
          </cell>
          <cell r="BK359">
            <v>10.518515769487454</v>
          </cell>
          <cell r="BL359">
            <v>17.022464497429468</v>
          </cell>
          <cell r="BM359">
            <v>14.926940920698627</v>
          </cell>
          <cell r="BN359">
            <v>11.275926708165143</v>
          </cell>
          <cell r="BO359">
            <v>9.5447975972386931</v>
          </cell>
          <cell r="BP359">
            <v>10.76919879372956</v>
          </cell>
          <cell r="BQ359">
            <v>12.249174087252268</v>
          </cell>
          <cell r="BR359">
            <v>12.978144372249847</v>
          </cell>
          <cell r="BS359">
            <v>22.160981029770788</v>
          </cell>
          <cell r="BT359">
            <v>10.944379468845382</v>
          </cell>
          <cell r="BU359">
            <v>8.3172578250088041</v>
          </cell>
          <cell r="BV359">
            <v>7.802321484103385</v>
          </cell>
          <cell r="BW359">
            <v>9.3086272530498047</v>
          </cell>
          <cell r="BX359">
            <v>11.833290358411356</v>
          </cell>
          <cell r="BY359">
            <v>19.161131621967321</v>
          </cell>
          <cell r="BZ359">
            <v>18.408078988603446</v>
          </cell>
          <cell r="CA359">
            <v>12.197461330476735</v>
          </cell>
          <cell r="CB359">
            <v>11.126486929582171</v>
          </cell>
          <cell r="CC359">
            <v>11.305988872564502</v>
          </cell>
          <cell r="CD359">
            <v>12.69189471896858</v>
          </cell>
          <cell r="CE359">
            <v>18.275725370925855</v>
          </cell>
          <cell r="CF359">
            <v>16.877562100872879</v>
          </cell>
          <cell r="CG359">
            <v>15.340689043252773</v>
          </cell>
          <cell r="CH359">
            <v>12.952122186504866</v>
          </cell>
          <cell r="CI359">
            <v>12.962935371657627</v>
          </cell>
          <cell r="CJ359">
            <v>13.320720040902335</v>
          </cell>
          <cell r="CK359">
            <v>20.3485751357716</v>
          </cell>
          <cell r="CL359">
            <v>25.594634816264833</v>
          </cell>
          <cell r="CM359">
            <v>25.46252360094579</v>
          </cell>
          <cell r="CN359">
            <v>20.90036245211131</v>
          </cell>
          <cell r="CO359">
            <v>17.575403795515498</v>
          </cell>
          <cell r="CP359">
            <v>20.636633452398495</v>
          </cell>
          <cell r="CQ359">
            <v>17.108816517613107</v>
          </cell>
          <cell r="CR359">
            <v>19.336417124633375</v>
          </cell>
          <cell r="CS359">
            <v>18.112811859787232</v>
          </cell>
          <cell r="CT359">
            <v>16.95661269142736</v>
          </cell>
          <cell r="CU359">
            <v>13.842952453853783</v>
          </cell>
          <cell r="CV359">
            <v>12.668513563896219</v>
          </cell>
          <cell r="CW359">
            <v>14.281186285406671</v>
          </cell>
          <cell r="CX359">
            <v>21.065787243917583</v>
          </cell>
          <cell r="CY359">
            <v>27.948349601140507</v>
          </cell>
          <cell r="CZ359">
            <v>27.755285353954601</v>
          </cell>
          <cell r="DA359">
            <v>22.495032258263478</v>
          </cell>
          <cell r="DB359">
            <v>21.344439102717306</v>
          </cell>
          <cell r="DC359">
            <v>16.620035189934487</v>
          </cell>
          <cell r="DD359">
            <v>18.570654293159723</v>
          </cell>
          <cell r="DE359">
            <v>22.735307237017349</v>
          </cell>
          <cell r="DF359">
            <v>20.901146882349845</v>
          </cell>
          <cell r="DG359">
            <v>20.770396824934704</v>
          </cell>
          <cell r="DH359">
            <v>17.848059029594786</v>
          </cell>
          <cell r="DI359">
            <v>16.839043220302297</v>
          </cell>
          <cell r="DJ359">
            <v>17.248928686674002</v>
          </cell>
          <cell r="DK359">
            <v>24.610833084250075</v>
          </cell>
          <cell r="DL359">
            <v>30.98574110758641</v>
          </cell>
          <cell r="DM359">
            <v>31.185520074588638</v>
          </cell>
          <cell r="DN359">
            <v>26.206709226554054</v>
          </cell>
          <cell r="DO359">
            <v>22.376302748682196</v>
          </cell>
          <cell r="DP359">
            <v>20.428839501972412</v>
          </cell>
          <cell r="DQ359">
            <v>23.20327533609284</v>
          </cell>
          <cell r="DR359">
            <v>24.405318908016433</v>
          </cell>
          <cell r="DS359">
            <v>22.285663024448258</v>
          </cell>
          <cell r="DT359">
            <v>21.717658802603061</v>
          </cell>
          <cell r="DU359">
            <v>19.85898813502963</v>
          </cell>
          <cell r="DV359">
            <v>19.808794862696281</v>
          </cell>
          <cell r="DW359">
            <v>18.393256729981431</v>
          </cell>
          <cell r="DX359">
            <v>25.960447050184012</v>
          </cell>
          <cell r="DY359">
            <v>32.850236274322036</v>
          </cell>
          <cell r="DZ359">
            <v>33.236294295242239</v>
          </cell>
          <cell r="EA359">
            <v>28.160765899788174</v>
          </cell>
          <cell r="EB359">
            <v>23.713162141217179</v>
          </cell>
          <cell r="EC359">
            <v>21.719727915920732</v>
          </cell>
          <cell r="ED359">
            <v>24.835137564158167</v>
          </cell>
        </row>
        <row r="360"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427.07046432823989</v>
          </cell>
          <cell r="BF360">
            <v>1910.4183315412565</v>
          </cell>
          <cell r="BG360">
            <v>147.8187927785207</v>
          </cell>
          <cell r="BH360">
            <v>121.91670924553392</v>
          </cell>
          <cell r="BI360">
            <v>146.32452110066455</v>
          </cell>
          <cell r="BJ360">
            <v>1099.3028906087536</v>
          </cell>
          <cell r="BK360">
            <v>7573.3313540309664</v>
          </cell>
          <cell r="BL360">
            <v>0</v>
          </cell>
          <cell r="BM360">
            <v>5552.8220224998895</v>
          </cell>
          <cell r="BN360">
            <v>0</v>
          </cell>
          <cell r="BO360">
            <v>122.43670134009461</v>
          </cell>
          <cell r="BP360">
            <v>352.44650597660382</v>
          </cell>
          <cell r="BQ360">
            <v>475.67539843961168</v>
          </cell>
          <cell r="BR360">
            <v>497.3475262574799</v>
          </cell>
          <cell r="BS360">
            <v>1513.6087041204271</v>
          </cell>
          <cell r="BT360">
            <v>498.26347484347679</v>
          </cell>
          <cell r="BU360">
            <v>96.688126747982622</v>
          </cell>
          <cell r="BV360">
            <v>120.04920785017892</v>
          </cell>
          <cell r="BW360">
            <v>621.60731913078428</v>
          </cell>
          <cell r="BX360">
            <v>608.5679143584199</v>
          </cell>
          <cell r="BY360">
            <v>0</v>
          </cell>
          <cell r="BZ360">
            <v>4565.203589173655</v>
          </cell>
          <cell r="CA360">
            <v>2927.3907193144164</v>
          </cell>
          <cell r="CB360">
            <v>236.51732216026102</v>
          </cell>
          <cell r="CC360">
            <v>407.01600642834779</v>
          </cell>
          <cell r="CD360">
            <v>1573.794945152104</v>
          </cell>
          <cell r="CE360">
            <v>1014.9659728301148</v>
          </cell>
          <cell r="CF360">
            <v>2349.245699419173</v>
          </cell>
          <cell r="CG360">
            <v>793.49368812027922</v>
          </cell>
          <cell r="CH360">
            <v>301.64161923342232</v>
          </cell>
          <cell r="CI360">
            <v>240.24906676147626</v>
          </cell>
          <cell r="CJ360">
            <v>1101.1795233812597</v>
          </cell>
          <cell r="CK360">
            <v>4707.9116892277871</v>
          </cell>
          <cell r="CL360">
            <v>17124.775898240328</v>
          </cell>
          <cell r="CM360">
            <v>11357.473145241542</v>
          </cell>
          <cell r="CN360">
            <v>4102.616235513311</v>
          </cell>
          <cell r="CO360">
            <v>500.69428578661012</v>
          </cell>
          <cell r="CP360">
            <v>1831.658372645089</v>
          </cell>
          <cell r="CQ360">
            <v>804.86623389834199</v>
          </cell>
          <cell r="CR360">
            <v>1650.1892028719803</v>
          </cell>
          <cell r="CS360">
            <v>6059.2838101182188</v>
          </cell>
          <cell r="CT360">
            <v>2848.7109321597964</v>
          </cell>
          <cell r="CU360">
            <v>351.46950601065851</v>
          </cell>
          <cell r="CV360">
            <v>251.80370252085581</v>
          </cell>
          <cell r="CW360">
            <v>3541.7341987808545</v>
          </cell>
          <cell r="CX360">
            <v>0</v>
          </cell>
          <cell r="CY360">
            <v>0</v>
          </cell>
          <cell r="CZ360">
            <v>37139.498036605873</v>
          </cell>
          <cell r="DA360">
            <v>14565.128800320583</v>
          </cell>
          <cell r="DB360">
            <v>1200.5125750417349</v>
          </cell>
          <cell r="DC360">
            <v>2991.6063341882082</v>
          </cell>
          <cell r="DD360">
            <v>1535.1740882345371</v>
          </cell>
          <cell r="DE360">
            <v>4548.5097832230749</v>
          </cell>
          <cell r="DF360">
            <v>0</v>
          </cell>
          <cell r="DG360">
            <v>0</v>
          </cell>
          <cell r="DH360">
            <v>676.82127496155795</v>
          </cell>
          <cell r="DI360">
            <v>1667.688368876373</v>
          </cell>
          <cell r="DJ360">
            <v>11540.702020177394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1398.467231135415</v>
          </cell>
          <cell r="DP360">
            <v>14708.764441420139</v>
          </cell>
          <cell r="DQ360">
            <v>5754.4506463571552</v>
          </cell>
          <cell r="DR360">
            <v>7458.5067815085413</v>
          </cell>
          <cell r="DS360">
            <v>0</v>
          </cell>
          <cell r="DT360">
            <v>7297.1333576746283</v>
          </cell>
          <cell r="DU360">
            <v>738.75435862310235</v>
          </cell>
          <cell r="DV360">
            <v>9189.6471012398233</v>
          </cell>
          <cell r="DW360">
            <v>5353.9182827000222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6902.4227829058555</v>
          </cell>
          <cell r="EC360">
            <v>0</v>
          </cell>
          <cell r="ED360">
            <v>0</v>
          </cell>
        </row>
        <row r="361">
          <cell r="A361" t="str">
            <v>Adjustments to Load</v>
          </cell>
        </row>
        <row r="362">
          <cell r="C362" t="str">
            <v>Station Service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</row>
        <row r="363">
          <cell r="C363" t="str">
            <v>MagCorp Curtailment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</row>
        <row r="364">
          <cell r="C364" t="str">
            <v>Monsanto Curtailment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</row>
        <row r="365">
          <cell r="C365" t="str">
            <v>Utah Private Generation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6">
          <cell r="C366" t="str">
            <v>Line Loss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</row>
        <row r="367"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</row>
        <row r="369">
          <cell r="C369" t="str">
            <v>System Load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</row>
        <row r="370">
          <cell r="A370" t="str">
            <v>Net System Load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</row>
        <row r="372">
          <cell r="A372" t="str">
            <v>Special Sales For Resale</v>
          </cell>
        </row>
        <row r="374">
          <cell r="C374" t="str">
            <v>Black Hills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</row>
        <row r="375">
          <cell r="C375" t="str">
            <v>BPA Wind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</row>
        <row r="376">
          <cell r="C376" t="str">
            <v>East Area Sales (WCA Sale)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</row>
        <row r="377">
          <cell r="C377" t="str">
            <v>Hurricane Sale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</row>
        <row r="378">
          <cell r="C378" t="str">
            <v>LADWP (IPP Layoff)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</row>
        <row r="379">
          <cell r="C379" t="str">
            <v>Shell Sale 2013-2014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</row>
        <row r="380">
          <cell r="C380" t="str">
            <v>SMUD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</row>
        <row r="381">
          <cell r="C381" t="str">
            <v>UMPA II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</row>
        <row r="383"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6">
          <cell r="C386" t="str">
            <v>COB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</row>
        <row r="387">
          <cell r="C387" t="str">
            <v>Four Corners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</row>
        <row r="388">
          <cell r="C388" t="str">
            <v>Mid Columbia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89">
          <cell r="C389" t="str">
            <v>Mona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</row>
        <row r="390">
          <cell r="C390" t="str">
            <v>Palo Verde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</row>
        <row r="391">
          <cell r="C391" t="str">
            <v>SP15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</row>
        <row r="392">
          <cell r="C392" t="str">
            <v>STF Index Trades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7">
          <cell r="C397" t="str">
            <v>COB</v>
          </cell>
          <cell r="F397">
            <v>0</v>
          </cell>
          <cell r="G397">
            <v>0</v>
          </cell>
          <cell r="H397">
            <v>0</v>
          </cell>
          <cell r="I397">
            <v>33.640999999995984</v>
          </cell>
          <cell r="J397">
            <v>158.07600000000093</v>
          </cell>
          <cell r="K397">
            <v>19.864000000001397</v>
          </cell>
          <cell r="L397">
            <v>145.96400000000722</v>
          </cell>
          <cell r="M397">
            <v>74</v>
          </cell>
          <cell r="N397">
            <v>9.6999999999970896</v>
          </cell>
          <cell r="O397">
            <v>0</v>
          </cell>
          <cell r="P397">
            <v>0</v>
          </cell>
          <cell r="Q397">
            <v>0</v>
          </cell>
          <cell r="R397">
            <v>346.47199999995064</v>
          </cell>
          <cell r="S397">
            <v>0</v>
          </cell>
          <cell r="T397">
            <v>0</v>
          </cell>
          <cell r="U397">
            <v>10</v>
          </cell>
          <cell r="V397">
            <v>20.652999999998428</v>
          </cell>
          <cell r="W397">
            <v>119.7100000000064</v>
          </cell>
          <cell r="X397">
            <v>116.625</v>
          </cell>
          <cell r="Y397">
            <v>39.125</v>
          </cell>
          <cell r="Z397">
            <v>40.35899999999674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296.76399999996647</v>
          </cell>
          <cell r="AF397">
            <v>0</v>
          </cell>
          <cell r="AG397">
            <v>0</v>
          </cell>
          <cell r="AH397">
            <v>0</v>
          </cell>
          <cell r="AI397">
            <v>25.824000000000524</v>
          </cell>
          <cell r="AJ397">
            <v>75.879999999990105</v>
          </cell>
          <cell r="AK397">
            <v>78.239999999990687</v>
          </cell>
          <cell r="AL397">
            <v>87.680000000007567</v>
          </cell>
          <cell r="AM397">
            <v>29.139999999999418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308.58200000005309</v>
          </cell>
          <cell r="AS397">
            <v>0</v>
          </cell>
          <cell r="AT397">
            <v>0</v>
          </cell>
          <cell r="AU397">
            <v>0</v>
          </cell>
          <cell r="AV397">
            <v>39.703000000001339</v>
          </cell>
          <cell r="AW397">
            <v>89.710000000006403</v>
          </cell>
          <cell r="AX397">
            <v>89.419999999998254</v>
          </cell>
          <cell r="AY397">
            <v>50.904000000009546</v>
          </cell>
          <cell r="AZ397">
            <v>38.845000000001164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74.285999999963678</v>
          </cell>
          <cell r="BF397">
            <v>0</v>
          </cell>
          <cell r="BG397">
            <v>0</v>
          </cell>
          <cell r="BH397">
            <v>0</v>
          </cell>
          <cell r="BI397">
            <v>9.705999999998312</v>
          </cell>
          <cell r="BJ397">
            <v>54.580000000001746</v>
          </cell>
          <cell r="BK397">
            <v>10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95.185000000055879</v>
          </cell>
          <cell r="BS397">
            <v>0</v>
          </cell>
          <cell r="BT397">
            <v>0</v>
          </cell>
          <cell r="BU397">
            <v>34.421999999998661</v>
          </cell>
          <cell r="BV397">
            <v>2.2229999999981374</v>
          </cell>
          <cell r="BW397">
            <v>10</v>
          </cell>
          <cell r="BX397">
            <v>19.419999999998254</v>
          </cell>
          <cell r="BY397">
            <v>19.410000000003492</v>
          </cell>
          <cell r="BZ397">
            <v>9.7099999999918509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30.886999999987893</v>
          </cell>
          <cell r="CF397">
            <v>0</v>
          </cell>
          <cell r="CG397">
            <v>0</v>
          </cell>
          <cell r="CH397">
            <v>10.627000000000407</v>
          </cell>
          <cell r="CI397">
            <v>0</v>
          </cell>
          <cell r="CJ397">
            <v>10</v>
          </cell>
          <cell r="CK397">
            <v>10</v>
          </cell>
          <cell r="CL397">
            <v>0.25999999999476131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62.119999999878928</v>
          </cell>
          <cell r="CS397">
            <v>0</v>
          </cell>
          <cell r="CT397">
            <v>-0.37000000000261934</v>
          </cell>
          <cell r="CU397">
            <v>10</v>
          </cell>
          <cell r="CV397">
            <v>22.160000000003492</v>
          </cell>
          <cell r="CW397">
            <v>29.039999999993597</v>
          </cell>
          <cell r="CX397">
            <v>0</v>
          </cell>
          <cell r="CY397">
            <v>1.0500000000029104</v>
          </cell>
          <cell r="CZ397">
            <v>0.24000000000523869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135.67600000009406</v>
          </cell>
          <cell r="DF397">
            <v>0</v>
          </cell>
          <cell r="DG397">
            <v>29.436999999998079</v>
          </cell>
          <cell r="DH397">
            <v>38.809999999997672</v>
          </cell>
          <cell r="DI397">
            <v>10</v>
          </cell>
          <cell r="DJ397">
            <v>6.0449999999982538</v>
          </cell>
          <cell r="DK397">
            <v>5.8740000000107102</v>
          </cell>
          <cell r="DL397">
            <v>2.0899999999965075</v>
          </cell>
          <cell r="DM397">
            <v>2.4350000000122236</v>
          </cell>
          <cell r="DN397">
            <v>0</v>
          </cell>
          <cell r="DO397">
            <v>40.985000000000582</v>
          </cell>
          <cell r="DP397">
            <v>0</v>
          </cell>
          <cell r="DQ397">
            <v>0</v>
          </cell>
          <cell r="DR397">
            <v>370.50400000007357</v>
          </cell>
          <cell r="DS397">
            <v>0</v>
          </cell>
          <cell r="DT397">
            <v>46.230000000003201</v>
          </cell>
          <cell r="DU397">
            <v>32.619999999995343</v>
          </cell>
          <cell r="DV397">
            <v>92.472000000001572</v>
          </cell>
          <cell r="DW397">
            <v>72.125</v>
          </cell>
          <cell r="DX397">
            <v>54.649999999994179</v>
          </cell>
          <cell r="DY397">
            <v>2.3600000000005821</v>
          </cell>
          <cell r="DZ397">
            <v>0.22999999999592546</v>
          </cell>
          <cell r="EA397">
            <v>0</v>
          </cell>
          <cell r="EB397">
            <v>19.555999999996857</v>
          </cell>
          <cell r="EC397">
            <v>21.39100000000326</v>
          </cell>
          <cell r="ED397">
            <v>28.869999999995343</v>
          </cell>
        </row>
        <row r="398">
          <cell r="C398" t="str">
            <v>Four Corners</v>
          </cell>
          <cell r="F398">
            <v>31.040000000008149</v>
          </cell>
          <cell r="G398">
            <v>194.82600000000093</v>
          </cell>
          <cell r="H398">
            <v>96.084999999999127</v>
          </cell>
          <cell r="I398">
            <v>193.73999999999796</v>
          </cell>
          <cell r="J398">
            <v>44.135000000002037</v>
          </cell>
          <cell r="K398">
            <v>10</v>
          </cell>
          <cell r="L398">
            <v>77.340000000011059</v>
          </cell>
          <cell r="M398">
            <v>13.130000000004657</v>
          </cell>
          <cell r="N398">
            <v>28.25</v>
          </cell>
          <cell r="O398">
            <v>145.44000000000233</v>
          </cell>
          <cell r="P398">
            <v>9.4249999999883585</v>
          </cell>
          <cell r="Q398">
            <v>262.5</v>
          </cell>
          <cell r="R398">
            <v>1446.1859999995213</v>
          </cell>
          <cell r="S398">
            <v>89.569999999977881</v>
          </cell>
          <cell r="T398">
            <v>5.8699999999953434</v>
          </cell>
          <cell r="U398">
            <v>139.61000000000058</v>
          </cell>
          <cell r="V398">
            <v>95.003999999993539</v>
          </cell>
          <cell r="W398">
            <v>6.9480000000039581</v>
          </cell>
          <cell r="X398">
            <v>20</v>
          </cell>
          <cell r="Y398">
            <v>34.63399999999092</v>
          </cell>
          <cell r="Z398">
            <v>14.10999999998603</v>
          </cell>
          <cell r="AA398">
            <v>9.7200000000011642</v>
          </cell>
          <cell r="AB398">
            <v>220.11000000001513</v>
          </cell>
          <cell r="AC398">
            <v>289.26999999998952</v>
          </cell>
          <cell r="AD398">
            <v>521.34000000002561</v>
          </cell>
          <cell r="AE398">
            <v>2180.7520000003278</v>
          </cell>
          <cell r="AF398">
            <v>158.36000000001513</v>
          </cell>
          <cell r="AG398">
            <v>216.20000000001164</v>
          </cell>
          <cell r="AH398">
            <v>98.255000000004657</v>
          </cell>
          <cell r="AI398">
            <v>173.76500000001397</v>
          </cell>
          <cell r="AJ398">
            <v>69.410000000003492</v>
          </cell>
          <cell r="AK398">
            <v>0</v>
          </cell>
          <cell r="AL398">
            <v>9.7060000000055879</v>
          </cell>
          <cell r="AM398">
            <v>0</v>
          </cell>
          <cell r="AN398">
            <v>18.809999999997672</v>
          </cell>
          <cell r="AO398">
            <v>388.72000000000116</v>
          </cell>
          <cell r="AP398">
            <v>471.3859999999986</v>
          </cell>
          <cell r="AQ398">
            <v>576.13999999998487</v>
          </cell>
          <cell r="AR398">
            <v>2839.5839999997988</v>
          </cell>
          <cell r="AS398">
            <v>647.75</v>
          </cell>
          <cell r="AT398">
            <v>213.11999999999534</v>
          </cell>
          <cell r="AU398">
            <v>98.82499999999709</v>
          </cell>
          <cell r="AV398">
            <v>199.3350000000064</v>
          </cell>
          <cell r="AW398">
            <v>100.44000000000233</v>
          </cell>
          <cell r="AX398">
            <v>20</v>
          </cell>
          <cell r="AY398">
            <v>19.423999999999069</v>
          </cell>
          <cell r="AZ398">
            <v>0</v>
          </cell>
          <cell r="BA398">
            <v>9.7099999999918509</v>
          </cell>
          <cell r="BB398">
            <v>419.14999999999418</v>
          </cell>
          <cell r="BC398">
            <v>247.5</v>
          </cell>
          <cell r="BD398">
            <v>864.3300000000163</v>
          </cell>
          <cell r="BE398">
            <v>590.09600000013597</v>
          </cell>
          <cell r="BF398">
            <v>4.6400000000139698</v>
          </cell>
          <cell r="BG398">
            <v>19.130000000004657</v>
          </cell>
          <cell r="BH398">
            <v>60.216000000000349</v>
          </cell>
          <cell r="BI398">
            <v>50</v>
          </cell>
          <cell r="BJ398">
            <v>0</v>
          </cell>
          <cell r="BK398">
            <v>9.6999999999970896</v>
          </cell>
          <cell r="BL398">
            <v>9.7100000000064028</v>
          </cell>
          <cell r="BM398">
            <v>0</v>
          </cell>
          <cell r="BN398">
            <v>0</v>
          </cell>
          <cell r="BO398">
            <v>229.63000000000466</v>
          </cell>
          <cell r="BP398">
            <v>61.420000000012806</v>
          </cell>
          <cell r="BQ398">
            <v>145.64999999999418</v>
          </cell>
          <cell r="BR398">
            <v>625.61199999996461</v>
          </cell>
          <cell r="BS398">
            <v>11.10999999998603</v>
          </cell>
          <cell r="BT398">
            <v>70</v>
          </cell>
          <cell r="BU398">
            <v>89.170000000012806</v>
          </cell>
          <cell r="BV398">
            <v>119.71100000001024</v>
          </cell>
          <cell r="BW398">
            <v>0</v>
          </cell>
          <cell r="BX398">
            <v>0</v>
          </cell>
          <cell r="BY398">
            <v>9.7110000000102445</v>
          </cell>
          <cell r="BZ398">
            <v>0</v>
          </cell>
          <cell r="CA398">
            <v>0</v>
          </cell>
          <cell r="CB398">
            <v>81.600000000005821</v>
          </cell>
          <cell r="CC398">
            <v>156.66000000000349</v>
          </cell>
          <cell r="CD398">
            <v>87.649999999994179</v>
          </cell>
          <cell r="CE398">
            <v>1130.8249999999534</v>
          </cell>
          <cell r="CF398">
            <v>48.829999999987194</v>
          </cell>
          <cell r="CG398">
            <v>29.630000000004657</v>
          </cell>
          <cell r="CH398">
            <v>69.679999999993015</v>
          </cell>
          <cell r="CI398">
            <v>109.14999999999418</v>
          </cell>
          <cell r="CJ398">
            <v>0</v>
          </cell>
          <cell r="CK398">
            <v>0</v>
          </cell>
          <cell r="CL398">
            <v>0.2549999999901047</v>
          </cell>
          <cell r="CM398">
            <v>0</v>
          </cell>
          <cell r="CN398">
            <v>0</v>
          </cell>
          <cell r="CO398">
            <v>46.920000000012806</v>
          </cell>
          <cell r="CP398">
            <v>79.139999999984866</v>
          </cell>
          <cell r="CQ398">
            <v>747.22000000000116</v>
          </cell>
          <cell r="CR398">
            <v>353.4749999998603</v>
          </cell>
          <cell r="CS398">
            <v>194.41000000000349</v>
          </cell>
          <cell r="CT398">
            <v>68.809999999997672</v>
          </cell>
          <cell r="CU398">
            <v>118.73500000000058</v>
          </cell>
          <cell r="CV398">
            <v>81.420000000012806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27.639999999984866</v>
          </cell>
          <cell r="DC398">
            <v>31.160000000003492</v>
          </cell>
          <cell r="DD398">
            <v>-168.70000000001164</v>
          </cell>
          <cell r="DE398">
            <v>1140.6399999996647</v>
          </cell>
          <cell r="DF398">
            <v>103.50999999998021</v>
          </cell>
          <cell r="DG398">
            <v>121.82000000000698</v>
          </cell>
          <cell r="DH398">
            <v>83.979999999995925</v>
          </cell>
          <cell r="DI398">
            <v>108.86999999999534</v>
          </cell>
          <cell r="DJ398">
            <v>0</v>
          </cell>
          <cell r="DK398">
            <v>0.13999999999941792</v>
          </cell>
          <cell r="DL398">
            <v>2.0959999999904539</v>
          </cell>
          <cell r="DM398">
            <v>0.73400000001129229</v>
          </cell>
          <cell r="DN398">
            <v>0.41000000000349246</v>
          </cell>
          <cell r="DO398">
            <v>210.80999999999767</v>
          </cell>
          <cell r="DP398">
            <v>-46.629999999975553</v>
          </cell>
          <cell r="DQ398">
            <v>554.89999999999418</v>
          </cell>
          <cell r="DR398">
            <v>1016.6439999993891</v>
          </cell>
          <cell r="DS398">
            <v>186.47000000000116</v>
          </cell>
          <cell r="DT398">
            <v>89.195000000006985</v>
          </cell>
          <cell r="DU398">
            <v>175.2039999999979</v>
          </cell>
          <cell r="DV398">
            <v>120.57500000001164</v>
          </cell>
          <cell r="DW398">
            <v>9.7100000000064028</v>
          </cell>
          <cell r="DX398">
            <v>0</v>
          </cell>
          <cell r="DY398">
            <v>3.4100000000034925</v>
          </cell>
          <cell r="DZ398">
            <v>1.4600000000064028</v>
          </cell>
          <cell r="EA398">
            <v>0.72000000000116415</v>
          </cell>
          <cell r="EB398">
            <v>188.58999999999651</v>
          </cell>
          <cell r="EC398">
            <v>64.029999999998836</v>
          </cell>
          <cell r="ED398">
            <v>177.27999999999884</v>
          </cell>
        </row>
        <row r="399">
          <cell r="C399" t="str">
            <v>Mid Columbia</v>
          </cell>
          <cell r="F399">
            <v>-67.64000000001397</v>
          </cell>
          <cell r="G399">
            <v>9.7199999999720603</v>
          </cell>
          <cell r="H399">
            <v>503.35999999998603</v>
          </cell>
          <cell r="I399">
            <v>341.1140000000014</v>
          </cell>
          <cell r="J399">
            <v>254.51200000000244</v>
          </cell>
          <cell r="K399">
            <v>629.17999999999302</v>
          </cell>
          <cell r="L399">
            <v>842.95999999999185</v>
          </cell>
          <cell r="M399">
            <v>418.92999999999302</v>
          </cell>
          <cell r="N399">
            <v>359.77999999999884</v>
          </cell>
          <cell r="O399">
            <v>204.77999999996973</v>
          </cell>
          <cell r="P399">
            <v>19.710000000020955</v>
          </cell>
          <cell r="Q399">
            <v>9.6799999999930151</v>
          </cell>
          <cell r="R399">
            <v>543.95299999997951</v>
          </cell>
          <cell r="S399">
            <v>-9.4349999999976717</v>
          </cell>
          <cell r="T399">
            <v>0</v>
          </cell>
          <cell r="U399">
            <v>125.49000000000524</v>
          </cell>
          <cell r="V399">
            <v>88.254999999997381</v>
          </cell>
          <cell r="W399">
            <v>17.166999999999462</v>
          </cell>
          <cell r="X399">
            <v>38.206000000000131</v>
          </cell>
          <cell r="Y399">
            <v>190.06500000000233</v>
          </cell>
          <cell r="Z399">
            <v>60.688000000001921</v>
          </cell>
          <cell r="AA399">
            <v>33.516999999999825</v>
          </cell>
          <cell r="AB399">
            <v>0</v>
          </cell>
          <cell r="AC399">
            <v>0</v>
          </cell>
          <cell r="AD399">
            <v>0</v>
          </cell>
          <cell r="AE399">
            <v>-2597.4420000000391</v>
          </cell>
          <cell r="AF399">
            <v>-3705.676999999996</v>
          </cell>
          <cell r="AG399">
            <v>0</v>
          </cell>
          <cell r="AH399">
            <v>127.9629999999961</v>
          </cell>
          <cell r="AI399">
            <v>232.73099999999977</v>
          </cell>
          <cell r="AJ399">
            <v>136.56599999999889</v>
          </cell>
          <cell r="AK399">
            <v>110.00200000000041</v>
          </cell>
          <cell r="AL399">
            <v>345.72000000000116</v>
          </cell>
          <cell r="AM399">
            <v>67.9629999999961</v>
          </cell>
          <cell r="AN399">
            <v>74.880000000004657</v>
          </cell>
          <cell r="AO399">
            <v>12.410000000003492</v>
          </cell>
          <cell r="AP399">
            <v>0</v>
          </cell>
          <cell r="AQ399">
            <v>0</v>
          </cell>
          <cell r="AR399">
            <v>-2385.8829999999143</v>
          </cell>
          <cell r="AS399">
            <v>-3764.179999999993</v>
          </cell>
          <cell r="AT399">
            <v>24.245000000002619</v>
          </cell>
          <cell r="AU399">
            <v>167.23399999999674</v>
          </cell>
          <cell r="AV399">
            <v>204.46499999999651</v>
          </cell>
          <cell r="AW399">
            <v>104.67999999999665</v>
          </cell>
          <cell r="AX399">
            <v>215.05000000000291</v>
          </cell>
          <cell r="AY399">
            <v>429.50999999999476</v>
          </cell>
          <cell r="AZ399">
            <v>67.960000000006403</v>
          </cell>
          <cell r="BA399">
            <v>48.145999999993364</v>
          </cell>
          <cell r="BB399">
            <v>97.589999999996508</v>
          </cell>
          <cell r="BC399">
            <v>19.416999999997643</v>
          </cell>
          <cell r="BD399">
            <v>0</v>
          </cell>
          <cell r="BE399">
            <v>1772.9620000000577</v>
          </cell>
          <cell r="BF399">
            <v>0</v>
          </cell>
          <cell r="BG399">
            <v>8.5099999999947613</v>
          </cell>
          <cell r="BH399">
            <v>171.58599999999569</v>
          </cell>
          <cell r="BI399">
            <v>320.02000000000407</v>
          </cell>
          <cell r="BJ399">
            <v>424.11000000000058</v>
          </cell>
          <cell r="BK399">
            <v>227.11000000000058</v>
          </cell>
          <cell r="BL399">
            <v>337.5</v>
          </cell>
          <cell r="BM399">
            <v>57.470000000001164</v>
          </cell>
          <cell r="BN399">
            <v>126.80999999999767</v>
          </cell>
          <cell r="BO399">
            <v>29.119999999995343</v>
          </cell>
          <cell r="BP399">
            <v>66.231999999996333</v>
          </cell>
          <cell r="BQ399">
            <v>4.4939999999987776</v>
          </cell>
          <cell r="BR399">
            <v>2156.685999999987</v>
          </cell>
          <cell r="BS399">
            <v>0</v>
          </cell>
          <cell r="BT399">
            <v>71.445999999996275</v>
          </cell>
          <cell r="BU399">
            <v>165.66999999999825</v>
          </cell>
          <cell r="BV399">
            <v>231.68600000000151</v>
          </cell>
          <cell r="BW399">
            <v>509.30000000000291</v>
          </cell>
          <cell r="BX399">
            <v>259.98399999999674</v>
          </cell>
          <cell r="BY399">
            <v>319.81000000002678</v>
          </cell>
          <cell r="BZ399">
            <v>126.23999999999069</v>
          </cell>
          <cell r="CA399">
            <v>248.20999999999185</v>
          </cell>
          <cell r="CB399">
            <v>175.40600000000268</v>
          </cell>
          <cell r="CC399">
            <v>47.480000000003201</v>
          </cell>
          <cell r="CD399">
            <v>1.4539999999979045</v>
          </cell>
          <cell r="CE399">
            <v>1142.9709999999031</v>
          </cell>
          <cell r="CF399">
            <v>9.7089999999989232</v>
          </cell>
          <cell r="CG399">
            <v>38.305000000000291</v>
          </cell>
          <cell r="CH399">
            <v>129.13999999999942</v>
          </cell>
          <cell r="CI399">
            <v>123.79000000000815</v>
          </cell>
          <cell r="CJ399">
            <v>469.30000000000291</v>
          </cell>
          <cell r="CK399">
            <v>168.22999999999593</v>
          </cell>
          <cell r="CL399">
            <v>35.669999999983702</v>
          </cell>
          <cell r="CM399">
            <v>3.1699999999837019</v>
          </cell>
          <cell r="CN399">
            <v>33.489999999990687</v>
          </cell>
          <cell r="CO399">
            <v>80.360000000000582</v>
          </cell>
          <cell r="CP399">
            <v>32.389999999999418</v>
          </cell>
          <cell r="CQ399">
            <v>19.417000000001281</v>
          </cell>
          <cell r="CR399">
            <v>1226.0759999998845</v>
          </cell>
          <cell r="CS399">
            <v>9.7080000000023574</v>
          </cell>
          <cell r="CT399">
            <v>28.305000000000291</v>
          </cell>
          <cell r="CU399">
            <v>77.929999999993015</v>
          </cell>
          <cell r="CV399">
            <v>205.72999999999593</v>
          </cell>
          <cell r="CW399">
            <v>386.53900000000431</v>
          </cell>
          <cell r="CX399">
            <v>288.61000000000058</v>
          </cell>
          <cell r="CY399">
            <v>68.489999999990687</v>
          </cell>
          <cell r="CZ399">
            <v>14.370000000024447</v>
          </cell>
          <cell r="DA399">
            <v>23.269999999989523</v>
          </cell>
          <cell r="DB399">
            <v>100.1200000000099</v>
          </cell>
          <cell r="DC399">
            <v>3.9569999999948777</v>
          </cell>
          <cell r="DD399">
            <v>19.046999999998661</v>
          </cell>
          <cell r="DE399">
            <v>1412.4940000001807</v>
          </cell>
          <cell r="DF399">
            <v>67.669999999998254</v>
          </cell>
          <cell r="DG399">
            <v>50.738000000004831</v>
          </cell>
          <cell r="DH399">
            <v>86.059999999997672</v>
          </cell>
          <cell r="DI399">
            <v>192.74000000000524</v>
          </cell>
          <cell r="DJ399">
            <v>273.06600000000617</v>
          </cell>
          <cell r="DK399">
            <v>161.69000000000233</v>
          </cell>
          <cell r="DL399">
            <v>97.160000000032596</v>
          </cell>
          <cell r="DM399">
            <v>59.635000000009313</v>
          </cell>
          <cell r="DN399">
            <v>128.86000000000058</v>
          </cell>
          <cell r="DO399">
            <v>226.26000000000931</v>
          </cell>
          <cell r="DP399">
            <v>35.713000000003376</v>
          </cell>
          <cell r="DQ399">
            <v>32.902000000001863</v>
          </cell>
          <cell r="DR399">
            <v>1307.1020000001881</v>
          </cell>
          <cell r="DS399">
            <v>13.900000000008731</v>
          </cell>
          <cell r="DT399">
            <v>19.684000000001106</v>
          </cell>
          <cell r="DU399">
            <v>156.20500000000175</v>
          </cell>
          <cell r="DV399">
            <v>123.94999999999709</v>
          </cell>
          <cell r="DW399">
            <v>261.19000000000233</v>
          </cell>
          <cell r="DX399">
            <v>195.41599999999744</v>
          </cell>
          <cell r="DY399">
            <v>121.34999999997672</v>
          </cell>
          <cell r="DZ399">
            <v>13.14100000000326</v>
          </cell>
          <cell r="EA399">
            <v>110.0060000000085</v>
          </cell>
          <cell r="EB399">
            <v>158.31000000001222</v>
          </cell>
          <cell r="EC399">
            <v>88.32499999999709</v>
          </cell>
          <cell r="ED399">
            <v>45.625</v>
          </cell>
        </row>
        <row r="400">
          <cell r="C400" t="str">
            <v>Mona</v>
          </cell>
          <cell r="F400">
            <v>-0.5</v>
          </cell>
          <cell r="G400">
            <v>3.5310000000026776</v>
          </cell>
          <cell r="H400">
            <v>0</v>
          </cell>
          <cell r="I400">
            <v>45.542000000001281</v>
          </cell>
          <cell r="J400">
            <v>50.214999999996508</v>
          </cell>
          <cell r="K400">
            <v>19.423000000009779</v>
          </cell>
          <cell r="L400">
            <v>99.5740000000078</v>
          </cell>
          <cell r="M400">
            <v>122.44400000000314</v>
          </cell>
          <cell r="N400">
            <v>124.42000000001281</v>
          </cell>
          <cell r="O400">
            <v>186.31299999999464</v>
          </cell>
          <cell r="P400">
            <v>7.6680000000051223</v>
          </cell>
          <cell r="Q400">
            <v>39.940000000002328</v>
          </cell>
          <cell r="R400">
            <v>805.08099999977276</v>
          </cell>
          <cell r="S400">
            <v>-37.934000000008382</v>
          </cell>
          <cell r="T400">
            <v>68.546000000002095</v>
          </cell>
          <cell r="U400">
            <v>30.495000000002619</v>
          </cell>
          <cell r="V400">
            <v>146.96099999999569</v>
          </cell>
          <cell r="W400">
            <v>105.39400000000023</v>
          </cell>
          <cell r="X400">
            <v>9.6459999999933643</v>
          </cell>
          <cell r="Y400">
            <v>19.415000000008149</v>
          </cell>
          <cell r="Z400">
            <v>0</v>
          </cell>
          <cell r="AA400">
            <v>76.779999999998836</v>
          </cell>
          <cell r="AB400">
            <v>196.38500000000931</v>
          </cell>
          <cell r="AC400">
            <v>137.17300000000978</v>
          </cell>
          <cell r="AD400">
            <v>52.220000000001164</v>
          </cell>
          <cell r="AE400">
            <v>1017.533000000054</v>
          </cell>
          <cell r="AF400">
            <v>36.110000000015134</v>
          </cell>
          <cell r="AG400">
            <v>55.127000000007683</v>
          </cell>
          <cell r="AH400">
            <v>103.4800000000032</v>
          </cell>
          <cell r="AI400">
            <v>93.153999999994994</v>
          </cell>
          <cell r="AJ400">
            <v>58.779999999998836</v>
          </cell>
          <cell r="AK400">
            <v>0</v>
          </cell>
          <cell r="AL400">
            <v>10.216000000000349</v>
          </cell>
          <cell r="AM400">
            <v>19.422999999995227</v>
          </cell>
          <cell r="AN400">
            <v>126.05999999999767</v>
          </cell>
          <cell r="AO400">
            <v>166.55899999999383</v>
          </cell>
          <cell r="AP400">
            <v>197.55000000000291</v>
          </cell>
          <cell r="AQ400">
            <v>151.07399999999325</v>
          </cell>
          <cell r="AR400">
            <v>1139.9729999997653</v>
          </cell>
          <cell r="AS400">
            <v>104.07099999999627</v>
          </cell>
          <cell r="AT400">
            <v>175.57799999999406</v>
          </cell>
          <cell r="AU400">
            <v>57.536000000000058</v>
          </cell>
          <cell r="AV400">
            <v>45.792000000001281</v>
          </cell>
          <cell r="AW400">
            <v>161.8179999999993</v>
          </cell>
          <cell r="AX400">
            <v>18.987999999983003</v>
          </cell>
          <cell r="AY400">
            <v>19.419999999983702</v>
          </cell>
          <cell r="AZ400">
            <v>87.380000000004657</v>
          </cell>
          <cell r="BA400">
            <v>57.59599999996135</v>
          </cell>
          <cell r="BB400">
            <v>119.02999999996973</v>
          </cell>
          <cell r="BC400">
            <v>143.59799999999814</v>
          </cell>
          <cell r="BD400">
            <v>149.16599999996834</v>
          </cell>
          <cell r="BE400">
            <v>290.36000000010245</v>
          </cell>
          <cell r="BF400">
            <v>7.3299999999871943</v>
          </cell>
          <cell r="BG400">
            <v>-15.350000000005821</v>
          </cell>
          <cell r="BH400">
            <v>55.421000000002095</v>
          </cell>
          <cell r="BI400">
            <v>50.947000000014668</v>
          </cell>
          <cell r="BJ400">
            <v>10</v>
          </cell>
          <cell r="BK400">
            <v>0</v>
          </cell>
          <cell r="BL400">
            <v>-19.273000000001048</v>
          </cell>
          <cell r="BM400">
            <v>58.218000000008033</v>
          </cell>
          <cell r="BN400">
            <v>20</v>
          </cell>
          <cell r="BO400">
            <v>83.360000000015134</v>
          </cell>
          <cell r="BP400">
            <v>20</v>
          </cell>
          <cell r="BQ400">
            <v>19.706999999994878</v>
          </cell>
          <cell r="BR400">
            <v>290.14600000018254</v>
          </cell>
          <cell r="BS400">
            <v>-0.49799999999231659</v>
          </cell>
          <cell r="BT400">
            <v>24.764999999999418</v>
          </cell>
          <cell r="BU400">
            <v>96.525000000008731</v>
          </cell>
          <cell r="BV400">
            <v>50</v>
          </cell>
          <cell r="BW400">
            <v>24.271999999997206</v>
          </cell>
          <cell r="BX400">
            <v>0</v>
          </cell>
          <cell r="BY400">
            <v>-59.584000000002561</v>
          </cell>
          <cell r="BZ400">
            <v>54.585999999995693</v>
          </cell>
          <cell r="CA400">
            <v>54.739999999990687</v>
          </cell>
          <cell r="CB400">
            <v>35.339999999996508</v>
          </cell>
          <cell r="CC400">
            <v>10</v>
          </cell>
          <cell r="CD400">
            <v>0</v>
          </cell>
          <cell r="CE400">
            <v>189.45000000018626</v>
          </cell>
          <cell r="CF400">
            <v>9.5529999999853317</v>
          </cell>
          <cell r="CG400">
            <v>39.706999999994878</v>
          </cell>
          <cell r="CH400">
            <v>30.697000000000116</v>
          </cell>
          <cell r="CI400">
            <v>-22.556999999986147</v>
          </cell>
          <cell r="CJ400">
            <v>0</v>
          </cell>
          <cell r="CK400">
            <v>0</v>
          </cell>
          <cell r="CL400">
            <v>1.1019999999989523</v>
          </cell>
          <cell r="CM400">
            <v>0.97400000000197906</v>
          </cell>
          <cell r="CN400">
            <v>38.813999999983935</v>
          </cell>
          <cell r="CO400">
            <v>43.13300000000163</v>
          </cell>
          <cell r="CP400">
            <v>38.320000000006985</v>
          </cell>
          <cell r="CQ400">
            <v>9.7069999999948777</v>
          </cell>
          <cell r="CR400">
            <v>273.03599999984726</v>
          </cell>
          <cell r="CS400">
            <v>9.2660000000032596</v>
          </cell>
          <cell r="CT400">
            <v>54.919999999983702</v>
          </cell>
          <cell r="CU400">
            <v>47.331999999994878</v>
          </cell>
          <cell r="CV400">
            <v>59.235000000000582</v>
          </cell>
          <cell r="CW400">
            <v>10.320000000006985</v>
          </cell>
          <cell r="CX400">
            <v>0</v>
          </cell>
          <cell r="CY400">
            <v>1.8350000000064028</v>
          </cell>
          <cell r="CZ400">
            <v>1.4799999999813735</v>
          </cell>
          <cell r="DA400">
            <v>30.192999999970198</v>
          </cell>
          <cell r="DB400">
            <v>23.967999999993481</v>
          </cell>
          <cell r="DC400">
            <v>10</v>
          </cell>
          <cell r="DD400">
            <v>24.486999999993714</v>
          </cell>
          <cell r="DE400">
            <v>553.49300000001676</v>
          </cell>
          <cell r="DF400">
            <v>23.852000000013504</v>
          </cell>
          <cell r="DG400">
            <v>117.14500000001863</v>
          </cell>
          <cell r="DH400">
            <v>100.46300000001793</v>
          </cell>
          <cell r="DI400">
            <v>84.528000000005704</v>
          </cell>
          <cell r="DJ400">
            <v>9.7100000000064028</v>
          </cell>
          <cell r="DK400">
            <v>0.27799999999115244</v>
          </cell>
          <cell r="DL400">
            <v>2.0960000000050059</v>
          </cell>
          <cell r="DM400">
            <v>2.4400000000023283</v>
          </cell>
          <cell r="DN400">
            <v>80.404000000009546</v>
          </cell>
          <cell r="DO400">
            <v>51.839999999996508</v>
          </cell>
          <cell r="DP400">
            <v>-8.0979999999981374</v>
          </cell>
          <cell r="DQ400">
            <v>88.834999999991851</v>
          </cell>
          <cell r="DR400">
            <v>719.46200000005774</v>
          </cell>
          <cell r="DS400">
            <v>104.60899999999674</v>
          </cell>
          <cell r="DT400">
            <v>149.18499999999767</v>
          </cell>
          <cell r="DU400">
            <v>54.291000000011991</v>
          </cell>
          <cell r="DV400">
            <v>99.582999999998719</v>
          </cell>
          <cell r="DW400">
            <v>20.048999999999069</v>
          </cell>
          <cell r="DX400">
            <v>10.139999999999418</v>
          </cell>
          <cell r="DY400">
            <v>2.6209999999991851</v>
          </cell>
          <cell r="DZ400">
            <v>4.4020000000018626</v>
          </cell>
          <cell r="EA400">
            <v>62.028999999994994</v>
          </cell>
          <cell r="EB400">
            <v>18.817999999970198</v>
          </cell>
          <cell r="EC400">
            <v>89.419999999998254</v>
          </cell>
          <cell r="ED400">
            <v>104.31500000000233</v>
          </cell>
        </row>
        <row r="401">
          <cell r="C401" t="str">
            <v>Palo Verde</v>
          </cell>
          <cell r="F401">
            <v>0</v>
          </cell>
          <cell r="G401">
            <v>0</v>
          </cell>
          <cell r="H401">
            <v>24.936999999999898</v>
          </cell>
          <cell r="I401">
            <v>100.79999999998836</v>
          </cell>
          <cell r="J401">
            <v>187.17999999999302</v>
          </cell>
          <cell r="K401">
            <v>20</v>
          </cell>
          <cell r="L401">
            <v>253.90000000002328</v>
          </cell>
          <cell r="M401">
            <v>20.819999999948777</v>
          </cell>
          <cell r="N401">
            <v>21.819999999948777</v>
          </cell>
          <cell r="O401">
            <v>0</v>
          </cell>
          <cell r="P401">
            <v>20.119999999995343</v>
          </cell>
          <cell r="Q401">
            <v>0</v>
          </cell>
          <cell r="R401">
            <v>14.462000000057742</v>
          </cell>
          <cell r="S401">
            <v>0</v>
          </cell>
          <cell r="T401">
            <v>0</v>
          </cell>
          <cell r="U401">
            <v>1.3400000000037835</v>
          </cell>
          <cell r="V401">
            <v>0</v>
          </cell>
          <cell r="W401">
            <v>2.1000000000058208</v>
          </cell>
          <cell r="X401">
            <v>0</v>
          </cell>
          <cell r="Y401">
            <v>2.1000000000058208</v>
          </cell>
          <cell r="Z401">
            <v>2.0999999999912689</v>
          </cell>
          <cell r="AA401">
            <v>0</v>
          </cell>
          <cell r="AB401">
            <v>4.7199999999866122</v>
          </cell>
          <cell r="AC401">
            <v>2.1019999999989523</v>
          </cell>
          <cell r="AD401">
            <v>0</v>
          </cell>
          <cell r="AE401">
            <v>8.8205999999772757</v>
          </cell>
          <cell r="AF401">
            <v>0</v>
          </cell>
          <cell r="AG401">
            <v>0</v>
          </cell>
          <cell r="AH401">
            <v>1.9689999999973224</v>
          </cell>
          <cell r="AI401">
            <v>2.1000000000058208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4.2050000000017462</v>
          </cell>
          <cell r="AP401">
            <v>0.5465999999998985</v>
          </cell>
          <cell r="AQ401">
            <v>0</v>
          </cell>
          <cell r="AR401">
            <v>12.62250000000131</v>
          </cell>
          <cell r="AS401">
            <v>2.1000000000001364</v>
          </cell>
          <cell r="AT401">
            <v>0</v>
          </cell>
          <cell r="AU401">
            <v>2.0998999999999342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5.392699999999877</v>
          </cell>
          <cell r="BC401">
            <v>0.92990000000008877</v>
          </cell>
          <cell r="BD401">
            <v>2.0999999999999091</v>
          </cell>
          <cell r="BE401">
            <v>6.0048999999999069</v>
          </cell>
          <cell r="BF401">
            <v>0</v>
          </cell>
          <cell r="BG401">
            <v>2.0998999999999342</v>
          </cell>
          <cell r="BH401">
            <v>3.9050000000002001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4.2000000000007276</v>
          </cell>
          <cell r="BS401">
            <v>0</v>
          </cell>
          <cell r="BT401">
            <v>0</v>
          </cell>
          <cell r="BU401">
            <v>0</v>
          </cell>
          <cell r="BV401">
            <v>2.0999999999999091</v>
          </cell>
          <cell r="BW401">
            <v>0</v>
          </cell>
          <cell r="BX401">
            <v>0</v>
          </cell>
          <cell r="BY401">
            <v>0</v>
          </cell>
          <cell r="BZ401">
            <v>2.0999999999999091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6.1347999999998137</v>
          </cell>
          <cell r="CF401">
            <v>0</v>
          </cell>
          <cell r="CG401">
            <v>2.0999999999999091</v>
          </cell>
          <cell r="CH401">
            <v>1.6727000000000771</v>
          </cell>
          <cell r="CI401">
            <v>0</v>
          </cell>
          <cell r="CJ401">
            <v>0</v>
          </cell>
          <cell r="CK401">
            <v>0</v>
          </cell>
          <cell r="CL401">
            <v>0.26209999999991851</v>
          </cell>
          <cell r="CM401">
            <v>0</v>
          </cell>
          <cell r="CN401">
            <v>0</v>
          </cell>
          <cell r="CO401">
            <v>0</v>
          </cell>
          <cell r="CP401">
            <v>2.0999999999999091</v>
          </cell>
          <cell r="CQ401">
            <v>0</v>
          </cell>
          <cell r="CR401">
            <v>4.4863999999979569</v>
          </cell>
          <cell r="CS401">
            <v>0</v>
          </cell>
          <cell r="CT401">
            <v>2.0998999999999342</v>
          </cell>
          <cell r="CU401">
            <v>0.2864999999999327</v>
          </cell>
          <cell r="CV401">
            <v>2.1000000000001364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6.7052000000003318</v>
          </cell>
          <cell r="DF401">
            <v>0</v>
          </cell>
          <cell r="DG401">
            <v>3.7603999999998905</v>
          </cell>
          <cell r="DH401">
            <v>0</v>
          </cell>
          <cell r="DI401">
            <v>2.0999000000001615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0.84490000000005239</v>
          </cell>
          <cell r="DR401">
            <v>6.5429000000003725</v>
          </cell>
          <cell r="DS401">
            <v>0</v>
          </cell>
          <cell r="DT401">
            <v>0</v>
          </cell>
          <cell r="DU401">
            <v>4.2000000000000455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0.24299999999993815</v>
          </cell>
          <cell r="EA401">
            <v>0</v>
          </cell>
          <cell r="EB401">
            <v>0</v>
          </cell>
          <cell r="EC401">
            <v>0</v>
          </cell>
          <cell r="ED401">
            <v>2.0999000000001615</v>
          </cell>
        </row>
        <row r="402">
          <cell r="C402" t="str">
            <v>SP15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</row>
        <row r="403">
          <cell r="C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4">
          <cell r="C404" t="str">
            <v>Trapped Energy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</row>
        <row r="405">
          <cell r="F405">
            <v>-37.099999999976717</v>
          </cell>
          <cell r="G405">
            <v>208.07699999999022</v>
          </cell>
          <cell r="H405">
            <v>624.38199999998324</v>
          </cell>
          <cell r="I405">
            <v>714.83700000005774</v>
          </cell>
          <cell r="J405">
            <v>694.11799999995856</v>
          </cell>
          <cell r="K405">
            <v>698.46700000000419</v>
          </cell>
          <cell r="L405">
            <v>1419.7379999998957</v>
          </cell>
          <cell r="M405">
            <v>649.32399999990594</v>
          </cell>
          <cell r="N405">
            <v>543.96999999997206</v>
          </cell>
          <cell r="O405">
            <v>536.53300000005402</v>
          </cell>
          <cell r="P405">
            <v>56.922999999951571</v>
          </cell>
          <cell r="Q405">
            <v>312.12000000011176</v>
          </cell>
          <cell r="R405">
            <v>3156.1539999991655</v>
          </cell>
          <cell r="S405">
            <v>42.201000000117347</v>
          </cell>
          <cell r="T405">
            <v>74.415999999968335</v>
          </cell>
          <cell r="U405">
            <v>306.93499999999767</v>
          </cell>
          <cell r="V405">
            <v>350.87299999996321</v>
          </cell>
          <cell r="W405">
            <v>251.3190000000177</v>
          </cell>
          <cell r="X405">
            <v>184.4769999999553</v>
          </cell>
          <cell r="Y405">
            <v>285.33900000003632</v>
          </cell>
          <cell r="Z405">
            <v>117.25699999998324</v>
          </cell>
          <cell r="AA405">
            <v>120.01699999999255</v>
          </cell>
          <cell r="AB405">
            <v>421.2149999999674</v>
          </cell>
          <cell r="AC405">
            <v>428.54500000004191</v>
          </cell>
          <cell r="AD405">
            <v>573.56000000005588</v>
          </cell>
          <cell r="AE405">
            <v>906.42759999912232</v>
          </cell>
          <cell r="AF405">
            <v>-3511.2069999999367</v>
          </cell>
          <cell r="AG405">
            <v>271.32699999999022</v>
          </cell>
          <cell r="AH405">
            <v>331.66700000001583</v>
          </cell>
          <cell r="AI405">
            <v>527.57399999996414</v>
          </cell>
          <cell r="AJ405">
            <v>340.6359999999986</v>
          </cell>
          <cell r="AK405">
            <v>188.24199999996927</v>
          </cell>
          <cell r="AL405">
            <v>453.32199999992736</v>
          </cell>
          <cell r="AM405">
            <v>116.52599999995437</v>
          </cell>
          <cell r="AN405">
            <v>219.75</v>
          </cell>
          <cell r="AO405">
            <v>571.89399999997113</v>
          </cell>
          <cell r="AP405">
            <v>669.48259999998845</v>
          </cell>
          <cell r="AQ405">
            <v>727.21399999991991</v>
          </cell>
          <cell r="AR405">
            <v>1914.8784999996424</v>
          </cell>
          <cell r="AS405">
            <v>-3010.2589999999618</v>
          </cell>
          <cell r="AT405">
            <v>412.94300000002841</v>
          </cell>
          <cell r="AU405">
            <v>325.69490000006044</v>
          </cell>
          <cell r="AV405">
            <v>489.29500000001281</v>
          </cell>
          <cell r="AW405">
            <v>456.6479999999865</v>
          </cell>
          <cell r="AX405">
            <v>343.45799999998417</v>
          </cell>
          <cell r="AY405">
            <v>519.25799999991432</v>
          </cell>
          <cell r="AZ405">
            <v>194.18500000005588</v>
          </cell>
          <cell r="BA405">
            <v>115.45199999993201</v>
          </cell>
          <cell r="BB405">
            <v>641.16269999998622</v>
          </cell>
          <cell r="BC405">
            <v>411.44490000000224</v>
          </cell>
          <cell r="BD405">
            <v>1015.5960000000196</v>
          </cell>
          <cell r="BE405">
            <v>2733.7089000009</v>
          </cell>
          <cell r="BF405">
            <v>11.970000000030268</v>
          </cell>
          <cell r="BG405">
            <v>14.38990000000922</v>
          </cell>
          <cell r="BH405">
            <v>291.12800000002608</v>
          </cell>
          <cell r="BI405">
            <v>430.67300000000978</v>
          </cell>
          <cell r="BJ405">
            <v>488.69000000000233</v>
          </cell>
          <cell r="BK405">
            <v>246.80999999993946</v>
          </cell>
          <cell r="BL405">
            <v>327.93699999991804</v>
          </cell>
          <cell r="BM405">
            <v>115.68800000002375</v>
          </cell>
          <cell r="BN405">
            <v>146.80999999999767</v>
          </cell>
          <cell r="BO405">
            <v>342.10999999998603</v>
          </cell>
          <cell r="BP405">
            <v>147.65200000000186</v>
          </cell>
          <cell r="BQ405">
            <v>169.85100000002421</v>
          </cell>
          <cell r="BR405">
            <v>3171.8290000008419</v>
          </cell>
          <cell r="BS405">
            <v>10.612000000022817</v>
          </cell>
          <cell r="BT405">
            <v>166.21099999995204</v>
          </cell>
          <cell r="BU405">
            <v>385.78700000001118</v>
          </cell>
          <cell r="BV405">
            <v>405.72000000003027</v>
          </cell>
          <cell r="BW405">
            <v>543.57200000004377</v>
          </cell>
          <cell r="BX405">
            <v>279.40399999998044</v>
          </cell>
          <cell r="BY405">
            <v>289.34700000000885</v>
          </cell>
          <cell r="BZ405">
            <v>192.6359999999404</v>
          </cell>
          <cell r="CA405">
            <v>302.95000000001164</v>
          </cell>
          <cell r="CB405">
            <v>292.34600000013597</v>
          </cell>
          <cell r="CC405">
            <v>214.13999999989755</v>
          </cell>
          <cell r="CD405">
            <v>89.104000000050291</v>
          </cell>
          <cell r="CE405">
            <v>2500.2678000004962</v>
          </cell>
          <cell r="CF405">
            <v>68.091999999887776</v>
          </cell>
          <cell r="CG405">
            <v>109.74200000002747</v>
          </cell>
          <cell r="CH405">
            <v>241.81669999996666</v>
          </cell>
          <cell r="CI405">
            <v>210.38300000008894</v>
          </cell>
          <cell r="CJ405">
            <v>479.29999999993015</v>
          </cell>
          <cell r="CK405">
            <v>178.22999999998137</v>
          </cell>
          <cell r="CL405">
            <v>37.549100000003818</v>
          </cell>
          <cell r="CM405">
            <v>4.143999999971129</v>
          </cell>
          <cell r="CN405">
            <v>72.304000000003725</v>
          </cell>
          <cell r="CO405">
            <v>170.41299999994226</v>
          </cell>
          <cell r="CP405">
            <v>151.94999999995343</v>
          </cell>
          <cell r="CQ405">
            <v>776.34400000004098</v>
          </cell>
          <cell r="CR405">
            <v>1919.193400000222</v>
          </cell>
          <cell r="CS405">
            <v>213.38399999996182</v>
          </cell>
          <cell r="CT405">
            <v>153.76489999995101</v>
          </cell>
          <cell r="CU405">
            <v>254.28349999996135</v>
          </cell>
          <cell r="CV405">
            <v>370.64500000001863</v>
          </cell>
          <cell r="CW405">
            <v>425.89899999997579</v>
          </cell>
          <cell r="CX405">
            <v>288.60999999998603</v>
          </cell>
          <cell r="CY405">
            <v>71.375000000058208</v>
          </cell>
          <cell r="CZ405">
            <v>16.089999999967404</v>
          </cell>
          <cell r="DA405">
            <v>53.462999999988824</v>
          </cell>
          <cell r="DB405">
            <v>151.72799999988638</v>
          </cell>
          <cell r="DC405">
            <v>45.117000000027474</v>
          </cell>
          <cell r="DD405">
            <v>-125.16600000002654</v>
          </cell>
          <cell r="DE405">
            <v>3249.0082000000402</v>
          </cell>
          <cell r="DF405">
            <v>195.03200000006473</v>
          </cell>
          <cell r="DG405">
            <v>322.90040000004228</v>
          </cell>
          <cell r="DH405">
            <v>309.31300000002375</v>
          </cell>
          <cell r="DI405">
            <v>398.23790000000736</v>
          </cell>
          <cell r="DJ405">
            <v>288.82099999999627</v>
          </cell>
          <cell r="DK405">
            <v>167.98199999995995</v>
          </cell>
          <cell r="DL405">
            <v>103.44200000015553</v>
          </cell>
          <cell r="DM405">
            <v>65.244000000006054</v>
          </cell>
          <cell r="DN405">
            <v>209.67399999999907</v>
          </cell>
          <cell r="DO405">
            <v>529.89500000001863</v>
          </cell>
          <cell r="DP405">
            <v>-19.014999999897555</v>
          </cell>
          <cell r="DQ405">
            <v>677.48190000001341</v>
          </cell>
          <cell r="DR405">
            <v>3420.2548999991268</v>
          </cell>
          <cell r="DS405">
            <v>304.97899999993388</v>
          </cell>
          <cell r="DT405">
            <v>304.29399999999441</v>
          </cell>
          <cell r="DU405">
            <v>422.52000000001863</v>
          </cell>
          <cell r="DV405">
            <v>436.58000000007451</v>
          </cell>
          <cell r="DW405">
            <v>363.07400000002235</v>
          </cell>
          <cell r="DX405">
            <v>260.20600000000559</v>
          </cell>
          <cell r="DY405">
            <v>129.74100000003818</v>
          </cell>
          <cell r="DZ405">
            <v>19.476000000024214</v>
          </cell>
          <cell r="EA405">
            <v>172.75499999994645</v>
          </cell>
          <cell r="EB405">
            <v>385.27399999997579</v>
          </cell>
          <cell r="EC405">
            <v>263.16600000002654</v>
          </cell>
          <cell r="ED405">
            <v>358.18989999999758</v>
          </cell>
        </row>
        <row r="407">
          <cell r="A407" t="str">
            <v>Total Special Sales For Resale</v>
          </cell>
          <cell r="F407">
            <v>-37.099999999860302</v>
          </cell>
          <cell r="G407">
            <v>208.07700000004843</v>
          </cell>
          <cell r="H407">
            <v>624.38199999998324</v>
          </cell>
          <cell r="I407">
            <v>714.83700000005774</v>
          </cell>
          <cell r="J407">
            <v>694.11799999990035</v>
          </cell>
          <cell r="K407">
            <v>698.4670000000624</v>
          </cell>
          <cell r="L407">
            <v>1419.7379999998957</v>
          </cell>
          <cell r="M407">
            <v>649.32399999990594</v>
          </cell>
          <cell r="N407">
            <v>543.96999999997206</v>
          </cell>
          <cell r="O407">
            <v>536.53300000028685</v>
          </cell>
          <cell r="P407">
            <v>56.922999999951571</v>
          </cell>
          <cell r="Q407">
            <v>312.12000000011176</v>
          </cell>
          <cell r="R407">
            <v>3156.1540000000969</v>
          </cell>
          <cell r="S407">
            <v>42.201000000117347</v>
          </cell>
          <cell r="T407">
            <v>74.415999999968335</v>
          </cell>
          <cell r="U407">
            <v>306.93500000005588</v>
          </cell>
          <cell r="V407">
            <v>350.87299999996321</v>
          </cell>
          <cell r="W407">
            <v>251.3190000000177</v>
          </cell>
          <cell r="X407">
            <v>184.4769999999553</v>
          </cell>
          <cell r="Y407">
            <v>285.33900000003632</v>
          </cell>
          <cell r="Z407">
            <v>117.25699999998324</v>
          </cell>
          <cell r="AA407">
            <v>120.01699999999255</v>
          </cell>
          <cell r="AB407">
            <v>421.2149999999674</v>
          </cell>
          <cell r="AC407">
            <v>428.54500000004191</v>
          </cell>
          <cell r="AD407">
            <v>573.56000000005588</v>
          </cell>
          <cell r="AE407">
            <v>906.42760000005364</v>
          </cell>
          <cell r="AF407">
            <v>-3511.2069999999367</v>
          </cell>
          <cell r="AG407">
            <v>271.32699999999022</v>
          </cell>
          <cell r="AH407">
            <v>331.66700000001583</v>
          </cell>
          <cell r="AI407">
            <v>527.57399999996414</v>
          </cell>
          <cell r="AJ407">
            <v>340.6359999999986</v>
          </cell>
          <cell r="AK407">
            <v>188.24199999996927</v>
          </cell>
          <cell r="AL407">
            <v>453.32199999992736</v>
          </cell>
          <cell r="AM407">
            <v>116.52599999995437</v>
          </cell>
          <cell r="AN407">
            <v>219.75</v>
          </cell>
          <cell r="AO407">
            <v>571.89399999997113</v>
          </cell>
          <cell r="AP407">
            <v>669.48259999998845</v>
          </cell>
          <cell r="AQ407">
            <v>727.21399999991991</v>
          </cell>
          <cell r="AR407">
            <v>1914.8784999996424</v>
          </cell>
          <cell r="AS407">
            <v>-3010.2589999999618</v>
          </cell>
          <cell r="AT407">
            <v>412.94300000002841</v>
          </cell>
          <cell r="AU407">
            <v>325.69490000006044</v>
          </cell>
          <cell r="AV407">
            <v>489.29500000001281</v>
          </cell>
          <cell r="AW407">
            <v>456.6479999999865</v>
          </cell>
          <cell r="AX407">
            <v>343.45799999998417</v>
          </cell>
          <cell r="AY407">
            <v>519.25799999991432</v>
          </cell>
          <cell r="AZ407">
            <v>194.18500000005588</v>
          </cell>
          <cell r="BA407">
            <v>115.45199999993201</v>
          </cell>
          <cell r="BB407">
            <v>641.16269999998622</v>
          </cell>
          <cell r="BC407">
            <v>411.44490000000224</v>
          </cell>
          <cell r="BD407">
            <v>1015.5960000000196</v>
          </cell>
          <cell r="BE407">
            <v>2733.7088999999687</v>
          </cell>
          <cell r="BF407">
            <v>11.970000000030268</v>
          </cell>
          <cell r="BG407">
            <v>14.38990000000922</v>
          </cell>
          <cell r="BH407">
            <v>291.12800000002608</v>
          </cell>
          <cell r="BI407">
            <v>430.67300000000978</v>
          </cell>
          <cell r="BJ407">
            <v>488.69000000000233</v>
          </cell>
          <cell r="BK407">
            <v>246.80999999993946</v>
          </cell>
          <cell r="BL407">
            <v>327.93699999991804</v>
          </cell>
          <cell r="BM407">
            <v>115.68800000002375</v>
          </cell>
          <cell r="BN407">
            <v>146.80999999999767</v>
          </cell>
          <cell r="BO407">
            <v>342.10999999998603</v>
          </cell>
          <cell r="BP407">
            <v>147.65200000000186</v>
          </cell>
          <cell r="BQ407">
            <v>169.85100000002421</v>
          </cell>
          <cell r="BR407">
            <v>3171.8289999989793</v>
          </cell>
          <cell r="BS407">
            <v>10.612000000022817</v>
          </cell>
          <cell r="BT407">
            <v>166.21099999995204</v>
          </cell>
          <cell r="BU407">
            <v>385.78700000001118</v>
          </cell>
          <cell r="BV407">
            <v>405.72000000003027</v>
          </cell>
          <cell r="BW407">
            <v>543.57200000004377</v>
          </cell>
          <cell r="BX407">
            <v>279.40399999998044</v>
          </cell>
          <cell r="BY407">
            <v>289.34700000000885</v>
          </cell>
          <cell r="BZ407">
            <v>192.6359999999404</v>
          </cell>
          <cell r="CA407">
            <v>302.95000000001164</v>
          </cell>
          <cell r="CB407">
            <v>292.34600000013597</v>
          </cell>
          <cell r="CC407">
            <v>214.13999999989755</v>
          </cell>
          <cell r="CD407">
            <v>89.104000000050291</v>
          </cell>
          <cell r="CE407">
            <v>2500.2678000004962</v>
          </cell>
          <cell r="CF407">
            <v>68.091999999887776</v>
          </cell>
          <cell r="CG407">
            <v>109.74200000002747</v>
          </cell>
          <cell r="CH407">
            <v>241.81669999996666</v>
          </cell>
          <cell r="CI407">
            <v>210.38300000008894</v>
          </cell>
          <cell r="CJ407">
            <v>479.29999999993015</v>
          </cell>
          <cell r="CK407">
            <v>178.22999999998137</v>
          </cell>
          <cell r="CL407">
            <v>37.549100000003818</v>
          </cell>
          <cell r="CM407">
            <v>4.143999999971129</v>
          </cell>
          <cell r="CN407">
            <v>72.304000000003725</v>
          </cell>
          <cell r="CO407">
            <v>170.41299999994226</v>
          </cell>
          <cell r="CP407">
            <v>151.94999999995343</v>
          </cell>
          <cell r="CQ407">
            <v>776.34400000004098</v>
          </cell>
          <cell r="CR407">
            <v>1919.1933999992907</v>
          </cell>
          <cell r="CS407">
            <v>213.38399999996182</v>
          </cell>
          <cell r="CT407">
            <v>153.76489999995101</v>
          </cell>
          <cell r="CU407">
            <v>254.28349999996135</v>
          </cell>
          <cell r="CV407">
            <v>370.64500000001863</v>
          </cell>
          <cell r="CW407">
            <v>425.89899999997579</v>
          </cell>
          <cell r="CX407">
            <v>288.60999999998603</v>
          </cell>
          <cell r="CY407">
            <v>71.375000000058208</v>
          </cell>
          <cell r="CZ407">
            <v>16.089999999967404</v>
          </cell>
          <cell r="DA407">
            <v>53.462999999988824</v>
          </cell>
          <cell r="DB407">
            <v>151.72799999988638</v>
          </cell>
          <cell r="DC407">
            <v>45.117000000027474</v>
          </cell>
          <cell r="DD407">
            <v>-125.16600000002654</v>
          </cell>
          <cell r="DE407">
            <v>3249.0082000009716</v>
          </cell>
          <cell r="DF407">
            <v>195.03200000006473</v>
          </cell>
          <cell r="DG407">
            <v>322.90040000004228</v>
          </cell>
          <cell r="DH407">
            <v>309.31300000002375</v>
          </cell>
          <cell r="DI407">
            <v>398.23790000000736</v>
          </cell>
          <cell r="DJ407">
            <v>288.82099999999627</v>
          </cell>
          <cell r="DK407">
            <v>167.98199999995995</v>
          </cell>
          <cell r="DL407">
            <v>103.44200000015553</v>
          </cell>
          <cell r="DM407">
            <v>65.244000000006054</v>
          </cell>
          <cell r="DN407">
            <v>209.67399999999907</v>
          </cell>
          <cell r="DO407">
            <v>529.89500000001863</v>
          </cell>
          <cell r="DP407">
            <v>-19.014999999897555</v>
          </cell>
          <cell r="DQ407">
            <v>677.48190000001341</v>
          </cell>
          <cell r="DR407">
            <v>3420.2549000000581</v>
          </cell>
          <cell r="DS407">
            <v>304.97899999993388</v>
          </cell>
          <cell r="DT407">
            <v>304.29399999999441</v>
          </cell>
          <cell r="DU407">
            <v>422.52000000001863</v>
          </cell>
          <cell r="DV407">
            <v>436.58000000007451</v>
          </cell>
          <cell r="DW407">
            <v>363.07400000002235</v>
          </cell>
          <cell r="DX407">
            <v>260.20600000000559</v>
          </cell>
          <cell r="DY407">
            <v>129.74100000003818</v>
          </cell>
          <cell r="DZ407">
            <v>19.476000000024214</v>
          </cell>
          <cell r="EA407">
            <v>172.75499999994645</v>
          </cell>
          <cell r="EB407">
            <v>385.27399999997579</v>
          </cell>
          <cell r="EC407">
            <v>263.16600000002654</v>
          </cell>
          <cell r="ED407">
            <v>358.18989999999758</v>
          </cell>
        </row>
        <row r="408">
          <cell r="F408" t="str">
            <v>=</v>
          </cell>
          <cell r="G408" t="str">
            <v>=</v>
          </cell>
          <cell r="H408" t="str">
            <v>=</v>
          </cell>
          <cell r="I408" t="str">
            <v>=</v>
          </cell>
          <cell r="J408" t="str">
            <v>=</v>
          </cell>
          <cell r="K408" t="str">
            <v>=</v>
          </cell>
          <cell r="L408" t="str">
            <v>=</v>
          </cell>
          <cell r="M408" t="str">
            <v>=</v>
          </cell>
          <cell r="N408" t="str">
            <v>=</v>
          </cell>
          <cell r="O408" t="str">
            <v>=</v>
          </cell>
          <cell r="P408" t="str">
            <v>=</v>
          </cell>
          <cell r="Q408" t="str">
            <v>=</v>
          </cell>
          <cell r="R408" t="str">
            <v>=</v>
          </cell>
          <cell r="S408" t="str">
            <v>=</v>
          </cell>
          <cell r="T408" t="str">
            <v>=</v>
          </cell>
          <cell r="U408" t="str">
            <v>=</v>
          </cell>
          <cell r="V408" t="str">
            <v>=</v>
          </cell>
          <cell r="W408" t="str">
            <v>=</v>
          </cell>
          <cell r="X408" t="str">
            <v>=</v>
          </cell>
          <cell r="Y408" t="str">
            <v>=</v>
          </cell>
          <cell r="Z408" t="str">
            <v>=</v>
          </cell>
          <cell r="AA408" t="str">
            <v>=</v>
          </cell>
          <cell r="AB408" t="str">
            <v>=</v>
          </cell>
          <cell r="AC408" t="str">
            <v>=</v>
          </cell>
          <cell r="AD408" t="str">
            <v>=</v>
          </cell>
          <cell r="AE408" t="str">
            <v>=</v>
          </cell>
          <cell r="AF408" t="str">
            <v>=</v>
          </cell>
          <cell r="AG408" t="str">
            <v>=</v>
          </cell>
          <cell r="AH408" t="str">
            <v>=</v>
          </cell>
          <cell r="AI408" t="str">
            <v>=</v>
          </cell>
          <cell r="AJ408" t="str">
            <v>=</v>
          </cell>
          <cell r="AK408" t="str">
            <v>=</v>
          </cell>
          <cell r="AL408" t="str">
            <v>=</v>
          </cell>
          <cell r="AM408" t="str">
            <v>=</v>
          </cell>
          <cell r="AN408" t="str">
            <v>=</v>
          </cell>
          <cell r="AO408" t="str">
            <v>=</v>
          </cell>
          <cell r="AP408" t="str">
            <v>=</v>
          </cell>
          <cell r="AQ408" t="str">
            <v>=</v>
          </cell>
          <cell r="AR408" t="str">
            <v>=</v>
          </cell>
          <cell r="AS408" t="str">
            <v>=</v>
          </cell>
          <cell r="AT408" t="str">
            <v>=</v>
          </cell>
          <cell r="AU408" t="str">
            <v>=</v>
          </cell>
          <cell r="AV408" t="str">
            <v>=</v>
          </cell>
          <cell r="AW408" t="str">
            <v>=</v>
          </cell>
          <cell r="AX408" t="str">
            <v>=</v>
          </cell>
          <cell r="AY408" t="str">
            <v>=</v>
          </cell>
          <cell r="AZ408" t="str">
            <v>=</v>
          </cell>
          <cell r="BA408" t="str">
            <v>=</v>
          </cell>
          <cell r="BB408" t="str">
            <v>=</v>
          </cell>
          <cell r="BC408" t="str">
            <v>=</v>
          </cell>
          <cell r="BD408" t="str">
            <v>=</v>
          </cell>
          <cell r="BE408" t="str">
            <v>=</v>
          </cell>
          <cell r="BF408" t="str">
            <v>=</v>
          </cell>
          <cell r="BG408" t="str">
            <v>=</v>
          </cell>
          <cell r="BH408" t="str">
            <v>=</v>
          </cell>
          <cell r="BI408" t="str">
            <v>=</v>
          </cell>
          <cell r="BJ408" t="str">
            <v>=</v>
          </cell>
          <cell r="BK408" t="str">
            <v>=</v>
          </cell>
          <cell r="BL408" t="str">
            <v>=</v>
          </cell>
          <cell r="BM408" t="str">
            <v>=</v>
          </cell>
          <cell r="BN408" t="str">
            <v>=</v>
          </cell>
          <cell r="BO408" t="str">
            <v>=</v>
          </cell>
          <cell r="BP408" t="str">
            <v>=</v>
          </cell>
          <cell r="BQ408" t="str">
            <v>=</v>
          </cell>
          <cell r="BR408" t="str">
            <v>=</v>
          </cell>
          <cell r="BS408" t="str">
            <v>=</v>
          </cell>
          <cell r="BT408" t="str">
            <v>=</v>
          </cell>
          <cell r="BU408" t="str">
            <v>=</v>
          </cell>
          <cell r="BV408" t="str">
            <v>=</v>
          </cell>
          <cell r="BW408" t="str">
            <v>=</v>
          </cell>
          <cell r="BX408" t="str">
            <v>=</v>
          </cell>
          <cell r="BY408" t="str">
            <v>=</v>
          </cell>
          <cell r="BZ408" t="str">
            <v>=</v>
          </cell>
          <cell r="CA408" t="str">
            <v>=</v>
          </cell>
          <cell r="CB408" t="str">
            <v>=</v>
          </cell>
          <cell r="CC408" t="str">
            <v>=</v>
          </cell>
          <cell r="CD408" t="str">
            <v>=</v>
          </cell>
          <cell r="CE408" t="str">
            <v>=</v>
          </cell>
          <cell r="CF408" t="str">
            <v>=</v>
          </cell>
          <cell r="CG408" t="str">
            <v>=</v>
          </cell>
          <cell r="CH408" t="str">
            <v>=</v>
          </cell>
          <cell r="CI408" t="str">
            <v>=</v>
          </cell>
          <cell r="CJ408" t="str">
            <v>=</v>
          </cell>
          <cell r="CK408" t="str">
            <v>=</v>
          </cell>
          <cell r="CL408" t="str">
            <v>=</v>
          </cell>
          <cell r="CM408" t="str">
            <v>=</v>
          </cell>
          <cell r="CN408" t="str">
            <v>=</v>
          </cell>
          <cell r="CO408" t="str">
            <v>=</v>
          </cell>
          <cell r="CP408" t="str">
            <v>=</v>
          </cell>
          <cell r="CQ408" t="str">
            <v>=</v>
          </cell>
          <cell r="CR408" t="str">
            <v>=</v>
          </cell>
          <cell r="CS408" t="str">
            <v>=</v>
          </cell>
          <cell r="CT408" t="str">
            <v>=</v>
          </cell>
          <cell r="CU408" t="str">
            <v>=</v>
          </cell>
          <cell r="CV408" t="str">
            <v>=</v>
          </cell>
          <cell r="CW408" t="str">
            <v>=</v>
          </cell>
          <cell r="CX408" t="str">
            <v>=</v>
          </cell>
          <cell r="CY408" t="str">
            <v>=</v>
          </cell>
          <cell r="CZ408" t="str">
            <v>=</v>
          </cell>
          <cell r="DA408" t="str">
            <v>=</v>
          </cell>
          <cell r="DB408" t="str">
            <v>=</v>
          </cell>
          <cell r="DC408" t="str">
            <v>=</v>
          </cell>
          <cell r="DD408" t="str">
            <v>=</v>
          </cell>
          <cell r="DE408" t="str">
            <v>=</v>
          </cell>
          <cell r="DF408" t="str">
            <v>=</v>
          </cell>
          <cell r="DG408" t="str">
            <v>=</v>
          </cell>
          <cell r="DH408" t="str">
            <v>=</v>
          </cell>
          <cell r="DI408" t="str">
            <v>=</v>
          </cell>
          <cell r="DJ408" t="str">
            <v>=</v>
          </cell>
          <cell r="DK408" t="str">
            <v>=</v>
          </cell>
          <cell r="DL408" t="str">
            <v>=</v>
          </cell>
          <cell r="DM408" t="str">
            <v>=</v>
          </cell>
          <cell r="DN408" t="str">
            <v>=</v>
          </cell>
          <cell r="DO408" t="str">
            <v>=</v>
          </cell>
          <cell r="DP408" t="str">
            <v>=</v>
          </cell>
          <cell r="DQ408" t="str">
            <v>=</v>
          </cell>
          <cell r="DR408" t="str">
            <v>=</v>
          </cell>
          <cell r="DS408" t="str">
            <v>=</v>
          </cell>
          <cell r="DT408" t="str">
            <v>=</v>
          </cell>
          <cell r="DU408" t="str">
            <v>=</v>
          </cell>
          <cell r="DV408" t="str">
            <v>=</v>
          </cell>
          <cell r="DW408" t="str">
            <v>=</v>
          </cell>
          <cell r="DX408" t="str">
            <v>=</v>
          </cell>
          <cell r="DY408" t="str">
            <v>=</v>
          </cell>
          <cell r="DZ408" t="str">
            <v>=</v>
          </cell>
          <cell r="EA408" t="str">
            <v>=</v>
          </cell>
          <cell r="EB408" t="str">
            <v>=</v>
          </cell>
          <cell r="EC408" t="str">
            <v>=</v>
          </cell>
          <cell r="ED408" t="str">
            <v>=</v>
          </cell>
        </row>
        <row r="409">
          <cell r="A409" t="str">
            <v>Total Requirements</v>
          </cell>
          <cell r="F409">
            <v>-37.099999999627471</v>
          </cell>
          <cell r="G409">
            <v>208.07699999958277</v>
          </cell>
          <cell r="H409">
            <v>624.38200000021607</v>
          </cell>
          <cell r="I409">
            <v>714.83700000029057</v>
          </cell>
          <cell r="J409">
            <v>694.11799999978393</v>
          </cell>
          <cell r="K409">
            <v>698.46700000017881</v>
          </cell>
          <cell r="L409">
            <v>1419.7379999998957</v>
          </cell>
          <cell r="M409">
            <v>649.32400000002235</v>
          </cell>
          <cell r="N409">
            <v>543.97000000067055</v>
          </cell>
          <cell r="O409">
            <v>536.53299999982119</v>
          </cell>
          <cell r="P409">
            <v>56.923000000417233</v>
          </cell>
          <cell r="Q409">
            <v>312.12000000011176</v>
          </cell>
          <cell r="R409">
            <v>3156.1540000140667</v>
          </cell>
          <cell r="S409">
            <v>42.201000000350177</v>
          </cell>
          <cell r="T409">
            <v>74.416000000201166</v>
          </cell>
          <cell r="U409">
            <v>306.93499999959022</v>
          </cell>
          <cell r="V409">
            <v>350.8730000006035</v>
          </cell>
          <cell r="W409">
            <v>251.31900000013411</v>
          </cell>
          <cell r="X409">
            <v>184.4769999999553</v>
          </cell>
          <cell r="Y409">
            <v>285.33899999968708</v>
          </cell>
          <cell r="Z409">
            <v>117.25700000021607</v>
          </cell>
          <cell r="AA409">
            <v>120.01699999999255</v>
          </cell>
          <cell r="AB409">
            <v>421.21499999985099</v>
          </cell>
          <cell r="AC409">
            <v>428.54500000085682</v>
          </cell>
          <cell r="AD409">
            <v>573.55999999959022</v>
          </cell>
          <cell r="AE409">
            <v>906.42760001122952</v>
          </cell>
          <cell r="AF409">
            <v>-3511.2070000004023</v>
          </cell>
          <cell r="AG409">
            <v>271.32699999958277</v>
          </cell>
          <cell r="AH409">
            <v>331.66699999943376</v>
          </cell>
          <cell r="AI409">
            <v>527.57400000002235</v>
          </cell>
          <cell r="AJ409">
            <v>340.6359999999404</v>
          </cell>
          <cell r="AK409">
            <v>188.24199999962002</v>
          </cell>
          <cell r="AL409">
            <v>453.32200000062585</v>
          </cell>
          <cell r="AM409">
            <v>116.52600000053644</v>
          </cell>
          <cell r="AN409">
            <v>219.75</v>
          </cell>
          <cell r="AO409">
            <v>571.89400000032037</v>
          </cell>
          <cell r="AP409">
            <v>669.48260000068694</v>
          </cell>
          <cell r="AQ409">
            <v>727.21399999968708</v>
          </cell>
          <cell r="AR409">
            <v>1914.8784999996424</v>
          </cell>
          <cell r="AS409">
            <v>-3010.2590000005439</v>
          </cell>
          <cell r="AT409">
            <v>412.9429999999702</v>
          </cell>
          <cell r="AU409">
            <v>325.6949000004679</v>
          </cell>
          <cell r="AV409">
            <v>489.29499999992549</v>
          </cell>
          <cell r="AW409">
            <v>456.6480000000447</v>
          </cell>
          <cell r="AX409">
            <v>343.45799999963492</v>
          </cell>
          <cell r="AY409">
            <v>519.25799999944866</v>
          </cell>
          <cell r="AZ409">
            <v>194.18500000052154</v>
          </cell>
          <cell r="BA409">
            <v>115.45199999958277</v>
          </cell>
          <cell r="BB409">
            <v>641.16270000021905</v>
          </cell>
          <cell r="BC409">
            <v>411.44489999953657</v>
          </cell>
          <cell r="BD409">
            <v>1015.5959999999031</v>
          </cell>
          <cell r="BE409">
            <v>2733.7089000046253</v>
          </cell>
          <cell r="BF409">
            <v>11.96999999973923</v>
          </cell>
          <cell r="BG409">
            <v>14.38990000076592</v>
          </cell>
          <cell r="BH409">
            <v>291.12800000049174</v>
          </cell>
          <cell r="BI409">
            <v>430.67300000041723</v>
          </cell>
          <cell r="BJ409">
            <v>488.69000000040978</v>
          </cell>
          <cell r="BK409">
            <v>246.80999999959022</v>
          </cell>
          <cell r="BL409">
            <v>327.93699999991804</v>
          </cell>
          <cell r="BM409">
            <v>115.68800000008196</v>
          </cell>
          <cell r="BN409">
            <v>146.80999999959022</v>
          </cell>
          <cell r="BO409">
            <v>342.10999999940395</v>
          </cell>
          <cell r="BP409">
            <v>147.65199999976903</v>
          </cell>
          <cell r="BQ409">
            <v>169.85100000072271</v>
          </cell>
          <cell r="BR409">
            <v>3171.8289999961853</v>
          </cell>
          <cell r="BS409">
            <v>10.612000000663102</v>
          </cell>
          <cell r="BT409">
            <v>166.21099999919534</v>
          </cell>
          <cell r="BU409">
            <v>385.78700000047684</v>
          </cell>
          <cell r="BV409">
            <v>405.71999999973923</v>
          </cell>
          <cell r="BW409">
            <v>543.57199999969453</v>
          </cell>
          <cell r="BX409">
            <v>279.40400000009686</v>
          </cell>
          <cell r="BY409">
            <v>289.34700000006706</v>
          </cell>
          <cell r="BZ409">
            <v>192.6359999999404</v>
          </cell>
          <cell r="CA409">
            <v>302.95000000018626</v>
          </cell>
          <cell r="CB409">
            <v>292.34599999990314</v>
          </cell>
          <cell r="CC409">
            <v>214.13999999966472</v>
          </cell>
          <cell r="CD409">
            <v>89.104000000283122</v>
          </cell>
          <cell r="CE409">
            <v>2500.2678000181913</v>
          </cell>
          <cell r="CF409">
            <v>68.092000000178814</v>
          </cell>
          <cell r="CG409">
            <v>109.74200000055134</v>
          </cell>
          <cell r="CH409">
            <v>241.8167000003159</v>
          </cell>
          <cell r="CI409">
            <v>210.38300000037998</v>
          </cell>
          <cell r="CJ409">
            <v>479.29999999981374</v>
          </cell>
          <cell r="CK409">
            <v>178.22999999951571</v>
          </cell>
          <cell r="CL409">
            <v>37.549100000411272</v>
          </cell>
          <cell r="CM409">
            <v>4.1439999993890524</v>
          </cell>
          <cell r="CN409">
            <v>72.304000000469387</v>
          </cell>
          <cell r="CO409">
            <v>170.41299999970943</v>
          </cell>
          <cell r="CP409">
            <v>151.95000000018626</v>
          </cell>
          <cell r="CQ409">
            <v>776.34400000050664</v>
          </cell>
          <cell r="CR409">
            <v>1919.1934000104666</v>
          </cell>
          <cell r="CS409">
            <v>213.38399999961257</v>
          </cell>
          <cell r="CT409">
            <v>153.7648999998346</v>
          </cell>
          <cell r="CU409">
            <v>254.28349999990314</v>
          </cell>
          <cell r="CV409">
            <v>370.64500000048429</v>
          </cell>
          <cell r="CW409">
            <v>425.89899999927729</v>
          </cell>
          <cell r="CX409">
            <v>288.60999999940395</v>
          </cell>
          <cell r="CY409">
            <v>71.375</v>
          </cell>
          <cell r="CZ409">
            <v>16.089999999850988</v>
          </cell>
          <cell r="DA409">
            <v>53.462999999523163</v>
          </cell>
          <cell r="DB409">
            <v>151.72800000011921</v>
          </cell>
          <cell r="DC409">
            <v>45.11699999962002</v>
          </cell>
          <cell r="DD409">
            <v>-125.16600000020117</v>
          </cell>
          <cell r="DE409">
            <v>3249.0082000046968</v>
          </cell>
          <cell r="DF409">
            <v>195.0320000005886</v>
          </cell>
          <cell r="DG409">
            <v>322.90039999969304</v>
          </cell>
          <cell r="DH409">
            <v>309.31300000008196</v>
          </cell>
          <cell r="DI409">
            <v>398.23790000006557</v>
          </cell>
          <cell r="DJ409">
            <v>288.82100000046194</v>
          </cell>
          <cell r="DK409">
            <v>167.98200000077486</v>
          </cell>
          <cell r="DL409">
            <v>103.44199999980628</v>
          </cell>
          <cell r="DM409">
            <v>65.243999999947846</v>
          </cell>
          <cell r="DN409">
            <v>209.67399999964982</v>
          </cell>
          <cell r="DO409">
            <v>529.89499999955297</v>
          </cell>
          <cell r="DP409">
            <v>-19.015000000596046</v>
          </cell>
          <cell r="DQ409">
            <v>677.48190000001341</v>
          </cell>
          <cell r="DR409">
            <v>3420.25490000844</v>
          </cell>
          <cell r="DS409">
            <v>304.9789999993518</v>
          </cell>
          <cell r="DT409">
            <v>304.29399999976158</v>
          </cell>
          <cell r="DU409">
            <v>422.52000000048429</v>
          </cell>
          <cell r="DV409">
            <v>436.58000000007451</v>
          </cell>
          <cell r="DW409">
            <v>363.07400000002235</v>
          </cell>
          <cell r="DX409">
            <v>260.2059999993071</v>
          </cell>
          <cell r="DY409">
            <v>129.74100000038743</v>
          </cell>
          <cell r="DZ409">
            <v>19.475999999791384</v>
          </cell>
          <cell r="EA409">
            <v>172.75499999988824</v>
          </cell>
          <cell r="EB409">
            <v>385.27400000020862</v>
          </cell>
          <cell r="EC409">
            <v>263.16600000020117</v>
          </cell>
          <cell r="ED409">
            <v>358.18989999964833</v>
          </cell>
        </row>
        <row r="410">
          <cell r="F410" t="str">
            <v>=</v>
          </cell>
          <cell r="G410" t="str">
            <v>=</v>
          </cell>
          <cell r="H410" t="str">
            <v>=</v>
          </cell>
          <cell r="I410" t="str">
            <v>=</v>
          </cell>
          <cell r="J410" t="str">
            <v>=</v>
          </cell>
          <cell r="K410" t="str">
            <v>=</v>
          </cell>
          <cell r="L410" t="str">
            <v>=</v>
          </cell>
          <cell r="M410" t="str">
            <v>=</v>
          </cell>
          <cell r="N410" t="str">
            <v>=</v>
          </cell>
          <cell r="O410" t="str">
            <v>=</v>
          </cell>
          <cell r="P410" t="str">
            <v>=</v>
          </cell>
          <cell r="Q410" t="str">
            <v>=</v>
          </cell>
          <cell r="R410" t="str">
            <v>=</v>
          </cell>
          <cell r="S410" t="str">
            <v>=</v>
          </cell>
          <cell r="T410" t="str">
            <v>=</v>
          </cell>
          <cell r="U410" t="str">
            <v>=</v>
          </cell>
          <cell r="V410" t="str">
            <v>=</v>
          </cell>
          <cell r="W410" t="str">
            <v>=</v>
          </cell>
          <cell r="X410" t="str">
            <v>=</v>
          </cell>
          <cell r="Y410" t="str">
            <v>=</v>
          </cell>
          <cell r="Z410" t="str">
            <v>=</v>
          </cell>
          <cell r="AA410" t="str">
            <v>=</v>
          </cell>
          <cell r="AB410" t="str">
            <v>=</v>
          </cell>
          <cell r="AC410" t="str">
            <v>=</v>
          </cell>
          <cell r="AD410" t="str">
            <v>=</v>
          </cell>
          <cell r="AE410" t="str">
            <v>=</v>
          </cell>
          <cell r="AF410" t="str">
            <v>=</v>
          </cell>
          <cell r="AG410" t="str">
            <v>=</v>
          </cell>
          <cell r="AH410" t="str">
            <v>=</v>
          </cell>
          <cell r="AI410" t="str">
            <v>=</v>
          </cell>
          <cell r="AJ410" t="str">
            <v>=</v>
          </cell>
          <cell r="AK410" t="str">
            <v>=</v>
          </cell>
          <cell r="AL410" t="str">
            <v>=</v>
          </cell>
          <cell r="AM410" t="str">
            <v>=</v>
          </cell>
          <cell r="AN410" t="str">
            <v>=</v>
          </cell>
          <cell r="AO410" t="str">
            <v>=</v>
          </cell>
          <cell r="AP410" t="str">
            <v>=</v>
          </cell>
          <cell r="AQ410" t="str">
            <v>=</v>
          </cell>
          <cell r="AR410" t="str">
            <v>=</v>
          </cell>
          <cell r="AS410" t="str">
            <v>=</v>
          </cell>
          <cell r="AT410" t="str">
            <v>=</v>
          </cell>
          <cell r="AU410" t="str">
            <v>=</v>
          </cell>
          <cell r="AV410" t="str">
            <v>=</v>
          </cell>
          <cell r="AW410" t="str">
            <v>=</v>
          </cell>
          <cell r="AX410" t="str">
            <v>=</v>
          </cell>
          <cell r="AY410" t="str">
            <v>=</v>
          </cell>
          <cell r="AZ410" t="str">
            <v>=</v>
          </cell>
          <cell r="BA410" t="str">
            <v>=</v>
          </cell>
          <cell r="BB410" t="str">
            <v>=</v>
          </cell>
          <cell r="BC410" t="str">
            <v>=</v>
          </cell>
          <cell r="BD410" t="str">
            <v>=</v>
          </cell>
          <cell r="BE410" t="str">
            <v>=</v>
          </cell>
          <cell r="BF410" t="str">
            <v>=</v>
          </cell>
          <cell r="BG410" t="str">
            <v>=</v>
          </cell>
          <cell r="BH410" t="str">
            <v>=</v>
          </cell>
          <cell r="BI410" t="str">
            <v>=</v>
          </cell>
          <cell r="BJ410" t="str">
            <v>=</v>
          </cell>
          <cell r="BK410" t="str">
            <v>=</v>
          </cell>
          <cell r="BL410" t="str">
            <v>=</v>
          </cell>
          <cell r="BM410" t="str">
            <v>=</v>
          </cell>
          <cell r="BN410" t="str">
            <v>=</v>
          </cell>
          <cell r="BO410" t="str">
            <v>=</v>
          </cell>
          <cell r="BP410" t="str">
            <v>=</v>
          </cell>
          <cell r="BQ410" t="str">
            <v>=</v>
          </cell>
          <cell r="BR410" t="str">
            <v>=</v>
          </cell>
          <cell r="BS410" t="str">
            <v>=</v>
          </cell>
          <cell r="BT410" t="str">
            <v>=</v>
          </cell>
          <cell r="BU410" t="str">
            <v>=</v>
          </cell>
          <cell r="BV410" t="str">
            <v>=</v>
          </cell>
          <cell r="BW410" t="str">
            <v>=</v>
          </cell>
          <cell r="BX410" t="str">
            <v>=</v>
          </cell>
          <cell r="BY410" t="str">
            <v>=</v>
          </cell>
          <cell r="BZ410" t="str">
            <v>=</v>
          </cell>
          <cell r="CA410" t="str">
            <v>=</v>
          </cell>
          <cell r="CB410" t="str">
            <v>=</v>
          </cell>
          <cell r="CC410" t="str">
            <v>=</v>
          </cell>
          <cell r="CD410" t="str">
            <v>=</v>
          </cell>
          <cell r="CE410" t="str">
            <v>=</v>
          </cell>
          <cell r="CF410" t="str">
            <v>=</v>
          </cell>
          <cell r="CG410" t="str">
            <v>=</v>
          </cell>
          <cell r="CH410" t="str">
            <v>=</v>
          </cell>
          <cell r="CI410" t="str">
            <v>=</v>
          </cell>
          <cell r="CJ410" t="str">
            <v>=</v>
          </cell>
          <cell r="CK410" t="str">
            <v>=</v>
          </cell>
          <cell r="CL410" t="str">
            <v>=</v>
          </cell>
          <cell r="CM410" t="str">
            <v>=</v>
          </cell>
          <cell r="CN410" t="str">
            <v>=</v>
          </cell>
          <cell r="CO410" t="str">
            <v>=</v>
          </cell>
          <cell r="CP410" t="str">
            <v>=</v>
          </cell>
          <cell r="CQ410" t="str">
            <v>=</v>
          </cell>
          <cell r="CR410" t="str">
            <v>=</v>
          </cell>
          <cell r="CS410" t="str">
            <v>=</v>
          </cell>
          <cell r="CT410" t="str">
            <v>=</v>
          </cell>
          <cell r="CU410" t="str">
            <v>=</v>
          </cell>
          <cell r="CV410" t="str">
            <v>=</v>
          </cell>
          <cell r="CW410" t="str">
            <v>=</v>
          </cell>
          <cell r="CX410" t="str">
            <v>=</v>
          </cell>
          <cell r="CY410" t="str">
            <v>=</v>
          </cell>
          <cell r="CZ410" t="str">
            <v>=</v>
          </cell>
          <cell r="DA410" t="str">
            <v>=</v>
          </cell>
          <cell r="DB410" t="str">
            <v>=</v>
          </cell>
          <cell r="DC410" t="str">
            <v>=</v>
          </cell>
          <cell r="DD410" t="str">
            <v>=</v>
          </cell>
          <cell r="DE410" t="str">
            <v>=</v>
          </cell>
          <cell r="DF410" t="str">
            <v>=</v>
          </cell>
          <cell r="DG410" t="str">
            <v>=</v>
          </cell>
          <cell r="DH410" t="str">
            <v>=</v>
          </cell>
          <cell r="DI410" t="str">
            <v>=</v>
          </cell>
          <cell r="DJ410" t="str">
            <v>=</v>
          </cell>
          <cell r="DK410" t="str">
            <v>=</v>
          </cell>
          <cell r="DL410" t="str">
            <v>=</v>
          </cell>
          <cell r="DM410" t="str">
            <v>=</v>
          </cell>
          <cell r="DN410" t="str">
            <v>=</v>
          </cell>
          <cell r="DO410" t="str">
            <v>=</v>
          </cell>
          <cell r="DP410" t="str">
            <v>=</v>
          </cell>
          <cell r="DQ410" t="str">
            <v>=</v>
          </cell>
          <cell r="DR410" t="str">
            <v>=</v>
          </cell>
          <cell r="DS410" t="str">
            <v>=</v>
          </cell>
          <cell r="DT410" t="str">
            <v>=</v>
          </cell>
          <cell r="DU410" t="str">
            <v>=</v>
          </cell>
          <cell r="DV410" t="str">
            <v>=</v>
          </cell>
          <cell r="DW410" t="str">
            <v>=</v>
          </cell>
          <cell r="DX410" t="str">
            <v>=</v>
          </cell>
          <cell r="DY410" t="str">
            <v>=</v>
          </cell>
          <cell r="DZ410" t="str">
            <v>=</v>
          </cell>
          <cell r="EA410" t="str">
            <v>=</v>
          </cell>
          <cell r="EB410" t="str">
            <v>=</v>
          </cell>
          <cell r="EC410" t="str">
            <v>=</v>
          </cell>
          <cell r="ED410" t="str">
            <v>=</v>
          </cell>
        </row>
        <row r="412">
          <cell r="A412" t="str">
            <v>Purchased Power &amp; Net Interchange</v>
          </cell>
        </row>
        <row r="414">
          <cell r="C414" t="str">
            <v>APS Supplemental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</row>
        <row r="415">
          <cell r="C415" t="str">
            <v xml:space="preserve">Combine Hills Wind 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</row>
        <row r="416">
          <cell r="C416" t="str">
            <v>Cedar Springs Wind I and III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</row>
        <row r="417">
          <cell r="C417" t="str">
            <v>Cove Mountain Solar I and II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-11.14618599996902</v>
          </cell>
          <cell r="S417">
            <v>0</v>
          </cell>
          <cell r="T417">
            <v>0</v>
          </cell>
          <cell r="U417">
            <v>0</v>
          </cell>
          <cell r="V417">
            <v>-10</v>
          </cell>
          <cell r="W417">
            <v>-1.1461859999981243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-10</v>
          </cell>
          <cell r="AF417">
            <v>0</v>
          </cell>
          <cell r="AG417">
            <v>0</v>
          </cell>
          <cell r="AH417">
            <v>0</v>
          </cell>
          <cell r="AI417">
            <v>-10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-7.058334399946034</v>
          </cell>
          <cell r="AS417">
            <v>0</v>
          </cell>
          <cell r="AT417">
            <v>0</v>
          </cell>
          <cell r="AU417">
            <v>-7.0583344000042416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-813.19625370006543</v>
          </cell>
          <cell r="BF417">
            <v>-26.268633629999385</v>
          </cell>
          <cell r="BG417">
            <v>-142.1671353999991</v>
          </cell>
          <cell r="BH417">
            <v>-102.02051499999652</v>
          </cell>
          <cell r="BI417">
            <v>-89.069850000007136</v>
          </cell>
          <cell r="BJ417">
            <v>-67.469486640002287</v>
          </cell>
          <cell r="BK417">
            <v>-40.000005000001693</v>
          </cell>
          <cell r="BL417">
            <v>-20.00000022999302</v>
          </cell>
          <cell r="BM417">
            <v>-39.999999300001946</v>
          </cell>
          <cell r="BN417">
            <v>-50.000001999993401</v>
          </cell>
          <cell r="BO417">
            <v>-107.77244700000301</v>
          </cell>
          <cell r="BP417">
            <v>-71.046425399996224</v>
          </cell>
          <cell r="BQ417">
            <v>-57.381754099998943</v>
          </cell>
          <cell r="BR417">
            <v>-560.47895349998726</v>
          </cell>
          <cell r="BS417">
            <v>-1.1320799999994051</v>
          </cell>
          <cell r="BT417">
            <v>-59.9999945999989</v>
          </cell>
          <cell r="BU417">
            <v>-60.000000340001861</v>
          </cell>
          <cell r="BV417">
            <v>-108.25217469999916</v>
          </cell>
          <cell r="BW417">
            <v>-70.665159050004149</v>
          </cell>
          <cell r="BX417">
            <v>-68.683802899991861</v>
          </cell>
          <cell r="BY417">
            <v>-27.789242999991984</v>
          </cell>
          <cell r="BZ417">
            <v>-40.00000369999907</v>
          </cell>
          <cell r="CA417">
            <v>-23.643765000000712</v>
          </cell>
          <cell r="CB417">
            <v>-49.999992099998053</v>
          </cell>
          <cell r="CC417">
            <v>-40.122075110000878</v>
          </cell>
          <cell r="CD417">
            <v>-10.190663000001223</v>
          </cell>
          <cell r="CE417">
            <v>-621.98992227995768</v>
          </cell>
          <cell r="CF417">
            <v>-20.000001000000339</v>
          </cell>
          <cell r="CG417">
            <v>-70.529829099999915</v>
          </cell>
          <cell r="CH417">
            <v>-93.310585380000703</v>
          </cell>
          <cell r="CI417">
            <v>-109.45153300000675</v>
          </cell>
          <cell r="CJ417">
            <v>-35.559935799989034</v>
          </cell>
          <cell r="CK417">
            <v>-25.559813200001372</v>
          </cell>
          <cell r="CL417">
            <v>-16.679684999995516</v>
          </cell>
          <cell r="CM417">
            <v>-21.119873399999051</v>
          </cell>
          <cell r="CN417">
            <v>-56.67981200000213</v>
          </cell>
          <cell r="CO417">
            <v>-90.682265000003099</v>
          </cell>
          <cell r="CP417">
            <v>-21.020524399998976</v>
          </cell>
          <cell r="CQ417">
            <v>-61.396065000000817</v>
          </cell>
          <cell r="CR417">
            <v>-556.44389683997724</v>
          </cell>
          <cell r="CS417">
            <v>-63.909725999998045</v>
          </cell>
          <cell r="CT417">
            <v>-85.366395640001429</v>
          </cell>
          <cell r="CU417">
            <v>-90.088655200001085</v>
          </cell>
          <cell r="CV417">
            <v>-30.000003399996785</v>
          </cell>
          <cell r="CW417">
            <v>-50.000003399996785</v>
          </cell>
          <cell r="CX417">
            <v>-18.476043999995454</v>
          </cell>
          <cell r="CY417">
            <v>-38.919920200001798</v>
          </cell>
          <cell r="CZ417">
            <v>-5.5600579999954789</v>
          </cell>
          <cell r="DA417">
            <v>-26.161475499990047</v>
          </cell>
          <cell r="DB417">
            <v>-37.961620000001858</v>
          </cell>
          <cell r="DC417">
            <v>-49.999993499994162</v>
          </cell>
          <cell r="DD417">
            <v>-60.000001999997039</v>
          </cell>
          <cell r="DE417">
            <v>-237.99996859993553</v>
          </cell>
          <cell r="DF417">
            <v>-10</v>
          </cell>
          <cell r="DG417">
            <v>0</v>
          </cell>
          <cell r="DH417">
            <v>-10</v>
          </cell>
          <cell r="DI417">
            <v>-106.64233659999445</v>
          </cell>
          <cell r="DJ417">
            <v>-29.999998999992386</v>
          </cell>
          <cell r="DK417">
            <v>0</v>
          </cell>
          <cell r="DL417">
            <v>0</v>
          </cell>
          <cell r="DM417">
            <v>-2.8190299999987474</v>
          </cell>
          <cell r="DN417">
            <v>0</v>
          </cell>
          <cell r="DO417">
            <v>-35.559814000000188</v>
          </cell>
          <cell r="DP417">
            <v>-12.211208000000624</v>
          </cell>
          <cell r="DQ417">
            <v>-30.767581000000064</v>
          </cell>
          <cell r="DR417">
            <v>-184.26202075998299</v>
          </cell>
          <cell r="DS417">
            <v>0</v>
          </cell>
          <cell r="DT417">
            <v>0</v>
          </cell>
          <cell r="DU417">
            <v>-40.000002000007953</v>
          </cell>
          <cell r="DV417">
            <v>-88.395605999998224</v>
          </cell>
          <cell r="DW417">
            <v>-19.99999850000313</v>
          </cell>
          <cell r="DX417">
            <v>0</v>
          </cell>
          <cell r="DY417">
            <v>-2.6236239999998361</v>
          </cell>
          <cell r="DZ417">
            <v>-5.5598099999915576</v>
          </cell>
          <cell r="EA417">
            <v>-5.5599365000016405</v>
          </cell>
          <cell r="EB417">
            <v>-22.123043760002474</v>
          </cell>
          <cell r="EC417">
            <v>0</v>
          </cell>
          <cell r="ED417">
            <v>0</v>
          </cell>
        </row>
        <row r="418">
          <cell r="C418" t="str">
            <v>Hunter Solar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-52.35785000002943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-20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-30</v>
          </cell>
          <cell r="AC418">
            <v>0</v>
          </cell>
          <cell r="AD418">
            <v>-2.357850000000326</v>
          </cell>
          <cell r="AE418">
            <v>-60.252353999996558</v>
          </cell>
          <cell r="AF418">
            <v>0</v>
          </cell>
          <cell r="AG418">
            <v>0</v>
          </cell>
          <cell r="AH418">
            <v>-33.453480000000127</v>
          </cell>
          <cell r="AI418">
            <v>-16.798874000000069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-10</v>
          </cell>
          <cell r="AP418">
            <v>0</v>
          </cell>
          <cell r="AQ418">
            <v>0</v>
          </cell>
          <cell r="AR418">
            <v>-62.571395999984816</v>
          </cell>
          <cell r="AS418">
            <v>0</v>
          </cell>
          <cell r="AT418">
            <v>0</v>
          </cell>
          <cell r="AU418">
            <v>0</v>
          </cell>
          <cell r="AV418">
            <v>-20</v>
          </cell>
          <cell r="AW418">
            <v>0</v>
          </cell>
          <cell r="AX418">
            <v>0</v>
          </cell>
          <cell r="AY418">
            <v>-30.000245999999606</v>
          </cell>
          <cell r="AZ418">
            <v>0</v>
          </cell>
          <cell r="BA418">
            <v>0</v>
          </cell>
          <cell r="BB418">
            <v>-12.571149999999761</v>
          </cell>
          <cell r="BC418">
            <v>0</v>
          </cell>
          <cell r="BD418">
            <v>0</v>
          </cell>
          <cell r="BE418">
            <v>-642.48292684700573</v>
          </cell>
          <cell r="BF418">
            <v>-22.830185200000415</v>
          </cell>
          <cell r="BG418">
            <v>-46.460895960000926</v>
          </cell>
          <cell r="BH418">
            <v>-89.479365140001391</v>
          </cell>
          <cell r="BI418">
            <v>-78.303972329998942</v>
          </cell>
          <cell r="BJ418">
            <v>-61.748170740000205</v>
          </cell>
          <cell r="BK418">
            <v>-60.000243999998929</v>
          </cell>
          <cell r="BL418">
            <v>-21.127010000000155</v>
          </cell>
          <cell r="BM418">
            <v>-33.523742999997921</v>
          </cell>
          <cell r="BN418">
            <v>-67.94912000000113</v>
          </cell>
          <cell r="BO418">
            <v>-42.113818000001629</v>
          </cell>
          <cell r="BP418">
            <v>-58.990200476999235</v>
          </cell>
          <cell r="BQ418">
            <v>-59.956201999999394</v>
          </cell>
          <cell r="BR418">
            <v>-562.36093778192298</v>
          </cell>
          <cell r="BS418">
            <v>-24.648025399999824</v>
          </cell>
          <cell r="BT418">
            <v>-88.022873965999679</v>
          </cell>
          <cell r="BU418">
            <v>-86.140540500000498</v>
          </cell>
          <cell r="BV418">
            <v>-50.000002299999323</v>
          </cell>
          <cell r="BW418">
            <v>-97.954744499998924</v>
          </cell>
          <cell r="BX418">
            <v>-50.00000700000237</v>
          </cell>
          <cell r="BY418">
            <v>-6.3089299999992363</v>
          </cell>
          <cell r="BZ418">
            <v>-29.999745000000985</v>
          </cell>
          <cell r="CA418">
            <v>-30.078657316000317</v>
          </cell>
          <cell r="CB418">
            <v>-28.307640299997729</v>
          </cell>
          <cell r="CC418">
            <v>-20.899771000000328</v>
          </cell>
          <cell r="CD418">
            <v>-50.000000500000169</v>
          </cell>
          <cell r="CE418">
            <v>-511.6492312499613</v>
          </cell>
          <cell r="CF418">
            <v>-40.789718449999782</v>
          </cell>
          <cell r="CG418">
            <v>-119.15852220000124</v>
          </cell>
          <cell r="CH418">
            <v>-97.612488599999779</v>
          </cell>
          <cell r="CI418">
            <v>-79.583864000000176</v>
          </cell>
          <cell r="CJ418">
            <v>-42.07152700000006</v>
          </cell>
          <cell r="CK418">
            <v>-47.799563000000489</v>
          </cell>
          <cell r="CL418">
            <v>-5.5598150000005262</v>
          </cell>
          <cell r="CM418">
            <v>0</v>
          </cell>
          <cell r="CN418">
            <v>-10.425835999998526</v>
          </cell>
          <cell r="CO418">
            <v>-51.947685600000113</v>
          </cell>
          <cell r="CP418">
            <v>-16.700211400000626</v>
          </cell>
          <cell r="CQ418">
            <v>0</v>
          </cell>
          <cell r="CR418">
            <v>-515.35338044003583</v>
          </cell>
          <cell r="CS418">
            <v>-22.262445000000298</v>
          </cell>
          <cell r="CT418">
            <v>-68.55136869999842</v>
          </cell>
          <cell r="CU418">
            <v>-86.897745700000087</v>
          </cell>
          <cell r="CV418">
            <v>-60.0000012399978</v>
          </cell>
          <cell r="CW418">
            <v>-21.204580500001612</v>
          </cell>
          <cell r="CX418">
            <v>-16.679687400002877</v>
          </cell>
          <cell r="CY418">
            <v>0</v>
          </cell>
          <cell r="CZ418">
            <v>-27.799562000000151</v>
          </cell>
          <cell r="DA418">
            <v>-41.119871999999305</v>
          </cell>
          <cell r="DB418">
            <v>-75.937103799999022</v>
          </cell>
          <cell r="DC418">
            <v>-74.901261400000294</v>
          </cell>
          <cell r="DD418">
            <v>-19.99975269999959</v>
          </cell>
          <cell r="DE418">
            <v>-286.60335299995495</v>
          </cell>
          <cell r="DF418">
            <v>-19.999999799998477</v>
          </cell>
          <cell r="DG418">
            <v>-4.5803469999991648</v>
          </cell>
          <cell r="DH418">
            <v>-38.859400000001187</v>
          </cell>
          <cell r="DI418">
            <v>-59.999997999999323</v>
          </cell>
          <cell r="DJ418">
            <v>-21.422369200001413</v>
          </cell>
          <cell r="DK418">
            <v>-14.075606999998854</v>
          </cell>
          <cell r="DL418">
            <v>0</v>
          </cell>
          <cell r="DM418">
            <v>0</v>
          </cell>
          <cell r="DN418">
            <v>-25.560062000000471</v>
          </cell>
          <cell r="DO418">
            <v>-75.356400000000576</v>
          </cell>
          <cell r="DP418">
            <v>-26.749170000000959</v>
          </cell>
          <cell r="DQ418">
            <v>0</v>
          </cell>
          <cell r="DR418">
            <v>-191.49181419995148</v>
          </cell>
          <cell r="DS418">
            <v>0</v>
          </cell>
          <cell r="DT418">
            <v>-20</v>
          </cell>
          <cell r="DU418">
            <v>-43.481889999999112</v>
          </cell>
          <cell r="DV418">
            <v>-43.760312000002159</v>
          </cell>
          <cell r="DW418">
            <v>-42.311323199999606</v>
          </cell>
          <cell r="DX418">
            <v>0</v>
          </cell>
          <cell r="DY418">
            <v>0</v>
          </cell>
          <cell r="DZ418">
            <v>0</v>
          </cell>
          <cell r="EA418">
            <v>-20</v>
          </cell>
          <cell r="EB418">
            <v>-21.938289000001532</v>
          </cell>
          <cell r="EC418">
            <v>0</v>
          </cell>
          <cell r="ED418">
            <v>0</v>
          </cell>
        </row>
        <row r="419">
          <cell r="C419" t="str">
            <v>Milican Solar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-10</v>
          </cell>
          <cell r="AS419">
            <v>0</v>
          </cell>
          <cell r="AT419">
            <v>0</v>
          </cell>
          <cell r="AU419">
            <v>-10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-133.42758651000622</v>
          </cell>
          <cell r="BF419">
            <v>0</v>
          </cell>
          <cell r="BG419">
            <v>-0.53773593999994773</v>
          </cell>
          <cell r="BH419">
            <v>-12.449255499999708</v>
          </cell>
          <cell r="BI419">
            <v>-29.252332500000193</v>
          </cell>
          <cell r="BJ419">
            <v>-32.728182400000151</v>
          </cell>
          <cell r="BK419">
            <v>-37.327512800000477</v>
          </cell>
          <cell r="BL419">
            <v>0</v>
          </cell>
          <cell r="BM419">
            <v>0</v>
          </cell>
          <cell r="BN419">
            <v>0</v>
          </cell>
          <cell r="BO419">
            <v>-13.227419400000144</v>
          </cell>
          <cell r="BP419">
            <v>0</v>
          </cell>
          <cell r="BQ419">
            <v>-7.9051479699996889</v>
          </cell>
          <cell r="BR419">
            <v>-75.248289800001658</v>
          </cell>
          <cell r="BS419">
            <v>0</v>
          </cell>
          <cell r="BT419">
            <v>-15.627344499999708</v>
          </cell>
          <cell r="BU419">
            <v>-7.3455850000000282</v>
          </cell>
          <cell r="BV419">
            <v>-36.126930000000357</v>
          </cell>
          <cell r="BW419">
            <v>-6.1484302999997453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-10</v>
          </cell>
          <cell r="CC419">
            <v>0</v>
          </cell>
          <cell r="CD419">
            <v>0</v>
          </cell>
          <cell r="CE419">
            <v>-60.638180359994294</v>
          </cell>
          <cell r="CF419">
            <v>0</v>
          </cell>
          <cell r="CG419">
            <v>-10</v>
          </cell>
          <cell r="CH419">
            <v>-5.8349232999999003</v>
          </cell>
          <cell r="CI419">
            <v>-7.4591602999989846</v>
          </cell>
          <cell r="CJ419">
            <v>0</v>
          </cell>
          <cell r="CK419">
            <v>0</v>
          </cell>
          <cell r="CL419">
            <v>0</v>
          </cell>
          <cell r="CM419">
            <v>-5.5600590000012744</v>
          </cell>
          <cell r="CN419">
            <v>-31.784037760000501</v>
          </cell>
          <cell r="CO419">
            <v>0</v>
          </cell>
          <cell r="CP419">
            <v>0</v>
          </cell>
          <cell r="CQ419">
            <v>0</v>
          </cell>
          <cell r="CR419">
            <v>-65.862451200009673</v>
          </cell>
          <cell r="CS419">
            <v>0</v>
          </cell>
          <cell r="CT419">
            <v>0</v>
          </cell>
          <cell r="CU419">
            <v>-9.9999996000005922</v>
          </cell>
          <cell r="CV419">
            <v>-18.746695499999987</v>
          </cell>
          <cell r="CW419">
            <v>-21.469183000001067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-13.73088910000024</v>
          </cell>
          <cell r="DC419">
            <v>0</v>
          </cell>
          <cell r="DD419">
            <v>-1.9156840000000557</v>
          </cell>
          <cell r="DE419">
            <v>-11.290418030010187</v>
          </cell>
          <cell r="DF419">
            <v>0</v>
          </cell>
          <cell r="DG419">
            <v>0</v>
          </cell>
          <cell r="DH419">
            <v>-4.9628300000003946</v>
          </cell>
          <cell r="DI419">
            <v>-0.76777303000017127</v>
          </cell>
          <cell r="DJ419">
            <v>0</v>
          </cell>
          <cell r="DK419">
            <v>0</v>
          </cell>
          <cell r="DL419">
            <v>-5.5598150000005262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</row>
        <row r="420">
          <cell r="C420" t="str">
            <v>Milford Solar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-50.000000170024578</v>
          </cell>
          <cell r="AF420">
            <v>0</v>
          </cell>
          <cell r="AG420">
            <v>0</v>
          </cell>
          <cell r="AH420">
            <v>0</v>
          </cell>
          <cell r="AI420">
            <v>-30</v>
          </cell>
          <cell r="AJ420">
            <v>-20.000000169999112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-13.386031900008675</v>
          </cell>
          <cell r="AS420">
            <v>0</v>
          </cell>
          <cell r="AT420">
            <v>0</v>
          </cell>
          <cell r="AU420">
            <v>-13.386031900001399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-644.02214859996457</v>
          </cell>
          <cell r="BF420">
            <v>-29.999996000000465</v>
          </cell>
          <cell r="BG420">
            <v>-100.98807230000057</v>
          </cell>
          <cell r="BH420">
            <v>-80.52063199999975</v>
          </cell>
          <cell r="BI420">
            <v>-102.49627049999981</v>
          </cell>
          <cell r="BJ420">
            <v>-68.251823999999033</v>
          </cell>
          <cell r="BK420">
            <v>-49.999998999999661</v>
          </cell>
          <cell r="BL420">
            <v>0</v>
          </cell>
          <cell r="BM420">
            <v>0</v>
          </cell>
          <cell r="BN420">
            <v>-62.050873500000307</v>
          </cell>
          <cell r="BO420">
            <v>-69.999995500000296</v>
          </cell>
          <cell r="BP420">
            <v>-39.1444991999997</v>
          </cell>
          <cell r="BQ420">
            <v>-40.569986599999538</v>
          </cell>
          <cell r="BR420">
            <v>-498.07298062599148</v>
          </cell>
          <cell r="BS420">
            <v>-29.999999699999535</v>
          </cell>
          <cell r="BT420">
            <v>-41.224996000000829</v>
          </cell>
          <cell r="BU420">
            <v>-70.00000700000237</v>
          </cell>
          <cell r="BV420">
            <v>-69.999996999998984</v>
          </cell>
          <cell r="BW420">
            <v>-42.045493000001443</v>
          </cell>
          <cell r="BX420">
            <v>-31.68147030000182</v>
          </cell>
          <cell r="BY420">
            <v>0</v>
          </cell>
          <cell r="BZ420">
            <v>0</v>
          </cell>
          <cell r="CA420">
            <v>-68.935138999997434</v>
          </cell>
          <cell r="CB420">
            <v>-44.185878926000441</v>
          </cell>
          <cell r="CC420">
            <v>-29.999999199999365</v>
          </cell>
          <cell r="CD420">
            <v>-70.000000500000169</v>
          </cell>
          <cell r="CE420">
            <v>-362.14609000002383</v>
          </cell>
          <cell r="CF420">
            <v>-9.2102820000000065</v>
          </cell>
          <cell r="CG420">
            <v>-58.58437739999863</v>
          </cell>
          <cell r="CH420">
            <v>-28.179755999997724</v>
          </cell>
          <cell r="CI420">
            <v>-93.383722999999009</v>
          </cell>
          <cell r="CJ420">
            <v>-59.999993900000845</v>
          </cell>
          <cell r="CK420">
            <v>-15.559815300002811</v>
          </cell>
          <cell r="CL420">
            <v>-5.5598129999998491</v>
          </cell>
          <cell r="CM420">
            <v>-25.185922399999981</v>
          </cell>
          <cell r="CN420">
            <v>-25.560062000000471</v>
          </cell>
          <cell r="CO420">
            <v>-26.97199399999954</v>
          </cell>
          <cell r="CP420">
            <v>-13.950351000001319</v>
          </cell>
          <cell r="CQ420">
            <v>0</v>
          </cell>
          <cell r="CR420">
            <v>-318.81405957997777</v>
          </cell>
          <cell r="CS420">
            <v>-10</v>
          </cell>
          <cell r="CT420">
            <v>-28.216126420000364</v>
          </cell>
          <cell r="CU420">
            <v>-57.513158999998268</v>
          </cell>
          <cell r="CV420">
            <v>-60.000000700001692</v>
          </cell>
          <cell r="CW420">
            <v>-35.86211159999948</v>
          </cell>
          <cell r="CX420">
            <v>-20</v>
          </cell>
          <cell r="CY420">
            <v>-11.119872999999643</v>
          </cell>
          <cell r="CZ420">
            <v>-5.5600587999979325</v>
          </cell>
          <cell r="DA420">
            <v>-40.471220999999787</v>
          </cell>
          <cell r="DB420">
            <v>-34.972769060001156</v>
          </cell>
          <cell r="DC420">
            <v>-15.098740000001271</v>
          </cell>
          <cell r="DD420">
            <v>0</v>
          </cell>
          <cell r="DE420">
            <v>-172.76823612005683</v>
          </cell>
          <cell r="DF420">
            <v>0</v>
          </cell>
          <cell r="DG420">
            <v>0</v>
          </cell>
          <cell r="DH420">
            <v>-3.3919439000019338</v>
          </cell>
          <cell r="DI420">
            <v>-19.999996999998984</v>
          </cell>
          <cell r="DJ420">
            <v>-38.577625999998418</v>
          </cell>
          <cell r="DK420">
            <v>-22.239504220000526</v>
          </cell>
          <cell r="DL420">
            <v>0</v>
          </cell>
          <cell r="DM420">
            <v>-10</v>
          </cell>
          <cell r="DN420">
            <v>-16.318930000001274</v>
          </cell>
          <cell r="DO420">
            <v>-42.240235000001121</v>
          </cell>
          <cell r="DP420">
            <v>0</v>
          </cell>
          <cell r="DQ420">
            <v>-20</v>
          </cell>
          <cell r="DR420">
            <v>-188.63428927998757</v>
          </cell>
          <cell r="DS420">
            <v>0</v>
          </cell>
          <cell r="DT420">
            <v>-10</v>
          </cell>
          <cell r="DU420">
            <v>-7.4864149999484653E-2</v>
          </cell>
          <cell r="DV420">
            <v>-61.799509529999341</v>
          </cell>
          <cell r="DW420">
            <v>-81.200102599999809</v>
          </cell>
          <cell r="DX420">
            <v>0</v>
          </cell>
          <cell r="DY420">
            <v>-10</v>
          </cell>
          <cell r="DZ420">
            <v>0</v>
          </cell>
          <cell r="EA420">
            <v>0</v>
          </cell>
          <cell r="EB420">
            <v>-25.559812999999849</v>
          </cell>
          <cell r="EC420">
            <v>0</v>
          </cell>
          <cell r="ED420">
            <v>0</v>
          </cell>
        </row>
        <row r="421">
          <cell r="C421" t="str">
            <v>Prineville Solar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-154.62586246001592</v>
          </cell>
          <cell r="BF421">
            <v>0</v>
          </cell>
          <cell r="BG421">
            <v>-29.860406259999763</v>
          </cell>
          <cell r="BH421">
            <v>-46.657536000000619</v>
          </cell>
          <cell r="BI421">
            <v>-15.995645599999989</v>
          </cell>
          <cell r="BJ421">
            <v>-25.339694999998756</v>
          </cell>
          <cell r="BK421">
            <v>0</v>
          </cell>
          <cell r="BL421">
            <v>0</v>
          </cell>
          <cell r="BM421">
            <v>-20</v>
          </cell>
          <cell r="BN421">
            <v>0</v>
          </cell>
          <cell r="BO421">
            <v>-6.7725800000007439</v>
          </cell>
          <cell r="BP421">
            <v>-9.9999996000005922</v>
          </cell>
          <cell r="BQ421">
            <v>0</v>
          </cell>
          <cell r="BR421">
            <v>-49.646013999998104</v>
          </cell>
          <cell r="BS421">
            <v>0</v>
          </cell>
          <cell r="BT421">
            <v>-4.3726550000001225</v>
          </cell>
          <cell r="BU421">
            <v>0</v>
          </cell>
          <cell r="BV421">
            <v>-12.836278999999195</v>
          </cell>
          <cell r="BW421">
            <v>-12.4370801999994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-19.999999800000296</v>
          </cell>
          <cell r="CD421">
            <v>0</v>
          </cell>
          <cell r="CE421">
            <v>-42.487665900000138</v>
          </cell>
          <cell r="CF421">
            <v>0</v>
          </cell>
          <cell r="CG421">
            <v>0</v>
          </cell>
          <cell r="CH421">
            <v>-0.2362422999995033</v>
          </cell>
          <cell r="CI421">
            <v>-38.535579600000347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-3.7158440000002884</v>
          </cell>
          <cell r="CO421">
            <v>0</v>
          </cell>
          <cell r="CP421">
            <v>0</v>
          </cell>
          <cell r="CQ421">
            <v>0</v>
          </cell>
          <cell r="CR421">
            <v>-29.203559000015957</v>
          </cell>
          <cell r="CS421">
            <v>0</v>
          </cell>
          <cell r="CT421">
            <v>0</v>
          </cell>
          <cell r="CU421">
            <v>0</v>
          </cell>
          <cell r="CV421">
            <v>-10</v>
          </cell>
          <cell r="CW421">
            <v>-9.9997560000010708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-9.2038029999985156</v>
          </cell>
          <cell r="DC421">
            <v>0</v>
          </cell>
          <cell r="DD421">
            <v>0</v>
          </cell>
          <cell r="DE421">
            <v>-30.997705779998796</v>
          </cell>
          <cell r="DF421">
            <v>0</v>
          </cell>
          <cell r="DG421">
            <v>0</v>
          </cell>
          <cell r="DH421">
            <v>-10.000000140000338</v>
          </cell>
          <cell r="DI421">
            <v>-20.042028339999888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-0.95567730000038864</v>
          </cell>
          <cell r="DP421">
            <v>0</v>
          </cell>
          <cell r="DQ421">
            <v>0</v>
          </cell>
          <cell r="DR421">
            <v>-5.6000789999961853</v>
          </cell>
          <cell r="DS421">
            <v>0</v>
          </cell>
          <cell r="DT421">
            <v>0</v>
          </cell>
          <cell r="DU421">
            <v>0</v>
          </cell>
          <cell r="DV421">
            <v>-5.6000789999998233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</row>
        <row r="422">
          <cell r="C422" t="str">
            <v>Sigurd Solar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-18.853812000015751</v>
          </cell>
          <cell r="S422">
            <v>0</v>
          </cell>
          <cell r="T422">
            <v>0</v>
          </cell>
          <cell r="U422">
            <v>0</v>
          </cell>
          <cell r="V422">
            <v>-9.9999979999993229</v>
          </cell>
          <cell r="W422">
            <v>-8.8538140000018757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-19.999998999992386</v>
          </cell>
          <cell r="AF422">
            <v>0</v>
          </cell>
          <cell r="AG422">
            <v>0</v>
          </cell>
          <cell r="AH422">
            <v>0</v>
          </cell>
          <cell r="AI422">
            <v>-10.000003000001016</v>
          </cell>
          <cell r="AJ422">
            <v>-9.9999959999986459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-6.6139700000057928</v>
          </cell>
          <cell r="AS422">
            <v>0</v>
          </cell>
          <cell r="AT422">
            <v>0</v>
          </cell>
          <cell r="AU422">
            <v>-6.6139700000021548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-324.01558671498788</v>
          </cell>
          <cell r="BF422">
            <v>-19.921254299999418</v>
          </cell>
          <cell r="BG422">
            <v>-49.554095115001473</v>
          </cell>
          <cell r="BH422">
            <v>-37.97949300000073</v>
          </cell>
          <cell r="BI422">
            <v>-19.199769000000742</v>
          </cell>
          <cell r="BJ422">
            <v>-12.872497600001225</v>
          </cell>
          <cell r="BK422">
            <v>-19.999997999999323</v>
          </cell>
          <cell r="BL422">
            <v>-20.000000700001692</v>
          </cell>
          <cell r="BM422">
            <v>0</v>
          </cell>
          <cell r="BN422">
            <v>-60.000003000001016</v>
          </cell>
          <cell r="BO422">
            <v>-41.541166499999235</v>
          </cell>
          <cell r="BP422">
            <v>-10.8554996999992</v>
          </cell>
          <cell r="BQ422">
            <v>-32.091809799998373</v>
          </cell>
          <cell r="BR422">
            <v>-241.68714749999344</v>
          </cell>
          <cell r="BS422">
            <v>0</v>
          </cell>
          <cell r="BT422">
            <v>-39.999998299999788</v>
          </cell>
          <cell r="BU422">
            <v>-38.736334000001079</v>
          </cell>
          <cell r="BV422">
            <v>-41.748071400001209</v>
          </cell>
          <cell r="BW422">
            <v>-20</v>
          </cell>
          <cell r="BX422">
            <v>-18.31852599999911</v>
          </cell>
          <cell r="BY422">
            <v>-2.2107520000026852</v>
          </cell>
          <cell r="BZ422">
            <v>0</v>
          </cell>
          <cell r="CA422">
            <v>-0.98619999999937136</v>
          </cell>
          <cell r="CB422">
            <v>-19.999999800000296</v>
          </cell>
          <cell r="CC422">
            <v>-39.877921999999671</v>
          </cell>
          <cell r="CD422">
            <v>-19.809343999999328</v>
          </cell>
          <cell r="CE422">
            <v>-312.87933240001439</v>
          </cell>
          <cell r="CF422">
            <v>-10</v>
          </cell>
          <cell r="CG422">
            <v>-10</v>
          </cell>
          <cell r="CH422">
            <v>-44.207749999999578</v>
          </cell>
          <cell r="CI422">
            <v>-88.096228899999915</v>
          </cell>
          <cell r="CJ422">
            <v>-30</v>
          </cell>
          <cell r="CK422">
            <v>-15.560058000002755</v>
          </cell>
          <cell r="CL422">
            <v>0</v>
          </cell>
          <cell r="CM422">
            <v>-2.6136380000025383</v>
          </cell>
          <cell r="CN422">
            <v>0</v>
          </cell>
          <cell r="CO422">
            <v>-68.237902500000928</v>
          </cell>
          <cell r="CP422">
            <v>-5.5600570000005973</v>
          </cell>
          <cell r="CQ422">
            <v>-38.603697999998985</v>
          </cell>
          <cell r="CR422">
            <v>-271.8098272899806</v>
          </cell>
          <cell r="CS422">
            <v>-10.000001999998858</v>
          </cell>
          <cell r="CT422">
            <v>-29.832876000000397</v>
          </cell>
          <cell r="CU422">
            <v>-41.031462799999645</v>
          </cell>
          <cell r="CV422">
            <v>-30.000001500000508</v>
          </cell>
          <cell r="CW422">
            <v>-12.933313000001363</v>
          </cell>
          <cell r="CX422">
            <v>-32.643831429999409</v>
          </cell>
          <cell r="CY422">
            <v>-16.679931000002398</v>
          </cell>
          <cell r="CZ422">
            <v>-5.5600610000001325</v>
          </cell>
          <cell r="DA422">
            <v>-21.166379559999768</v>
          </cell>
          <cell r="DB422">
            <v>-41.961968000001434</v>
          </cell>
          <cell r="DC422">
            <v>-10</v>
          </cell>
          <cell r="DD422">
            <v>-20.000001000000339</v>
          </cell>
          <cell r="DE422">
            <v>-193.07158469996648</v>
          </cell>
          <cell r="DF422">
            <v>0</v>
          </cell>
          <cell r="DG422">
            <v>-10.000004999999874</v>
          </cell>
          <cell r="DH422">
            <v>-47.748659000000771</v>
          </cell>
          <cell r="DI422">
            <v>-24.079923500001314</v>
          </cell>
          <cell r="DJ422">
            <v>-39.999997999999323</v>
          </cell>
          <cell r="DK422">
            <v>-11.119871999999305</v>
          </cell>
          <cell r="DL422">
            <v>0</v>
          </cell>
          <cell r="DM422">
            <v>-8.3008421999984421</v>
          </cell>
          <cell r="DN422">
            <v>-9.241251999999804</v>
          </cell>
          <cell r="DO422">
            <v>-15.560059999999794</v>
          </cell>
          <cell r="DP422">
            <v>-7.7887926000003063</v>
          </cell>
          <cell r="DQ422">
            <v>-19.232180400000289</v>
          </cell>
          <cell r="DR422">
            <v>-205.02764610003214</v>
          </cell>
          <cell r="DS422">
            <v>0</v>
          </cell>
          <cell r="DT422">
            <v>-10</v>
          </cell>
          <cell r="DU422">
            <v>-29.925135000001319</v>
          </cell>
          <cell r="DV422">
            <v>-55.560062000000471</v>
          </cell>
          <cell r="DW422">
            <v>-56.488575999999739</v>
          </cell>
          <cell r="DX422">
            <v>0</v>
          </cell>
          <cell r="DY422">
            <v>-14.056557300002169</v>
          </cell>
          <cell r="DZ422">
            <v>0</v>
          </cell>
          <cell r="EA422">
            <v>0</v>
          </cell>
          <cell r="EB422">
            <v>-38.99731580000298</v>
          </cell>
          <cell r="EC422">
            <v>0</v>
          </cell>
          <cell r="ED422">
            <v>0</v>
          </cell>
        </row>
        <row r="423">
          <cell r="C423" t="str">
            <v>Deseret Purchase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</row>
        <row r="424">
          <cell r="C424" t="str">
            <v>Graphite Solar I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-71.943489600031171</v>
          </cell>
          <cell r="AF424">
            <v>0</v>
          </cell>
          <cell r="AG424">
            <v>0</v>
          </cell>
          <cell r="AH424">
            <v>-26.546287299999676</v>
          </cell>
          <cell r="AI424">
            <v>-13.201127500000439</v>
          </cell>
          <cell r="AJ424">
            <v>-2.1960739999994985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-30.000000799998816</v>
          </cell>
          <cell r="AP424">
            <v>0</v>
          </cell>
          <cell r="AQ424">
            <v>0</v>
          </cell>
          <cell r="AR424">
            <v>-59.940150300040841</v>
          </cell>
          <cell r="AS424">
            <v>0</v>
          </cell>
          <cell r="AT424">
            <v>0</v>
          </cell>
          <cell r="AU424">
            <v>-2.5112999999983003</v>
          </cell>
          <cell r="AV424">
            <v>-10.000002000000677</v>
          </cell>
          <cell r="AW424">
            <v>0</v>
          </cell>
          <cell r="AX424">
            <v>0</v>
          </cell>
          <cell r="AY424">
            <v>-10</v>
          </cell>
          <cell r="AZ424">
            <v>0</v>
          </cell>
          <cell r="BA424">
            <v>0</v>
          </cell>
          <cell r="BB424">
            <v>-37.428848300001846</v>
          </cell>
          <cell r="BC424">
            <v>0</v>
          </cell>
          <cell r="BD424">
            <v>0</v>
          </cell>
          <cell r="BE424">
            <v>-347.96580229996471</v>
          </cell>
          <cell r="BF424">
            <v>-32.737262999999075</v>
          </cell>
          <cell r="BG424">
            <v>-20</v>
          </cell>
          <cell r="BH424">
            <v>-14.523000000001048</v>
          </cell>
          <cell r="BI424">
            <v>-16.823974299999463</v>
          </cell>
          <cell r="BJ424">
            <v>-19.999997999999323</v>
          </cell>
          <cell r="BK424">
            <v>-20.000001000000339</v>
          </cell>
          <cell r="BL424">
            <v>-28.872988299997814</v>
          </cell>
          <cell r="BM424">
            <v>-44.52490730000136</v>
          </cell>
          <cell r="BN424">
            <v>-39.999998000002961</v>
          </cell>
          <cell r="BO424">
            <v>-47.137305599999308</v>
          </cell>
          <cell r="BP424">
            <v>-21.009799999999814</v>
          </cell>
          <cell r="BQ424">
            <v>-42.336566799999673</v>
          </cell>
          <cell r="BR424">
            <v>-420.21809717599535</v>
          </cell>
          <cell r="BS424">
            <v>-36.484049299999242</v>
          </cell>
          <cell r="BT424">
            <v>-85.878181076001056</v>
          </cell>
          <cell r="BU424">
            <v>-45.349561600000015</v>
          </cell>
          <cell r="BV424">
            <v>-32.30151560000013</v>
          </cell>
          <cell r="BW424">
            <v>0</v>
          </cell>
          <cell r="BX424">
            <v>-20</v>
          </cell>
          <cell r="BY424">
            <v>-33.691072999998141</v>
          </cell>
          <cell r="BZ424">
            <v>-29.999995000001945</v>
          </cell>
          <cell r="CA424">
            <v>-10</v>
          </cell>
          <cell r="CB424">
            <v>-77.521064999998998</v>
          </cell>
          <cell r="CC424">
            <v>-19.37510359999942</v>
          </cell>
          <cell r="CD424">
            <v>-29.617552999999134</v>
          </cell>
          <cell r="CE424">
            <v>-424.74065555000561</v>
          </cell>
          <cell r="CF424">
            <v>-59.999992199998815</v>
          </cell>
          <cell r="CG424">
            <v>-78.318572150001273</v>
          </cell>
          <cell r="CH424">
            <v>-51.735998000000109</v>
          </cell>
          <cell r="CI424">
            <v>-55.560061000000132</v>
          </cell>
          <cell r="CJ424">
            <v>-47.124368599997979</v>
          </cell>
          <cell r="CK424">
            <v>-20.383923899997171</v>
          </cell>
          <cell r="CL424">
            <v>-10</v>
          </cell>
          <cell r="CM424">
            <v>-5.5598150000005262</v>
          </cell>
          <cell r="CN424">
            <v>-40.694281000000046</v>
          </cell>
          <cell r="CO424">
            <v>-25.559817999999723</v>
          </cell>
          <cell r="CP424">
            <v>-8.8516696999995474</v>
          </cell>
          <cell r="CQ424">
            <v>-20.952155999999377</v>
          </cell>
          <cell r="CR424">
            <v>-386.10080293996725</v>
          </cell>
          <cell r="CS424">
            <v>-27.737556000000041</v>
          </cell>
          <cell r="CT424">
            <v>-41.657479240000612</v>
          </cell>
          <cell r="CU424">
            <v>-41.14914090000093</v>
          </cell>
          <cell r="CV424">
            <v>-70.000006000000212</v>
          </cell>
          <cell r="CW424">
            <v>-37.487020000000484</v>
          </cell>
          <cell r="CX424">
            <v>0</v>
          </cell>
          <cell r="CY424">
            <v>0</v>
          </cell>
          <cell r="CZ424">
            <v>-5.5605459999969753</v>
          </cell>
          <cell r="DA424">
            <v>-57.051322399998753</v>
          </cell>
          <cell r="DB424">
            <v>-53.72560809999959</v>
          </cell>
          <cell r="DC424">
            <v>-31.62788399999954</v>
          </cell>
          <cell r="DD424">
            <v>-20.104240299999219</v>
          </cell>
          <cell r="DE424">
            <v>-177.30692555999849</v>
          </cell>
          <cell r="DF424">
            <v>-5.208360000000539</v>
          </cell>
          <cell r="DG424">
            <v>-5.4196539999993547</v>
          </cell>
          <cell r="DH424">
            <v>-25.559812999999849</v>
          </cell>
          <cell r="DI424">
            <v>-26.293681999999535</v>
          </cell>
          <cell r="DJ424">
            <v>-20</v>
          </cell>
          <cell r="DK424">
            <v>-18.164143899997725</v>
          </cell>
          <cell r="DL424">
            <v>0</v>
          </cell>
          <cell r="DM424">
            <v>-5.5598129999998491</v>
          </cell>
          <cell r="DN424">
            <v>-5.5598150000005262</v>
          </cell>
          <cell r="DO424">
            <v>-52.291056160000153</v>
          </cell>
          <cell r="DP424">
            <v>-3.2508335000002262</v>
          </cell>
          <cell r="DQ424">
            <v>-9.9997549999989133</v>
          </cell>
          <cell r="DR424">
            <v>-236.95457050006371</v>
          </cell>
          <cell r="DS424">
            <v>0</v>
          </cell>
          <cell r="DT424">
            <v>-8.8654850000002625</v>
          </cell>
          <cell r="DU424">
            <v>-66.518108000000211</v>
          </cell>
          <cell r="DV424">
            <v>-79.846518500002276</v>
          </cell>
          <cell r="DW424">
            <v>-16.860710999997536</v>
          </cell>
          <cell r="DX424">
            <v>-10</v>
          </cell>
          <cell r="DY424">
            <v>-20</v>
          </cell>
          <cell r="DZ424">
            <v>0</v>
          </cell>
          <cell r="EA424">
            <v>0</v>
          </cell>
          <cell r="EB424">
            <v>-34.863747999999759</v>
          </cell>
          <cell r="EC424">
            <v>0</v>
          </cell>
          <cell r="ED424">
            <v>0</v>
          </cell>
        </row>
        <row r="425">
          <cell r="C425" t="str">
            <v>Soda Lake Geothermal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</row>
        <row r="426">
          <cell r="C426" t="str">
            <v>Gemstate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</row>
        <row r="427">
          <cell r="C427" t="str">
            <v>Hermiston Purchase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</row>
        <row r="428">
          <cell r="C428" t="str">
            <v>Hurricane Purchase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29">
          <cell r="C429" t="str">
            <v>IPP Purchase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</row>
        <row r="430">
          <cell r="C430" t="str">
            <v>MagCorp Reserves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</row>
        <row r="431">
          <cell r="C431" t="str">
            <v>Nucor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</row>
        <row r="432">
          <cell r="C432" t="str">
            <v>Old Mill Solar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</row>
        <row r="433">
          <cell r="C433" t="str">
            <v>P4 Production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</row>
        <row r="434">
          <cell r="C434" t="str">
            <v>Pavant III Solar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</row>
        <row r="435">
          <cell r="C435" t="str">
            <v>PGE Cove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</row>
        <row r="436">
          <cell r="C436" t="str">
            <v>Rock River Wind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</row>
        <row r="437">
          <cell r="C437" t="str">
            <v>Small Purchases east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C438" t="str">
            <v>Small Purchases west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C439" t="str">
            <v>Three Buttes Wind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-17.876530000008643</v>
          </cell>
          <cell r="S439">
            <v>0</v>
          </cell>
          <cell r="T439">
            <v>0</v>
          </cell>
          <cell r="U439">
            <v>0</v>
          </cell>
          <cell r="V439">
            <v>-7.8765300000013667</v>
          </cell>
          <cell r="W439">
            <v>0</v>
          </cell>
          <cell r="X439">
            <v>-10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-70.000000400003046</v>
          </cell>
          <cell r="AF439">
            <v>0</v>
          </cell>
          <cell r="AG439">
            <v>0</v>
          </cell>
          <cell r="AH439">
            <v>-29.999999399999069</v>
          </cell>
          <cell r="AI439">
            <v>-20.000002999997378</v>
          </cell>
          <cell r="AJ439">
            <v>-9.9999979999993229</v>
          </cell>
          <cell r="AK439">
            <v>0</v>
          </cell>
          <cell r="AL439">
            <v>-10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-27.48870500002522</v>
          </cell>
          <cell r="AS439">
            <v>0</v>
          </cell>
          <cell r="AT439">
            <v>0</v>
          </cell>
          <cell r="AU439">
            <v>-17.488704700001108</v>
          </cell>
          <cell r="AV439">
            <v>-10.000000300002284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-422.8620324000367</v>
          </cell>
          <cell r="BF439">
            <v>-69.170232000000397</v>
          </cell>
          <cell r="BG439">
            <v>-20.316071999999622</v>
          </cell>
          <cell r="BH439">
            <v>0.59349500000098487</v>
          </cell>
          <cell r="BI439">
            <v>-86.477710700000898</v>
          </cell>
          <cell r="BJ439">
            <v>-49.224717600000076</v>
          </cell>
          <cell r="BK439">
            <v>-45.069995400001062</v>
          </cell>
          <cell r="BL439">
            <v>0</v>
          </cell>
          <cell r="BM439">
            <v>-24.963160700001026</v>
          </cell>
          <cell r="BN439">
            <v>-57.131975999998758</v>
          </cell>
          <cell r="BO439">
            <v>-42.602066800000102</v>
          </cell>
          <cell r="BP439">
            <v>-8.7277091999967524</v>
          </cell>
          <cell r="BQ439">
            <v>-19.771887000002607</v>
          </cell>
          <cell r="BR439">
            <v>-289.49627892998978</v>
          </cell>
          <cell r="BS439">
            <v>52.024024700000155</v>
          </cell>
          <cell r="BT439">
            <v>-33.917117400000279</v>
          </cell>
          <cell r="BU439">
            <v>-50</v>
          </cell>
          <cell r="BV439">
            <v>-45.534288499999093</v>
          </cell>
          <cell r="BW439">
            <v>-34.68745300000046</v>
          </cell>
          <cell r="BX439">
            <v>-7.3765485000003537</v>
          </cell>
          <cell r="BY439">
            <v>0</v>
          </cell>
          <cell r="BZ439">
            <v>-27.582249799999772</v>
          </cell>
          <cell r="CA439">
            <v>-71.923626929999955</v>
          </cell>
          <cell r="CB439">
            <v>-16.967771499999799</v>
          </cell>
          <cell r="CC439">
            <v>-39.263442999999825</v>
          </cell>
          <cell r="CD439">
            <v>-14.267804999999498</v>
          </cell>
          <cell r="CE439">
            <v>-539.6010741800128</v>
          </cell>
          <cell r="CF439">
            <v>-108.19093049999719</v>
          </cell>
          <cell r="CG439">
            <v>-46.926875630000723</v>
          </cell>
          <cell r="CH439">
            <v>-37.82929669999794</v>
          </cell>
          <cell r="CI439">
            <v>-20.447246600000653</v>
          </cell>
          <cell r="CJ439">
            <v>-31.48853599999893</v>
          </cell>
          <cell r="CK439">
            <v>-22.239743999998609</v>
          </cell>
          <cell r="CL439">
            <v>0</v>
          </cell>
          <cell r="CM439">
            <v>-5.5600599999997939</v>
          </cell>
          <cell r="CN439">
            <v>-37.856799420000243</v>
          </cell>
          <cell r="CO439">
            <v>-45.206164000001081</v>
          </cell>
          <cell r="CP439">
            <v>-162.00539833000221</v>
          </cell>
          <cell r="CQ439">
            <v>-21.850022999999055</v>
          </cell>
          <cell r="CR439">
            <v>-214.05517159996089</v>
          </cell>
          <cell r="CS439">
            <v>-9.3601129999988189</v>
          </cell>
          <cell r="CT439">
            <v>-7.6505273000002489</v>
          </cell>
          <cell r="CU439">
            <v>-20</v>
          </cell>
          <cell r="CV439">
            <v>-35.330936299998939</v>
          </cell>
          <cell r="CW439">
            <v>-20.430280799999309</v>
          </cell>
          <cell r="CX439">
            <v>-48.621801600000254</v>
          </cell>
          <cell r="CY439">
            <v>-7.4577204999986861</v>
          </cell>
          <cell r="CZ439">
            <v>0</v>
          </cell>
          <cell r="DA439">
            <v>-7.4148925999998028</v>
          </cell>
          <cell r="DB439">
            <v>-5.5600589999994554</v>
          </cell>
          <cell r="DC439">
            <v>-32.228840499999933</v>
          </cell>
          <cell r="DD439">
            <v>-20</v>
          </cell>
          <cell r="DE439">
            <v>-473.50354562999564</v>
          </cell>
          <cell r="DF439">
            <v>-66.277000699999917</v>
          </cell>
          <cell r="DG439">
            <v>-92.030992500000139</v>
          </cell>
          <cell r="DH439">
            <v>-47.756101299997681</v>
          </cell>
          <cell r="DI439">
            <v>-66.645802999999432</v>
          </cell>
          <cell r="DJ439">
            <v>-44.895785500000784</v>
          </cell>
          <cell r="DK439">
            <v>-13.203363700000409</v>
          </cell>
          <cell r="DL439">
            <v>0</v>
          </cell>
          <cell r="DM439">
            <v>-11.119873000001462</v>
          </cell>
          <cell r="DN439">
            <v>-26.269987730000139</v>
          </cell>
          <cell r="DO439">
            <v>-20.000000200001523</v>
          </cell>
          <cell r="DP439">
            <v>-59.999754000000394</v>
          </cell>
          <cell r="DQ439">
            <v>-25.304883999997401</v>
          </cell>
          <cell r="DR439">
            <v>-378.79919832001906</v>
          </cell>
          <cell r="DS439">
            <v>-77.703134999996109</v>
          </cell>
          <cell r="DT439">
            <v>-40.000003900000593</v>
          </cell>
          <cell r="DU439">
            <v>-80.149698100001842</v>
          </cell>
          <cell r="DV439">
            <v>-36.981303999999</v>
          </cell>
          <cell r="DW439">
            <v>-10.682942000003095</v>
          </cell>
          <cell r="DX439">
            <v>-45.559805700000652</v>
          </cell>
          <cell r="DY439">
            <v>0</v>
          </cell>
          <cell r="DZ439">
            <v>-10</v>
          </cell>
          <cell r="EA439">
            <v>-10.894046199999138</v>
          </cell>
          <cell r="EB439">
            <v>-56.82826342000044</v>
          </cell>
          <cell r="EC439">
            <v>-10</v>
          </cell>
          <cell r="ED439">
            <v>0</v>
          </cell>
        </row>
        <row r="440">
          <cell r="C440" t="str">
            <v xml:space="preserve">Top of the World Wind 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-12.123463199997786</v>
          </cell>
          <cell r="S440">
            <v>0</v>
          </cell>
          <cell r="T440">
            <v>0</v>
          </cell>
          <cell r="U440">
            <v>0</v>
          </cell>
          <cell r="V440">
            <v>-2.1234631999977864</v>
          </cell>
          <cell r="W440">
            <v>-10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-30.000001300009899</v>
          </cell>
          <cell r="AF440">
            <v>0</v>
          </cell>
          <cell r="AG440">
            <v>0</v>
          </cell>
          <cell r="AH440">
            <v>-20</v>
          </cell>
          <cell r="AI440">
            <v>-10.000001300002623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-802.22691230004421</v>
          </cell>
          <cell r="BF440">
            <v>-225.11034300000028</v>
          </cell>
          <cell r="BG440">
            <v>-69.683925599994836</v>
          </cell>
          <cell r="BH440">
            <v>4.2177290999970865</v>
          </cell>
          <cell r="BI440">
            <v>-90.560520800001541</v>
          </cell>
          <cell r="BJ440">
            <v>-166.07023699999991</v>
          </cell>
          <cell r="BK440">
            <v>-44.368071599998075</v>
          </cell>
          <cell r="BL440">
            <v>0</v>
          </cell>
          <cell r="BM440">
            <v>-18.527674000000843</v>
          </cell>
          <cell r="BN440">
            <v>-86.172150400001556</v>
          </cell>
          <cell r="BO440">
            <v>-91.913287000003038</v>
          </cell>
          <cell r="BP440">
            <v>4.779419999998936</v>
          </cell>
          <cell r="BQ440">
            <v>-18.81785200000013</v>
          </cell>
          <cell r="BR440">
            <v>-613.40481048001675</v>
          </cell>
          <cell r="BS440">
            <v>-113.56031380000059</v>
          </cell>
          <cell r="BT440">
            <v>-25.707208100000571</v>
          </cell>
          <cell r="BU440">
            <v>-109.99999799999932</v>
          </cell>
          <cell r="BV440">
            <v>-71.882100000002538</v>
          </cell>
          <cell r="BW440">
            <v>-113.08193130000291</v>
          </cell>
          <cell r="BX440">
            <v>-24.459714000000531</v>
          </cell>
          <cell r="BY440">
            <v>0</v>
          </cell>
          <cell r="BZ440">
            <v>-22.417749000000185</v>
          </cell>
          <cell r="CA440">
            <v>-83.199830050001765</v>
          </cell>
          <cell r="CB440">
            <v>-72.423588999998174</v>
          </cell>
          <cell r="CC440">
            <v>-76.617684529999678</v>
          </cell>
          <cell r="CD440">
            <v>99.94530730000406</v>
          </cell>
          <cell r="CE440">
            <v>-540.62675345997559</v>
          </cell>
          <cell r="CF440">
            <v>-288.28181899999618</v>
          </cell>
          <cell r="CG440">
            <v>8.925884500000393</v>
          </cell>
          <cell r="CH440">
            <v>-68.943207559997973</v>
          </cell>
          <cell r="CI440">
            <v>-35.56005599999844</v>
          </cell>
          <cell r="CJ440">
            <v>-38.816356299998006</v>
          </cell>
          <cell r="CK440">
            <v>-22.240233900000021</v>
          </cell>
          <cell r="CL440">
            <v>-5.5600590000030934</v>
          </cell>
          <cell r="CM440">
            <v>-5.5598150000005262</v>
          </cell>
          <cell r="CN440">
            <v>-15.560059599996748</v>
          </cell>
          <cell r="CO440">
            <v>-38.578115999996953</v>
          </cell>
          <cell r="CP440">
            <v>2.9007224000015412</v>
          </cell>
          <cell r="CQ440">
            <v>-33.353638000000501</v>
          </cell>
          <cell r="CR440">
            <v>-467.14024025003891</v>
          </cell>
          <cell r="CS440">
            <v>28.096324999998615</v>
          </cell>
          <cell r="CT440">
            <v>-66.999203999999736</v>
          </cell>
          <cell r="CU440">
            <v>-60.556244999999763</v>
          </cell>
          <cell r="CV440">
            <v>-47.606082300000708</v>
          </cell>
          <cell r="CW440">
            <v>-53.334259499999462</v>
          </cell>
          <cell r="CX440">
            <v>-35.475275000000693</v>
          </cell>
          <cell r="CY440">
            <v>0</v>
          </cell>
          <cell r="CZ440">
            <v>-5.5598150000005262</v>
          </cell>
          <cell r="DA440">
            <v>-44.370309649999399</v>
          </cell>
          <cell r="DB440">
            <v>-49.074461999996856</v>
          </cell>
          <cell r="DC440">
            <v>-122.26091279999673</v>
          </cell>
          <cell r="DD440">
            <v>-10</v>
          </cell>
          <cell r="DE440">
            <v>-706.54597671498777</v>
          </cell>
          <cell r="DF440">
            <v>-93.723490299991681</v>
          </cell>
          <cell r="DG440">
            <v>-92.968274999999267</v>
          </cell>
          <cell r="DH440">
            <v>-142.2344551999995</v>
          </cell>
          <cell r="DI440">
            <v>-62.107045299999299</v>
          </cell>
          <cell r="DJ440">
            <v>-73.072936005002703</v>
          </cell>
          <cell r="DK440">
            <v>-11.119872000002943</v>
          </cell>
          <cell r="DL440">
            <v>0</v>
          </cell>
          <cell r="DM440">
            <v>-13.130618300001515</v>
          </cell>
          <cell r="DN440">
            <v>-25.559814309999638</v>
          </cell>
          <cell r="DO440">
            <v>-35.559814500003995</v>
          </cell>
          <cell r="DP440">
            <v>-97.069658300002629</v>
          </cell>
          <cell r="DQ440">
            <v>-59.999997500002792</v>
          </cell>
          <cell r="DR440">
            <v>-692.25256030017044</v>
          </cell>
          <cell r="DS440">
            <v>-181.25013080000645</v>
          </cell>
          <cell r="DT440">
            <v>-63.373932000002242</v>
          </cell>
          <cell r="DU440">
            <v>-78.859686099996907</v>
          </cell>
          <cell r="DV440">
            <v>-64.074076000004425</v>
          </cell>
          <cell r="DW440">
            <v>-39.31706039999699</v>
          </cell>
          <cell r="DX440">
            <v>-15.560057999999117</v>
          </cell>
          <cell r="DY440">
            <v>-14.947005000001809</v>
          </cell>
          <cell r="DZ440">
            <v>-10</v>
          </cell>
          <cell r="EA440">
            <v>-45.952548000001116</v>
          </cell>
          <cell r="EB440">
            <v>-25.560059999996156</v>
          </cell>
          <cell r="EC440">
            <v>-70</v>
          </cell>
          <cell r="ED440">
            <v>-83.358004000008805</v>
          </cell>
        </row>
        <row r="441">
          <cell r="C441" t="str">
            <v>Tri-State Purchase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</row>
        <row r="443">
          <cell r="C443" t="str">
            <v>UAMPS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</row>
        <row r="444">
          <cell r="C444" t="str">
            <v>UMPA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</row>
        <row r="445">
          <cell r="C445" t="str">
            <v>Wolverine Creek Wind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-112.35784120019525</v>
          </cell>
          <cell r="S447">
            <v>0</v>
          </cell>
          <cell r="T447">
            <v>0</v>
          </cell>
          <cell r="U447">
            <v>0</v>
          </cell>
          <cell r="V447">
            <v>-29.9999911999912</v>
          </cell>
          <cell r="W447">
            <v>-40</v>
          </cell>
          <cell r="X447">
            <v>-10</v>
          </cell>
          <cell r="Y447">
            <v>0</v>
          </cell>
          <cell r="Z447">
            <v>0</v>
          </cell>
          <cell r="AA447">
            <v>0</v>
          </cell>
          <cell r="AB447">
            <v>-30</v>
          </cell>
          <cell r="AC447">
            <v>0</v>
          </cell>
          <cell r="AD447">
            <v>-2.3578500000294298</v>
          </cell>
          <cell r="AE447">
            <v>-312.19584446959198</v>
          </cell>
          <cell r="AF447">
            <v>0</v>
          </cell>
          <cell r="AG447">
            <v>0</v>
          </cell>
          <cell r="AH447">
            <v>-109.99976670002798</v>
          </cell>
          <cell r="AI447">
            <v>-110.00000879995059</v>
          </cell>
          <cell r="AJ447">
            <v>-42.196068169956561</v>
          </cell>
          <cell r="AK447">
            <v>0</v>
          </cell>
          <cell r="AL447">
            <v>-10</v>
          </cell>
          <cell r="AM447">
            <v>0</v>
          </cell>
          <cell r="AN447">
            <v>0</v>
          </cell>
          <cell r="AO447">
            <v>-40.000000800006092</v>
          </cell>
          <cell r="AP447">
            <v>0</v>
          </cell>
          <cell r="AQ447">
            <v>0</v>
          </cell>
          <cell r="AR447">
            <v>-187.05858759861439</v>
          </cell>
          <cell r="AS447">
            <v>0</v>
          </cell>
          <cell r="AT447">
            <v>0</v>
          </cell>
          <cell r="AU447">
            <v>-57.05834099999629</v>
          </cell>
          <cell r="AV447">
            <v>-40.000002299959306</v>
          </cell>
          <cell r="AW447">
            <v>0</v>
          </cell>
          <cell r="AX447">
            <v>0</v>
          </cell>
          <cell r="AY447">
            <v>-40.000245999952313</v>
          </cell>
          <cell r="AZ447">
            <v>0</v>
          </cell>
          <cell r="BA447">
            <v>0</v>
          </cell>
          <cell r="BB447">
            <v>-49.999998299987055</v>
          </cell>
          <cell r="BC447">
            <v>0</v>
          </cell>
          <cell r="BD447">
            <v>0</v>
          </cell>
          <cell r="BE447">
            <v>-4284.825111832004</v>
          </cell>
          <cell r="BF447">
            <v>-426.03790713008493</v>
          </cell>
          <cell r="BG447">
            <v>-479.56833857507445</v>
          </cell>
          <cell r="BH447">
            <v>-378.81857254001079</v>
          </cell>
          <cell r="BI447">
            <v>-528.1800457299687</v>
          </cell>
          <cell r="BJ447">
            <v>-503.70480897999369</v>
          </cell>
          <cell r="BK447">
            <v>-316.76582680002321</v>
          </cell>
          <cell r="BL447">
            <v>-89.999999229970854</v>
          </cell>
          <cell r="BM447">
            <v>-181.53948430001037</v>
          </cell>
          <cell r="BN447">
            <v>-423.30412290000822</v>
          </cell>
          <cell r="BO447">
            <v>-463.08008579997113</v>
          </cell>
          <cell r="BP447">
            <v>-214.99471357697621</v>
          </cell>
          <cell r="BQ447">
            <v>-278.8312062699697</v>
          </cell>
          <cell r="BR447">
            <v>-3310.6135097937658</v>
          </cell>
          <cell r="BS447">
            <v>-153.80044349998934</v>
          </cell>
          <cell r="BT447">
            <v>-394.75036894209916</v>
          </cell>
          <cell r="BU447">
            <v>-467.57202643994242</v>
          </cell>
          <cell r="BV447">
            <v>-468.68135849997634</v>
          </cell>
          <cell r="BW447">
            <v>-397.02029134996701</v>
          </cell>
          <cell r="BX447">
            <v>-220.52006870001787</v>
          </cell>
          <cell r="BY447">
            <v>-69.999997999984771</v>
          </cell>
          <cell r="BZ447">
            <v>-149.99974249996012</v>
          </cell>
          <cell r="CA447">
            <v>-288.76721829600865</v>
          </cell>
          <cell r="CB447">
            <v>-319.40593662601896</v>
          </cell>
          <cell r="CC447">
            <v>-286.15599823999219</v>
          </cell>
          <cell r="CD447">
            <v>-93.940058699983638</v>
          </cell>
          <cell r="CE447">
            <v>-3416.758905380033</v>
          </cell>
          <cell r="CF447">
            <v>-536.47274315002142</v>
          </cell>
          <cell r="CG447">
            <v>-384.5922919799923</v>
          </cell>
          <cell r="CH447">
            <v>-427.89024784002686</v>
          </cell>
          <cell r="CI447">
            <v>-528.07745240005897</v>
          </cell>
          <cell r="CJ447">
            <v>-285.06071760004852</v>
          </cell>
          <cell r="CK447">
            <v>-169.34315129992319</v>
          </cell>
          <cell r="CL447">
            <v>-43.359371999918949</v>
          </cell>
          <cell r="CM447">
            <v>-71.159182799980044</v>
          </cell>
          <cell r="CN447">
            <v>-222.27673177997349</v>
          </cell>
          <cell r="CO447">
            <v>-347.18394509993959</v>
          </cell>
          <cell r="CP447">
            <v>-225.18748943001265</v>
          </cell>
          <cell r="CQ447">
            <v>-176.15558000002056</v>
          </cell>
          <cell r="CR447">
            <v>-2824.7833891394548</v>
          </cell>
          <cell r="CS447">
            <v>-115.17351699998835</v>
          </cell>
          <cell r="CT447">
            <v>-328.27397729997756</v>
          </cell>
          <cell r="CU447">
            <v>-407.23640820005676</v>
          </cell>
          <cell r="CV447">
            <v>-361.683726940013</v>
          </cell>
          <cell r="CW447">
            <v>-262.72050779999699</v>
          </cell>
          <cell r="CX447">
            <v>-171.89663943002233</v>
          </cell>
          <cell r="CY447">
            <v>-74.177444699977059</v>
          </cell>
          <cell r="CZ447">
            <v>-55.600100800045766</v>
          </cell>
          <cell r="DA447">
            <v>-237.75547270994866</v>
          </cell>
          <cell r="DB447">
            <v>-322.12828205997357</v>
          </cell>
          <cell r="DC447">
            <v>-336.11763219995191</v>
          </cell>
          <cell r="DD447">
            <v>-152.0196799999685</v>
          </cell>
          <cell r="DE447">
            <v>-2290.0877141342498</v>
          </cell>
          <cell r="DF447">
            <v>-195.20885079994332</v>
          </cell>
          <cell r="DG447">
            <v>-204.9992734999978</v>
          </cell>
          <cell r="DH447">
            <v>-330.51320254005259</v>
          </cell>
          <cell r="DI447">
            <v>-386.57858676998876</v>
          </cell>
          <cell r="DJ447">
            <v>-267.96871370502049</v>
          </cell>
          <cell r="DK447">
            <v>-89.922362820070703</v>
          </cell>
          <cell r="DL447">
            <v>-5.5598149999859743</v>
          </cell>
          <cell r="DM447">
            <v>-50.930176499998197</v>
          </cell>
          <cell r="DN447">
            <v>-108.5098610399873</v>
          </cell>
          <cell r="DO447">
            <v>-277.52305715990951</v>
          </cell>
          <cell r="DP447">
            <v>-207.06941639998695</v>
          </cell>
          <cell r="DQ447">
            <v>-165.30439789994853</v>
          </cell>
          <cell r="DR447">
            <v>-2083.0221784599125</v>
          </cell>
          <cell r="DS447">
            <v>-258.95326580002438</v>
          </cell>
          <cell r="DT447">
            <v>-152.23942090000492</v>
          </cell>
          <cell r="DU447">
            <v>-339.00938335002866</v>
          </cell>
          <cell r="DV447">
            <v>-436.017467030033</v>
          </cell>
          <cell r="DW447">
            <v>-266.86071370000718</v>
          </cell>
          <cell r="DX447">
            <v>-71.119863700063433</v>
          </cell>
          <cell r="DY447">
            <v>-61.627186300000176</v>
          </cell>
          <cell r="DZ447">
            <v>-25.559810000006109</v>
          </cell>
          <cell r="EA447">
            <v>-82.406530700041912</v>
          </cell>
          <cell r="EB447">
            <v>-225.87053298007231</v>
          </cell>
          <cell r="EC447">
            <v>-80</v>
          </cell>
          <cell r="ED447">
            <v>-83.358003999979701</v>
          </cell>
        </row>
        <row r="450">
          <cell r="C450" t="str">
            <v>Avoided Cost Resource</v>
          </cell>
          <cell r="F450">
            <v>7440</v>
          </cell>
          <cell r="G450">
            <v>6960</v>
          </cell>
          <cell r="H450">
            <v>7440</v>
          </cell>
          <cell r="I450">
            <v>7200</v>
          </cell>
          <cell r="J450">
            <v>7440</v>
          </cell>
          <cell r="K450">
            <v>7200</v>
          </cell>
          <cell r="L450">
            <v>7440</v>
          </cell>
          <cell r="M450">
            <v>7440</v>
          </cell>
          <cell r="N450">
            <v>7200</v>
          </cell>
          <cell r="O450">
            <v>7440</v>
          </cell>
          <cell r="P450">
            <v>7200</v>
          </cell>
          <cell r="Q450">
            <v>7440</v>
          </cell>
          <cell r="R450">
            <v>87600</v>
          </cell>
          <cell r="S450">
            <v>7440</v>
          </cell>
          <cell r="T450">
            <v>6720</v>
          </cell>
          <cell r="U450">
            <v>7440</v>
          </cell>
          <cell r="V450">
            <v>7200</v>
          </cell>
          <cell r="W450">
            <v>7440</v>
          </cell>
          <cell r="X450">
            <v>7200</v>
          </cell>
          <cell r="Y450">
            <v>7440</v>
          </cell>
          <cell r="Z450">
            <v>7440</v>
          </cell>
          <cell r="AA450">
            <v>7200</v>
          </cell>
          <cell r="AB450">
            <v>7440</v>
          </cell>
          <cell r="AC450">
            <v>7200</v>
          </cell>
          <cell r="AD450">
            <v>7440</v>
          </cell>
          <cell r="AE450">
            <v>87600</v>
          </cell>
          <cell r="AF450">
            <v>7440</v>
          </cell>
          <cell r="AG450">
            <v>6720</v>
          </cell>
          <cell r="AH450">
            <v>7440</v>
          </cell>
          <cell r="AI450">
            <v>7200</v>
          </cell>
          <cell r="AJ450">
            <v>7440</v>
          </cell>
          <cell r="AK450">
            <v>7200</v>
          </cell>
          <cell r="AL450">
            <v>7440</v>
          </cell>
          <cell r="AM450">
            <v>7440</v>
          </cell>
          <cell r="AN450">
            <v>7200</v>
          </cell>
          <cell r="AO450">
            <v>7440</v>
          </cell>
          <cell r="AP450">
            <v>7200</v>
          </cell>
          <cell r="AQ450">
            <v>7440</v>
          </cell>
          <cell r="AR450">
            <v>87600</v>
          </cell>
          <cell r="AS450">
            <v>7440</v>
          </cell>
          <cell r="AT450">
            <v>6720</v>
          </cell>
          <cell r="AU450">
            <v>7440</v>
          </cell>
          <cell r="AV450">
            <v>7200</v>
          </cell>
          <cell r="AW450">
            <v>7440</v>
          </cell>
          <cell r="AX450">
            <v>7200</v>
          </cell>
          <cell r="AY450">
            <v>7440</v>
          </cell>
          <cell r="AZ450">
            <v>7440</v>
          </cell>
          <cell r="BA450">
            <v>7200</v>
          </cell>
          <cell r="BB450">
            <v>7440</v>
          </cell>
          <cell r="BC450">
            <v>7200</v>
          </cell>
          <cell r="BD450">
            <v>7440</v>
          </cell>
          <cell r="BE450">
            <v>87840</v>
          </cell>
          <cell r="BF450">
            <v>7440</v>
          </cell>
          <cell r="BG450">
            <v>6960</v>
          </cell>
          <cell r="BH450">
            <v>7440</v>
          </cell>
          <cell r="BI450">
            <v>7200</v>
          </cell>
          <cell r="BJ450">
            <v>7440</v>
          </cell>
          <cell r="BK450">
            <v>7200</v>
          </cell>
          <cell r="BL450">
            <v>7440</v>
          </cell>
          <cell r="BM450">
            <v>7440</v>
          </cell>
          <cell r="BN450">
            <v>7200</v>
          </cell>
          <cell r="BO450">
            <v>7440</v>
          </cell>
          <cell r="BP450">
            <v>7200</v>
          </cell>
          <cell r="BQ450">
            <v>7440</v>
          </cell>
          <cell r="BR450">
            <v>87600</v>
          </cell>
          <cell r="BS450">
            <v>7440</v>
          </cell>
          <cell r="BT450">
            <v>6720</v>
          </cell>
          <cell r="BU450">
            <v>7440</v>
          </cell>
          <cell r="BV450">
            <v>7200</v>
          </cell>
          <cell r="BW450">
            <v>7440</v>
          </cell>
          <cell r="BX450">
            <v>7200</v>
          </cell>
          <cell r="BY450">
            <v>7440</v>
          </cell>
          <cell r="BZ450">
            <v>7440</v>
          </cell>
          <cell r="CA450">
            <v>7200</v>
          </cell>
          <cell r="CB450">
            <v>7440</v>
          </cell>
          <cell r="CC450">
            <v>7200</v>
          </cell>
          <cell r="CD450">
            <v>7440</v>
          </cell>
          <cell r="CE450">
            <v>87600</v>
          </cell>
          <cell r="CF450">
            <v>7440</v>
          </cell>
          <cell r="CG450">
            <v>6720</v>
          </cell>
          <cell r="CH450">
            <v>7440</v>
          </cell>
          <cell r="CI450">
            <v>7200</v>
          </cell>
          <cell r="CJ450">
            <v>7440</v>
          </cell>
          <cell r="CK450">
            <v>7200</v>
          </cell>
          <cell r="CL450">
            <v>7440</v>
          </cell>
          <cell r="CM450">
            <v>7440</v>
          </cell>
          <cell r="CN450">
            <v>7200</v>
          </cell>
          <cell r="CO450">
            <v>7440</v>
          </cell>
          <cell r="CP450">
            <v>7200</v>
          </cell>
          <cell r="CQ450">
            <v>7440</v>
          </cell>
          <cell r="CR450">
            <v>87600</v>
          </cell>
          <cell r="CS450">
            <v>7440</v>
          </cell>
          <cell r="CT450">
            <v>6720</v>
          </cell>
          <cell r="CU450">
            <v>7440</v>
          </cell>
          <cell r="CV450">
            <v>7200</v>
          </cell>
          <cell r="CW450">
            <v>7440</v>
          </cell>
          <cell r="CX450">
            <v>7200</v>
          </cell>
          <cell r="CY450">
            <v>7440</v>
          </cell>
          <cell r="CZ450">
            <v>7440</v>
          </cell>
          <cell r="DA450">
            <v>7200</v>
          </cell>
          <cell r="DB450">
            <v>7440</v>
          </cell>
          <cell r="DC450">
            <v>7200</v>
          </cell>
          <cell r="DD450">
            <v>7440</v>
          </cell>
          <cell r="DE450">
            <v>87840</v>
          </cell>
          <cell r="DF450">
            <v>7440</v>
          </cell>
          <cell r="DG450">
            <v>6960</v>
          </cell>
          <cell r="DH450">
            <v>7440</v>
          </cell>
          <cell r="DI450">
            <v>7200</v>
          </cell>
          <cell r="DJ450">
            <v>7440</v>
          </cell>
          <cell r="DK450">
            <v>7200</v>
          </cell>
          <cell r="DL450">
            <v>7440</v>
          </cell>
          <cell r="DM450">
            <v>7440</v>
          </cell>
          <cell r="DN450">
            <v>7200</v>
          </cell>
          <cell r="DO450">
            <v>7440</v>
          </cell>
          <cell r="DP450">
            <v>7200</v>
          </cell>
          <cell r="DQ450">
            <v>7440</v>
          </cell>
          <cell r="DR450">
            <v>87600</v>
          </cell>
          <cell r="DS450">
            <v>7440</v>
          </cell>
          <cell r="DT450">
            <v>6720</v>
          </cell>
          <cell r="DU450">
            <v>7440</v>
          </cell>
          <cell r="DV450">
            <v>7200</v>
          </cell>
          <cell r="DW450">
            <v>7440</v>
          </cell>
          <cell r="DX450">
            <v>7200</v>
          </cell>
          <cell r="DY450">
            <v>7440</v>
          </cell>
          <cell r="DZ450">
            <v>7440</v>
          </cell>
          <cell r="EA450">
            <v>7200</v>
          </cell>
          <cell r="EB450">
            <v>7440</v>
          </cell>
          <cell r="EC450">
            <v>7200</v>
          </cell>
          <cell r="ED450">
            <v>7440</v>
          </cell>
        </row>
        <row r="451">
          <cell r="C451" t="str">
            <v>Curtailment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</row>
        <row r="452">
          <cell r="C452" t="str">
            <v>Net Generation</v>
          </cell>
          <cell r="F452">
            <v>7440</v>
          </cell>
          <cell r="G452">
            <v>6960</v>
          </cell>
          <cell r="H452">
            <v>7440</v>
          </cell>
          <cell r="I452">
            <v>7200</v>
          </cell>
          <cell r="J452">
            <v>7440</v>
          </cell>
          <cell r="K452">
            <v>7200</v>
          </cell>
          <cell r="L452">
            <v>7440</v>
          </cell>
          <cell r="M452">
            <v>7440</v>
          </cell>
          <cell r="N452">
            <v>7200</v>
          </cell>
          <cell r="O452">
            <v>7440</v>
          </cell>
          <cell r="P452">
            <v>7200</v>
          </cell>
          <cell r="Q452">
            <v>7440</v>
          </cell>
          <cell r="R452">
            <v>87600</v>
          </cell>
          <cell r="S452">
            <v>7440</v>
          </cell>
          <cell r="T452">
            <v>6720</v>
          </cell>
          <cell r="U452">
            <v>7440</v>
          </cell>
          <cell r="V452">
            <v>7200</v>
          </cell>
          <cell r="W452">
            <v>7440</v>
          </cell>
          <cell r="X452">
            <v>7200</v>
          </cell>
          <cell r="Y452">
            <v>7440</v>
          </cell>
          <cell r="Z452">
            <v>7440</v>
          </cell>
          <cell r="AA452">
            <v>7200</v>
          </cell>
          <cell r="AB452">
            <v>7440</v>
          </cell>
          <cell r="AC452">
            <v>7200</v>
          </cell>
          <cell r="AD452">
            <v>7440</v>
          </cell>
          <cell r="AE452">
            <v>87600</v>
          </cell>
          <cell r="AF452">
            <v>7440</v>
          </cell>
          <cell r="AG452">
            <v>6720</v>
          </cell>
          <cell r="AH452">
            <v>7440</v>
          </cell>
          <cell r="AI452">
            <v>7200</v>
          </cell>
          <cell r="AJ452">
            <v>7440</v>
          </cell>
          <cell r="AK452">
            <v>7200</v>
          </cell>
          <cell r="AL452">
            <v>7440</v>
          </cell>
          <cell r="AM452">
            <v>7440</v>
          </cell>
          <cell r="AN452">
            <v>7200</v>
          </cell>
          <cell r="AO452">
            <v>7440</v>
          </cell>
          <cell r="AP452">
            <v>7200</v>
          </cell>
          <cell r="AQ452">
            <v>7440</v>
          </cell>
          <cell r="AR452">
            <v>87600</v>
          </cell>
          <cell r="AS452">
            <v>7440</v>
          </cell>
          <cell r="AT452">
            <v>6720</v>
          </cell>
          <cell r="AU452">
            <v>7440</v>
          </cell>
          <cell r="AV452">
            <v>7200</v>
          </cell>
          <cell r="AW452">
            <v>7440</v>
          </cell>
          <cell r="AX452">
            <v>7200</v>
          </cell>
          <cell r="AY452">
            <v>7440</v>
          </cell>
          <cell r="AZ452">
            <v>7440</v>
          </cell>
          <cell r="BA452">
            <v>7200</v>
          </cell>
          <cell r="BB452">
            <v>7440</v>
          </cell>
          <cell r="BC452">
            <v>7200</v>
          </cell>
          <cell r="BD452">
            <v>7440</v>
          </cell>
          <cell r="BE452">
            <v>87840</v>
          </cell>
          <cell r="BF452">
            <v>7440</v>
          </cell>
          <cell r="BG452">
            <v>6960</v>
          </cell>
          <cell r="BH452">
            <v>7440</v>
          </cell>
          <cell r="BI452">
            <v>7200</v>
          </cell>
          <cell r="BJ452">
            <v>7440</v>
          </cell>
          <cell r="BK452">
            <v>7200</v>
          </cell>
          <cell r="BL452">
            <v>7440</v>
          </cell>
          <cell r="BM452">
            <v>7440</v>
          </cell>
          <cell r="BN452">
            <v>7200</v>
          </cell>
          <cell r="BO452">
            <v>7440</v>
          </cell>
          <cell r="BP452">
            <v>7200</v>
          </cell>
          <cell r="BQ452">
            <v>7440</v>
          </cell>
          <cell r="BR452">
            <v>87600</v>
          </cell>
          <cell r="BS452">
            <v>7440</v>
          </cell>
          <cell r="BT452">
            <v>6720</v>
          </cell>
          <cell r="BU452">
            <v>7440</v>
          </cell>
          <cell r="BV452">
            <v>7200</v>
          </cell>
          <cell r="BW452">
            <v>7440</v>
          </cell>
          <cell r="BX452">
            <v>7200</v>
          </cell>
          <cell r="BY452">
            <v>7440</v>
          </cell>
          <cell r="BZ452">
            <v>7440</v>
          </cell>
          <cell r="CA452">
            <v>7200</v>
          </cell>
          <cell r="CB452">
            <v>7440</v>
          </cell>
          <cell r="CC452">
            <v>7200</v>
          </cell>
          <cell r="CD452">
            <v>7440</v>
          </cell>
          <cell r="CE452">
            <v>87600</v>
          </cell>
          <cell r="CF452">
            <v>7440</v>
          </cell>
          <cell r="CG452">
            <v>6720</v>
          </cell>
          <cell r="CH452">
            <v>7440</v>
          </cell>
          <cell r="CI452">
            <v>7200</v>
          </cell>
          <cell r="CJ452">
            <v>7440</v>
          </cell>
          <cell r="CK452">
            <v>7200</v>
          </cell>
          <cell r="CL452">
            <v>7440</v>
          </cell>
          <cell r="CM452">
            <v>7440</v>
          </cell>
          <cell r="CN452">
            <v>7200</v>
          </cell>
          <cell r="CO452">
            <v>7440</v>
          </cell>
          <cell r="CP452">
            <v>7200</v>
          </cell>
          <cell r="CQ452">
            <v>7440</v>
          </cell>
          <cell r="CR452">
            <v>87600</v>
          </cell>
          <cell r="CS452">
            <v>7440</v>
          </cell>
          <cell r="CT452">
            <v>6720</v>
          </cell>
          <cell r="CU452">
            <v>7440</v>
          </cell>
          <cell r="CV452">
            <v>7200</v>
          </cell>
          <cell r="CW452">
            <v>7440</v>
          </cell>
          <cell r="CX452">
            <v>7200</v>
          </cell>
          <cell r="CY452">
            <v>7440</v>
          </cell>
          <cell r="CZ452">
            <v>7440</v>
          </cell>
          <cell r="DA452">
            <v>7200</v>
          </cell>
          <cell r="DB452">
            <v>7440</v>
          </cell>
          <cell r="DC452">
            <v>7200</v>
          </cell>
          <cell r="DD452">
            <v>7440</v>
          </cell>
          <cell r="DE452">
            <v>87840</v>
          </cell>
          <cell r="DF452">
            <v>7440</v>
          </cell>
          <cell r="DG452">
            <v>6960</v>
          </cell>
          <cell r="DH452">
            <v>7440</v>
          </cell>
          <cell r="DI452">
            <v>7200</v>
          </cell>
          <cell r="DJ452">
            <v>7440</v>
          </cell>
          <cell r="DK452">
            <v>7200</v>
          </cell>
          <cell r="DL452">
            <v>7440</v>
          </cell>
          <cell r="DM452">
            <v>7440</v>
          </cell>
          <cell r="DN452">
            <v>7200</v>
          </cell>
          <cell r="DO452">
            <v>7440</v>
          </cell>
          <cell r="DP452">
            <v>7200</v>
          </cell>
          <cell r="DQ452">
            <v>7440</v>
          </cell>
          <cell r="DR452">
            <v>87600</v>
          </cell>
          <cell r="DS452">
            <v>7440</v>
          </cell>
          <cell r="DT452">
            <v>6720</v>
          </cell>
          <cell r="DU452">
            <v>7440</v>
          </cell>
          <cell r="DV452">
            <v>7200</v>
          </cell>
          <cell r="DW452">
            <v>7440</v>
          </cell>
          <cell r="DX452">
            <v>7200</v>
          </cell>
          <cell r="DY452">
            <v>7440</v>
          </cell>
          <cell r="DZ452">
            <v>7440</v>
          </cell>
          <cell r="EA452">
            <v>7200</v>
          </cell>
          <cell r="EB452">
            <v>7440</v>
          </cell>
          <cell r="EC452">
            <v>7200</v>
          </cell>
          <cell r="ED452">
            <v>7440</v>
          </cell>
        </row>
        <row r="454">
          <cell r="C454" t="str">
            <v>Potential QFs  -  Central Oregon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5">
          <cell r="C455" t="str">
            <v>Potential QFs  -  West Main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</row>
        <row r="456">
          <cell r="C456" t="str">
            <v>Potential QFs  -  Walla Walla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</row>
        <row r="457">
          <cell r="C457" t="str">
            <v>Potential QFs  -  IPC West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0</v>
          </cell>
          <cell r="CZ457">
            <v>0</v>
          </cell>
          <cell r="DA457">
            <v>0</v>
          </cell>
          <cell r="DB457">
            <v>0</v>
          </cell>
          <cell r="DC457">
            <v>0</v>
          </cell>
          <cell r="DD457">
            <v>0</v>
          </cell>
          <cell r="DE457">
            <v>0</v>
          </cell>
          <cell r="DF457">
            <v>0</v>
          </cell>
          <cell r="DG457">
            <v>0</v>
          </cell>
          <cell r="DH457">
            <v>0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</row>
        <row r="458">
          <cell r="C458" t="str">
            <v>Potential QFs  -  Clover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0</v>
          </cell>
          <cell r="DG458">
            <v>0</v>
          </cell>
          <cell r="DH458">
            <v>0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</row>
        <row r="459">
          <cell r="C459" t="str">
            <v>Potential QFs  -  Goshen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Y459">
            <v>0</v>
          </cell>
          <cell r="CZ459">
            <v>0</v>
          </cell>
          <cell r="DA459">
            <v>0</v>
          </cell>
          <cell r="DB459">
            <v>0</v>
          </cell>
          <cell r="DC459">
            <v>0</v>
          </cell>
          <cell r="DD459">
            <v>0</v>
          </cell>
          <cell r="DE459">
            <v>0</v>
          </cell>
          <cell r="DF459">
            <v>0</v>
          </cell>
          <cell r="DG459">
            <v>0</v>
          </cell>
          <cell r="DH459">
            <v>0</v>
          </cell>
          <cell r="DI459">
            <v>0</v>
          </cell>
          <cell r="DJ459">
            <v>0</v>
          </cell>
          <cell r="DK459">
            <v>0</v>
          </cell>
          <cell r="DL459">
            <v>0</v>
          </cell>
          <cell r="DM459">
            <v>0</v>
          </cell>
          <cell r="DN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>
            <v>0</v>
          </cell>
          <cell r="EA459">
            <v>0</v>
          </cell>
          <cell r="EB459">
            <v>0</v>
          </cell>
          <cell r="EC459">
            <v>0</v>
          </cell>
          <cell r="ED459">
            <v>0</v>
          </cell>
        </row>
        <row r="460">
          <cell r="C460" t="str">
            <v>Potential QFs  -  Utah North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  <cell r="DD460">
            <v>0</v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</row>
        <row r="461">
          <cell r="C461" t="str">
            <v>Potential QFs  -  Utah North 2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  <cell r="DD461">
            <v>0</v>
          </cell>
          <cell r="DE461">
            <v>0</v>
          </cell>
          <cell r="DF461">
            <v>0</v>
          </cell>
          <cell r="DG461">
            <v>0</v>
          </cell>
          <cell r="DH461">
            <v>0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</row>
        <row r="462">
          <cell r="C462" t="str">
            <v>Potential QFs  -  Utah South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</v>
          </cell>
          <cell r="CE462">
            <v>0</v>
          </cell>
          <cell r="CF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0</v>
          </cell>
          <cell r="CZ462">
            <v>0</v>
          </cell>
          <cell r="DA462">
            <v>0</v>
          </cell>
          <cell r="DB462">
            <v>0</v>
          </cell>
          <cell r="DC462">
            <v>0</v>
          </cell>
          <cell r="DD462">
            <v>0</v>
          </cell>
          <cell r="DE462">
            <v>0</v>
          </cell>
          <cell r="DF462">
            <v>0</v>
          </cell>
          <cell r="DG462">
            <v>0</v>
          </cell>
          <cell r="DH462">
            <v>0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>
            <v>0</v>
          </cell>
          <cell r="ED462">
            <v>0</v>
          </cell>
        </row>
        <row r="463">
          <cell r="C463" t="str">
            <v>Potential QFs  -  Trona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0</v>
          </cell>
          <cell r="CZ463">
            <v>0</v>
          </cell>
          <cell r="DA463">
            <v>0</v>
          </cell>
          <cell r="DB463">
            <v>0</v>
          </cell>
          <cell r="DC463">
            <v>0</v>
          </cell>
          <cell r="DD463">
            <v>0</v>
          </cell>
          <cell r="DE463">
            <v>0</v>
          </cell>
          <cell r="DF463">
            <v>0</v>
          </cell>
          <cell r="DG463">
            <v>0</v>
          </cell>
          <cell r="DH463">
            <v>0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</row>
        <row r="464">
          <cell r="C464" t="str">
            <v>Potential QFs  -  Wyoming Northeast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</row>
        <row r="467">
          <cell r="C467" t="str">
            <v>QF California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Y467">
            <v>0</v>
          </cell>
          <cell r="CZ467">
            <v>0</v>
          </cell>
          <cell r="DA467">
            <v>0</v>
          </cell>
          <cell r="DB467">
            <v>0</v>
          </cell>
          <cell r="DC467">
            <v>0</v>
          </cell>
          <cell r="DD467">
            <v>0</v>
          </cell>
          <cell r="DE467">
            <v>0</v>
          </cell>
          <cell r="DF467">
            <v>0</v>
          </cell>
          <cell r="DG467">
            <v>0</v>
          </cell>
          <cell r="DH467">
            <v>0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</row>
        <row r="468">
          <cell r="C468" t="str">
            <v>QF Idaho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  <cell r="DD468">
            <v>0</v>
          </cell>
          <cell r="DE468">
            <v>0</v>
          </cell>
          <cell r="DF468">
            <v>0</v>
          </cell>
          <cell r="DG468">
            <v>0</v>
          </cell>
          <cell r="DH468">
            <v>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</row>
        <row r="469">
          <cell r="C469" t="str">
            <v>QF Oregon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0</v>
          </cell>
          <cell r="DE469">
            <v>0</v>
          </cell>
          <cell r="DF469">
            <v>0</v>
          </cell>
          <cell r="DG469">
            <v>0</v>
          </cell>
          <cell r="DH469">
            <v>0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</row>
        <row r="470">
          <cell r="C470" t="str">
            <v>QF Oregon 2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0</v>
          </cell>
          <cell r="CZ470">
            <v>0</v>
          </cell>
          <cell r="DA470">
            <v>0</v>
          </cell>
          <cell r="DB470">
            <v>0</v>
          </cell>
          <cell r="DC470">
            <v>0</v>
          </cell>
          <cell r="DD470">
            <v>0</v>
          </cell>
          <cell r="DE470">
            <v>0</v>
          </cell>
          <cell r="DF470">
            <v>0</v>
          </cell>
          <cell r="DG470">
            <v>0</v>
          </cell>
          <cell r="DH470">
            <v>0</v>
          </cell>
          <cell r="DI470">
            <v>0</v>
          </cell>
          <cell r="DJ470">
            <v>0</v>
          </cell>
          <cell r="DK470">
            <v>0</v>
          </cell>
          <cell r="DL470">
            <v>0</v>
          </cell>
          <cell r="DM470">
            <v>0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>
            <v>0</v>
          </cell>
          <cell r="EA470">
            <v>0</v>
          </cell>
          <cell r="EB470">
            <v>0</v>
          </cell>
          <cell r="EC470">
            <v>0</v>
          </cell>
          <cell r="ED470">
            <v>0</v>
          </cell>
        </row>
        <row r="471">
          <cell r="C471" t="str">
            <v>QF Utah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0</v>
          </cell>
          <cell r="CZ471">
            <v>0</v>
          </cell>
          <cell r="DA471">
            <v>0</v>
          </cell>
          <cell r="DB471">
            <v>0</v>
          </cell>
          <cell r="DC471">
            <v>0</v>
          </cell>
          <cell r="DD471">
            <v>0</v>
          </cell>
          <cell r="DE471">
            <v>0</v>
          </cell>
          <cell r="DF471">
            <v>0</v>
          </cell>
          <cell r="DG471">
            <v>0</v>
          </cell>
          <cell r="DH471">
            <v>0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</row>
        <row r="472">
          <cell r="C472" t="str">
            <v>QF Washington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</row>
        <row r="473">
          <cell r="C473" t="str">
            <v>QF Wyoming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</row>
        <row r="475">
          <cell r="C475" t="str">
            <v>Biomass QF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G475">
            <v>0</v>
          </cell>
          <cell r="DH475">
            <v>0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</row>
        <row r="476">
          <cell r="C476" t="str">
            <v>Black Cap II Solar QF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</row>
        <row r="477">
          <cell r="C477" t="str">
            <v>Champlin Blue Mtn Wind QF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0</v>
          </cell>
          <cell r="DF477">
            <v>0</v>
          </cell>
          <cell r="DG477">
            <v>0</v>
          </cell>
          <cell r="DH477">
            <v>0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</row>
        <row r="478">
          <cell r="C478" t="str">
            <v>Chevron Wind QF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  <cell r="DD478">
            <v>0</v>
          </cell>
          <cell r="DE478">
            <v>0</v>
          </cell>
          <cell r="DF478">
            <v>0</v>
          </cell>
          <cell r="DG478">
            <v>0</v>
          </cell>
          <cell r="DH478">
            <v>0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</row>
        <row r="479">
          <cell r="C479" t="str">
            <v xml:space="preserve">Douglas County Forest Products QF   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  <cell r="DD479">
            <v>0</v>
          </cell>
          <cell r="DE479">
            <v>0</v>
          </cell>
          <cell r="DF479">
            <v>0</v>
          </cell>
          <cell r="DG479">
            <v>0</v>
          </cell>
          <cell r="DH479">
            <v>0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</row>
        <row r="480">
          <cell r="C480" t="str">
            <v>Evergreen BioPower QF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</row>
        <row r="481">
          <cell r="C481" t="str">
            <v>Everpower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0</v>
          </cell>
          <cell r="DB481">
            <v>0</v>
          </cell>
          <cell r="DC481">
            <v>0</v>
          </cell>
          <cell r="DD481">
            <v>0</v>
          </cell>
          <cell r="DE481">
            <v>0</v>
          </cell>
          <cell r="DF481">
            <v>0</v>
          </cell>
          <cell r="DG481">
            <v>0</v>
          </cell>
          <cell r="DH481">
            <v>0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</row>
        <row r="482">
          <cell r="C482" t="str">
            <v>First Wind QF Projects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</row>
        <row r="483">
          <cell r="C483" t="str">
            <v>Five Pine Wind QF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  <cell r="DD483">
            <v>0</v>
          </cell>
          <cell r="DE483">
            <v>0</v>
          </cell>
          <cell r="DF483">
            <v>0</v>
          </cell>
          <cell r="DG483">
            <v>0</v>
          </cell>
          <cell r="DH483">
            <v>0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</row>
        <row r="484">
          <cell r="C484" t="str">
            <v>Foote Creek II &amp; III Wind QF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</row>
        <row r="485">
          <cell r="C485" t="str">
            <v>Kennecott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</row>
        <row r="486">
          <cell r="C486" t="str">
            <v>Latigo Wind Park QF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</row>
        <row r="487">
          <cell r="C487" t="str">
            <v>Sage I &amp; II Solar QF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  <cell r="DD487">
            <v>0</v>
          </cell>
          <cell r="DE487">
            <v>0</v>
          </cell>
          <cell r="DF487">
            <v>0</v>
          </cell>
          <cell r="DG487">
            <v>0</v>
          </cell>
          <cell r="DH487">
            <v>0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</row>
        <row r="488">
          <cell r="C488" t="str">
            <v>Sage III Solar QF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</row>
        <row r="489">
          <cell r="C489" t="str">
            <v>Boswell Wind QF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0</v>
          </cell>
          <cell r="CZ489">
            <v>0</v>
          </cell>
          <cell r="DA489">
            <v>0</v>
          </cell>
          <cell r="DB489">
            <v>0</v>
          </cell>
          <cell r="DC489">
            <v>0</v>
          </cell>
          <cell r="DD489">
            <v>0</v>
          </cell>
          <cell r="DE489">
            <v>0</v>
          </cell>
          <cell r="DF489">
            <v>0</v>
          </cell>
          <cell r="DG489">
            <v>0</v>
          </cell>
          <cell r="DH489">
            <v>0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0</v>
          </cell>
          <cell r="EB489">
            <v>0</v>
          </cell>
          <cell r="EC489">
            <v>0</v>
          </cell>
          <cell r="ED489">
            <v>0</v>
          </cell>
        </row>
        <row r="490">
          <cell r="C490" t="str">
            <v>Monticello Wind QF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</row>
        <row r="491">
          <cell r="C491" t="str">
            <v>Mountain Wind 1 QF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B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</row>
        <row r="492">
          <cell r="C492" t="str">
            <v>Mountain Wind 2 QF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0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</row>
        <row r="493">
          <cell r="C493" t="str">
            <v>North Point Wind QF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</row>
        <row r="494">
          <cell r="C494" t="str">
            <v>Ochoco Solar QF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</row>
        <row r="495">
          <cell r="C495" t="str">
            <v>Orchard Wind Farm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</row>
        <row r="496">
          <cell r="C496" t="str">
            <v>Oregon Sch 37 QFs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  <cell r="DD496">
            <v>0</v>
          </cell>
          <cell r="DE496">
            <v>0</v>
          </cell>
          <cell r="DF496">
            <v>0</v>
          </cell>
          <cell r="DG496">
            <v>0</v>
          </cell>
          <cell r="DH496">
            <v>0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</row>
        <row r="497">
          <cell r="C497" t="str">
            <v>Oregon Wind Farm QF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  <cell r="DD497">
            <v>0</v>
          </cell>
          <cell r="DE497">
            <v>0</v>
          </cell>
          <cell r="DF497">
            <v>0</v>
          </cell>
          <cell r="DG497">
            <v>0</v>
          </cell>
          <cell r="DH497">
            <v>0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</row>
        <row r="498">
          <cell r="C498" t="str">
            <v>Pavant Solar QF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B498">
            <v>0</v>
          </cell>
          <cell r="CC498">
            <v>0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0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  <cell r="CP498">
            <v>0</v>
          </cell>
          <cell r="CQ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0</v>
          </cell>
          <cell r="CZ498">
            <v>0</v>
          </cell>
          <cell r="DA498">
            <v>0</v>
          </cell>
          <cell r="DB498">
            <v>0</v>
          </cell>
          <cell r="DC498">
            <v>0</v>
          </cell>
          <cell r="DD498">
            <v>0</v>
          </cell>
          <cell r="DE498">
            <v>0</v>
          </cell>
          <cell r="DF498">
            <v>0</v>
          </cell>
          <cell r="DG498">
            <v>0</v>
          </cell>
          <cell r="DH498">
            <v>0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</row>
        <row r="499">
          <cell r="C499" t="str">
            <v>Pioneer Wind Park I QF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</row>
        <row r="500">
          <cell r="C500" t="str">
            <v>Power County North Wind QF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</row>
        <row r="501">
          <cell r="C501" t="str">
            <v>Power County South Wind QF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</row>
        <row r="502">
          <cell r="C502" t="str">
            <v>Roseburg Dillard QF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  <cell r="DD502">
            <v>0</v>
          </cell>
          <cell r="DE502">
            <v>0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</row>
        <row r="503">
          <cell r="C503" t="str">
            <v>Sigurd Solar QF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</row>
        <row r="504">
          <cell r="C504" t="str">
            <v>Spanish Fork Wind 2 QF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</row>
        <row r="505">
          <cell r="C505" t="str">
            <v>Sunnyside QF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</row>
        <row r="506">
          <cell r="C506" t="str">
            <v>Glen Canyon A &amp; B Solar QFs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</row>
        <row r="507">
          <cell r="C507" t="str">
            <v>Sweetwater Solar QF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</row>
        <row r="508"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</row>
        <row r="511"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</row>
        <row r="517">
          <cell r="F517">
            <v>7440</v>
          </cell>
          <cell r="G517">
            <v>6960.0000000000582</v>
          </cell>
          <cell r="H517">
            <v>7440</v>
          </cell>
          <cell r="I517">
            <v>7200</v>
          </cell>
          <cell r="J517">
            <v>7440</v>
          </cell>
          <cell r="K517">
            <v>7200</v>
          </cell>
          <cell r="L517">
            <v>7440</v>
          </cell>
          <cell r="M517">
            <v>7440</v>
          </cell>
          <cell r="N517">
            <v>7199.9999999998836</v>
          </cell>
          <cell r="O517">
            <v>7440</v>
          </cell>
          <cell r="P517">
            <v>7200</v>
          </cell>
          <cell r="Q517">
            <v>7440</v>
          </cell>
          <cell r="R517">
            <v>87600</v>
          </cell>
          <cell r="S517">
            <v>7440</v>
          </cell>
          <cell r="T517">
            <v>6720</v>
          </cell>
          <cell r="U517">
            <v>7440</v>
          </cell>
          <cell r="V517">
            <v>7200</v>
          </cell>
          <cell r="W517">
            <v>7440</v>
          </cell>
          <cell r="X517">
            <v>7199.9999999998836</v>
          </cell>
          <cell r="Y517">
            <v>7440</v>
          </cell>
          <cell r="Z517">
            <v>7440</v>
          </cell>
          <cell r="AA517">
            <v>7200</v>
          </cell>
          <cell r="AB517">
            <v>7440</v>
          </cell>
          <cell r="AC517">
            <v>7200</v>
          </cell>
          <cell r="AD517">
            <v>7440.0000000000582</v>
          </cell>
          <cell r="AE517">
            <v>87600</v>
          </cell>
          <cell r="AF517">
            <v>7440</v>
          </cell>
          <cell r="AG517">
            <v>6720.0000000000582</v>
          </cell>
          <cell r="AH517">
            <v>7440</v>
          </cell>
          <cell r="AI517">
            <v>7199.9999999998836</v>
          </cell>
          <cell r="AJ517">
            <v>7440.0000000001164</v>
          </cell>
          <cell r="AK517">
            <v>7200</v>
          </cell>
          <cell r="AL517">
            <v>7440</v>
          </cell>
          <cell r="AM517">
            <v>7440</v>
          </cell>
          <cell r="AN517">
            <v>7199.9999999999418</v>
          </cell>
          <cell r="AO517">
            <v>7440</v>
          </cell>
          <cell r="AP517">
            <v>7200</v>
          </cell>
          <cell r="AQ517">
            <v>7439.9999999999418</v>
          </cell>
          <cell r="AR517">
            <v>87600</v>
          </cell>
          <cell r="AS517">
            <v>7440</v>
          </cell>
          <cell r="AT517">
            <v>6720</v>
          </cell>
          <cell r="AU517">
            <v>7440</v>
          </cell>
          <cell r="AV517">
            <v>7200</v>
          </cell>
          <cell r="AW517">
            <v>7440</v>
          </cell>
          <cell r="AX517">
            <v>7200.0000000001164</v>
          </cell>
          <cell r="AY517">
            <v>7440.0000000000582</v>
          </cell>
          <cell r="AZ517">
            <v>7440</v>
          </cell>
          <cell r="BA517">
            <v>7200</v>
          </cell>
          <cell r="BB517">
            <v>7440</v>
          </cell>
          <cell r="BC517">
            <v>7200.0000000000582</v>
          </cell>
          <cell r="BD517">
            <v>7440</v>
          </cell>
          <cell r="BE517">
            <v>87840</v>
          </cell>
          <cell r="BF517">
            <v>7440.0000000000582</v>
          </cell>
          <cell r="BG517">
            <v>6960</v>
          </cell>
          <cell r="BH517">
            <v>7440</v>
          </cell>
          <cell r="BI517">
            <v>7200</v>
          </cell>
          <cell r="BJ517">
            <v>7440</v>
          </cell>
          <cell r="BK517">
            <v>7200</v>
          </cell>
          <cell r="BL517">
            <v>7440</v>
          </cell>
          <cell r="BM517">
            <v>7440</v>
          </cell>
          <cell r="BN517">
            <v>7200</v>
          </cell>
          <cell r="BO517">
            <v>7440</v>
          </cell>
          <cell r="BP517">
            <v>7200.0000000000582</v>
          </cell>
          <cell r="BQ517">
            <v>7440</v>
          </cell>
          <cell r="BR517">
            <v>87600</v>
          </cell>
          <cell r="BS517">
            <v>7439.9999999999418</v>
          </cell>
          <cell r="BT517">
            <v>6720</v>
          </cell>
          <cell r="BU517">
            <v>7440</v>
          </cell>
          <cell r="BV517">
            <v>7200</v>
          </cell>
          <cell r="BW517">
            <v>7440</v>
          </cell>
          <cell r="BX517">
            <v>7200</v>
          </cell>
          <cell r="BY517">
            <v>7440</v>
          </cell>
          <cell r="BZ517">
            <v>7440</v>
          </cell>
          <cell r="CA517">
            <v>7200</v>
          </cell>
          <cell r="CB517">
            <v>7440</v>
          </cell>
          <cell r="CC517">
            <v>7200.0000000000582</v>
          </cell>
          <cell r="CD517">
            <v>7440</v>
          </cell>
          <cell r="CE517">
            <v>87600</v>
          </cell>
          <cell r="CF517">
            <v>7440</v>
          </cell>
          <cell r="CG517">
            <v>6720</v>
          </cell>
          <cell r="CH517">
            <v>7440</v>
          </cell>
          <cell r="CI517">
            <v>7200</v>
          </cell>
          <cell r="CJ517">
            <v>7440.0000000000582</v>
          </cell>
          <cell r="CK517">
            <v>7200</v>
          </cell>
          <cell r="CL517">
            <v>7440</v>
          </cell>
          <cell r="CM517">
            <v>7440</v>
          </cell>
          <cell r="CN517">
            <v>7200</v>
          </cell>
          <cell r="CO517">
            <v>7440</v>
          </cell>
          <cell r="CP517">
            <v>7200</v>
          </cell>
          <cell r="CQ517">
            <v>7440</v>
          </cell>
          <cell r="CR517">
            <v>87600.000000000931</v>
          </cell>
          <cell r="CS517">
            <v>7440</v>
          </cell>
          <cell r="CT517">
            <v>6720</v>
          </cell>
          <cell r="CU517">
            <v>7440</v>
          </cell>
          <cell r="CV517">
            <v>7199.9999999999418</v>
          </cell>
          <cell r="CW517">
            <v>7440.0000000000582</v>
          </cell>
          <cell r="CX517">
            <v>7200</v>
          </cell>
          <cell r="CY517">
            <v>7440</v>
          </cell>
          <cell r="CZ517">
            <v>7440</v>
          </cell>
          <cell r="DA517">
            <v>7200</v>
          </cell>
          <cell r="DB517">
            <v>7440</v>
          </cell>
          <cell r="DC517">
            <v>7200</v>
          </cell>
          <cell r="DD517">
            <v>7439.9999999999418</v>
          </cell>
          <cell r="DE517">
            <v>87840</v>
          </cell>
          <cell r="DF517">
            <v>7440</v>
          </cell>
          <cell r="DG517">
            <v>6960.0000000000582</v>
          </cell>
          <cell r="DH517">
            <v>7440</v>
          </cell>
          <cell r="DI517">
            <v>7200</v>
          </cell>
          <cell r="DJ517">
            <v>7440</v>
          </cell>
          <cell r="DK517">
            <v>7200</v>
          </cell>
          <cell r="DL517">
            <v>7440</v>
          </cell>
          <cell r="DM517">
            <v>7440</v>
          </cell>
          <cell r="DN517">
            <v>7200</v>
          </cell>
          <cell r="DO517">
            <v>7439.9999999999418</v>
          </cell>
          <cell r="DP517">
            <v>7200</v>
          </cell>
          <cell r="DQ517">
            <v>7440</v>
          </cell>
          <cell r="DR517">
            <v>87600</v>
          </cell>
          <cell r="DS517">
            <v>7440</v>
          </cell>
          <cell r="DT517">
            <v>6720</v>
          </cell>
          <cell r="DU517">
            <v>7440</v>
          </cell>
          <cell r="DV517">
            <v>7200</v>
          </cell>
          <cell r="DW517">
            <v>7440</v>
          </cell>
          <cell r="DX517">
            <v>7200</v>
          </cell>
          <cell r="DY517">
            <v>7440</v>
          </cell>
          <cell r="DZ517">
            <v>7440</v>
          </cell>
          <cell r="EA517">
            <v>7200</v>
          </cell>
          <cell r="EB517">
            <v>7440</v>
          </cell>
          <cell r="EC517">
            <v>7200</v>
          </cell>
          <cell r="ED517">
            <v>7440</v>
          </cell>
        </row>
        <row r="520"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</row>
        <row r="522"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D522">
            <v>0</v>
          </cell>
          <cell r="CE522">
            <v>0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</row>
        <row r="527">
          <cell r="F527">
            <v>7440</v>
          </cell>
          <cell r="G527">
            <v>6960.0000000000582</v>
          </cell>
          <cell r="H527">
            <v>7440</v>
          </cell>
          <cell r="I527">
            <v>7200</v>
          </cell>
          <cell r="J527">
            <v>7440</v>
          </cell>
          <cell r="K527">
            <v>7200</v>
          </cell>
          <cell r="L527">
            <v>7440</v>
          </cell>
          <cell r="M527">
            <v>7440</v>
          </cell>
          <cell r="N527">
            <v>7199.9999999998836</v>
          </cell>
          <cell r="O527">
            <v>7440</v>
          </cell>
          <cell r="P527">
            <v>7200</v>
          </cell>
          <cell r="Q527">
            <v>7440</v>
          </cell>
          <cell r="R527">
            <v>87487.642158799805</v>
          </cell>
          <cell r="S527">
            <v>7440</v>
          </cell>
          <cell r="T527">
            <v>6720</v>
          </cell>
          <cell r="U527">
            <v>7440</v>
          </cell>
          <cell r="V527">
            <v>7170.0000088000088</v>
          </cell>
          <cell r="W527">
            <v>7400</v>
          </cell>
          <cell r="X527">
            <v>7189.9999999998836</v>
          </cell>
          <cell r="Y527">
            <v>7440</v>
          </cell>
          <cell r="Z527">
            <v>7440</v>
          </cell>
          <cell r="AA527">
            <v>7200</v>
          </cell>
          <cell r="AB527">
            <v>7410</v>
          </cell>
          <cell r="AC527">
            <v>7200</v>
          </cell>
          <cell r="AD527">
            <v>7437.6421500000288</v>
          </cell>
          <cell r="AE527">
            <v>87287.804155530408</v>
          </cell>
          <cell r="AF527">
            <v>7440</v>
          </cell>
          <cell r="AG527">
            <v>6720.0000000000582</v>
          </cell>
          <cell r="AH527">
            <v>7330.000233299972</v>
          </cell>
          <cell r="AI527">
            <v>7089.999991199933</v>
          </cell>
          <cell r="AJ527">
            <v>7397.8039318301599</v>
          </cell>
          <cell r="AK527">
            <v>7200</v>
          </cell>
          <cell r="AL527">
            <v>7430</v>
          </cell>
          <cell r="AM527">
            <v>7440</v>
          </cell>
          <cell r="AN527">
            <v>7199.9999999999418</v>
          </cell>
          <cell r="AO527">
            <v>7399.9999991999939</v>
          </cell>
          <cell r="AP527">
            <v>7200</v>
          </cell>
          <cell r="AQ527">
            <v>7439.9999999999418</v>
          </cell>
          <cell r="AR527">
            <v>87412.941412401386</v>
          </cell>
          <cell r="AS527">
            <v>7440</v>
          </cell>
          <cell r="AT527">
            <v>6720</v>
          </cell>
          <cell r="AU527">
            <v>7382.9416590000037</v>
          </cell>
          <cell r="AV527">
            <v>7159.9999977000407</v>
          </cell>
          <cell r="AW527">
            <v>7440</v>
          </cell>
          <cell r="AX527">
            <v>7200.0000000001164</v>
          </cell>
          <cell r="AY527">
            <v>7399.9997540001059</v>
          </cell>
          <cell r="AZ527">
            <v>7440</v>
          </cell>
          <cell r="BA527">
            <v>7200</v>
          </cell>
          <cell r="BB527">
            <v>7390.0000017000129</v>
          </cell>
          <cell r="BC527">
            <v>7200.0000000000582</v>
          </cell>
          <cell r="BD527">
            <v>7440</v>
          </cell>
          <cell r="BE527">
            <v>83555.174888167996</v>
          </cell>
          <cell r="BF527">
            <v>7013.9620928699733</v>
          </cell>
          <cell r="BG527">
            <v>6480.4316614249256</v>
          </cell>
          <cell r="BH527">
            <v>7061.1814274599892</v>
          </cell>
          <cell r="BI527">
            <v>6671.8199542700313</v>
          </cell>
          <cell r="BJ527">
            <v>6936.2951910200063</v>
          </cell>
          <cell r="BK527">
            <v>6883.2341731999768</v>
          </cell>
          <cell r="BL527">
            <v>7350.0000007700291</v>
          </cell>
          <cell r="BM527">
            <v>7258.4605156999896</v>
          </cell>
          <cell r="BN527">
            <v>6776.6958770999918</v>
          </cell>
          <cell r="BO527">
            <v>6976.9199142000289</v>
          </cell>
          <cell r="BP527">
            <v>6985.005286423082</v>
          </cell>
          <cell r="BQ527">
            <v>7161.1687937300303</v>
          </cell>
          <cell r="BR527">
            <v>84289.386490206234</v>
          </cell>
          <cell r="BS527">
            <v>7286.1995564999525</v>
          </cell>
          <cell r="BT527">
            <v>6325.2496310579008</v>
          </cell>
          <cell r="BU527">
            <v>6972.4279735600576</v>
          </cell>
          <cell r="BV527">
            <v>6731.3186415000237</v>
          </cell>
          <cell r="BW527">
            <v>7042.979708650033</v>
          </cell>
          <cell r="BX527">
            <v>6979.4799312999821</v>
          </cell>
          <cell r="BY527">
            <v>7370.0000020000152</v>
          </cell>
          <cell r="BZ527">
            <v>7290.0002575000399</v>
          </cell>
          <cell r="CA527">
            <v>6911.2327817039913</v>
          </cell>
          <cell r="CB527">
            <v>7120.594063373981</v>
          </cell>
          <cell r="CC527">
            <v>6913.844001760066</v>
          </cell>
          <cell r="CD527">
            <v>7346.0599413000164</v>
          </cell>
          <cell r="CE527">
            <v>84183.241094619967</v>
          </cell>
          <cell r="CF527">
            <v>6903.5272568499786</v>
          </cell>
          <cell r="CG527">
            <v>6335.4077080200077</v>
          </cell>
          <cell r="CH527">
            <v>7012.1097521599731</v>
          </cell>
          <cell r="CI527">
            <v>6671.922547599941</v>
          </cell>
          <cell r="CJ527">
            <v>7154.9392824000097</v>
          </cell>
          <cell r="CK527">
            <v>7030.6568487000768</v>
          </cell>
          <cell r="CL527">
            <v>7396.6406280000811</v>
          </cell>
          <cell r="CM527">
            <v>7368.84081720002</v>
          </cell>
          <cell r="CN527">
            <v>6977.7232682200265</v>
          </cell>
          <cell r="CO527">
            <v>7092.8160549000604</v>
          </cell>
          <cell r="CP527">
            <v>6974.8125105699874</v>
          </cell>
          <cell r="CQ527">
            <v>7263.8444199999794</v>
          </cell>
          <cell r="CR527">
            <v>84775.216610861477</v>
          </cell>
          <cell r="CS527">
            <v>7324.8264830000116</v>
          </cell>
          <cell r="CT527">
            <v>6391.7260227000224</v>
          </cell>
          <cell r="CU527">
            <v>7032.7635917999432</v>
          </cell>
          <cell r="CV527">
            <v>6838.3162730599288</v>
          </cell>
          <cell r="CW527">
            <v>7177.2794922000612</v>
          </cell>
          <cell r="CX527">
            <v>7028.1033605699777</v>
          </cell>
          <cell r="CY527">
            <v>7365.8225553000229</v>
          </cell>
          <cell r="CZ527">
            <v>7384.3998991999542</v>
          </cell>
          <cell r="DA527">
            <v>6962.2445272900513</v>
          </cell>
          <cell r="DB527">
            <v>7117.8717179400264</v>
          </cell>
          <cell r="DC527">
            <v>6863.8823678000481</v>
          </cell>
          <cell r="DD527">
            <v>7287.9803199999733</v>
          </cell>
          <cell r="DE527">
            <v>85549.91228586575</v>
          </cell>
          <cell r="DF527">
            <v>7244.7911492000567</v>
          </cell>
          <cell r="DG527">
            <v>6755.0007265000604</v>
          </cell>
          <cell r="DH527">
            <v>7109.4867974599474</v>
          </cell>
          <cell r="DI527">
            <v>6813.4214132300112</v>
          </cell>
          <cell r="DJ527">
            <v>7172.0312862949795</v>
          </cell>
          <cell r="DK527">
            <v>7110.0776371799293</v>
          </cell>
          <cell r="DL527">
            <v>7434.440185000014</v>
          </cell>
          <cell r="DM527">
            <v>7389.0698235000018</v>
          </cell>
          <cell r="DN527">
            <v>7091.4901389600127</v>
          </cell>
          <cell r="DO527">
            <v>7162.4769428400323</v>
          </cell>
          <cell r="DP527">
            <v>6992.9305836000131</v>
          </cell>
          <cell r="DQ527">
            <v>7274.6956021000515</v>
          </cell>
          <cell r="DR527">
            <v>85516.977821540087</v>
          </cell>
          <cell r="DS527">
            <v>7181.0467341999756</v>
          </cell>
          <cell r="DT527">
            <v>6567.7605790999951</v>
          </cell>
          <cell r="DU527">
            <v>7100.9906166499713</v>
          </cell>
          <cell r="DV527">
            <v>6763.982532969967</v>
          </cell>
          <cell r="DW527">
            <v>7173.1392862999928</v>
          </cell>
          <cell r="DX527">
            <v>7128.8801362999366</v>
          </cell>
          <cell r="DY527">
            <v>7378.3728136999998</v>
          </cell>
          <cell r="DZ527">
            <v>7414.4401899999939</v>
          </cell>
          <cell r="EA527">
            <v>7117.5934692999581</v>
          </cell>
          <cell r="EB527">
            <v>7214.1294670199277</v>
          </cell>
          <cell r="EC527">
            <v>7120</v>
          </cell>
          <cell r="ED527">
            <v>7356.6419960000203</v>
          </cell>
        </row>
        <row r="530"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</row>
        <row r="531"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0</v>
          </cell>
          <cell r="DF545">
            <v>0</v>
          </cell>
          <cell r="DG545">
            <v>0</v>
          </cell>
          <cell r="DH545">
            <v>0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1"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0</v>
          </cell>
          <cell r="DH551">
            <v>0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</row>
        <row r="553"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</row>
        <row r="556">
          <cell r="F556">
            <v>0</v>
          </cell>
          <cell r="G556">
            <v>0</v>
          </cell>
          <cell r="H556">
            <v>-60</v>
          </cell>
          <cell r="I556">
            <v>-72.349499999998443</v>
          </cell>
          <cell r="J556">
            <v>-346.41300000000047</v>
          </cell>
          <cell r="K556">
            <v>-9.7090000000007421</v>
          </cell>
          <cell r="L556">
            <v>-99.615399999999681</v>
          </cell>
          <cell r="M556">
            <v>-218.32312999999976</v>
          </cell>
          <cell r="N556">
            <v>-87.380700000000161</v>
          </cell>
          <cell r="O556">
            <v>0</v>
          </cell>
          <cell r="P556">
            <v>0</v>
          </cell>
          <cell r="Q556">
            <v>-19.708799999999883</v>
          </cell>
          <cell r="R556">
            <v>-501.87333000000217</v>
          </cell>
          <cell r="S556">
            <v>0</v>
          </cell>
          <cell r="T556">
            <v>0</v>
          </cell>
          <cell r="U556">
            <v>-69.127000000000407</v>
          </cell>
          <cell r="V556">
            <v>-29.05639999999994</v>
          </cell>
          <cell r="W556">
            <v>-166.88999999999942</v>
          </cell>
          <cell r="X556">
            <v>-149.41899999999805</v>
          </cell>
          <cell r="Y556">
            <v>-48.545229999999947</v>
          </cell>
          <cell r="Z556">
            <v>-38.835700000000088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-271.38380000000325</v>
          </cell>
          <cell r="AF556">
            <v>0</v>
          </cell>
          <cell r="AG556">
            <v>0</v>
          </cell>
          <cell r="AH556">
            <v>0</v>
          </cell>
          <cell r="AI556">
            <v>-9.4773000000000138</v>
          </cell>
          <cell r="AJ556">
            <v>-33.542400000000271</v>
          </cell>
          <cell r="AK556">
            <v>-95.876500000000306</v>
          </cell>
          <cell r="AL556">
            <v>-58.041199999999662</v>
          </cell>
          <cell r="AM556">
            <v>-74.44640000000004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-760.12606999999844</v>
          </cell>
          <cell r="AS556">
            <v>0</v>
          </cell>
          <cell r="AT556">
            <v>0</v>
          </cell>
          <cell r="AU556">
            <v>-79.264199999999619</v>
          </cell>
          <cell r="AV556">
            <v>-53.356399999999667</v>
          </cell>
          <cell r="AW556">
            <v>-344.08699999999953</v>
          </cell>
          <cell r="AX556">
            <v>-149.70940000000019</v>
          </cell>
          <cell r="AY556">
            <v>-65.745699999999943</v>
          </cell>
          <cell r="AZ556">
            <v>-19.418199999999956</v>
          </cell>
          <cell r="BA556">
            <v>-48.545170000000098</v>
          </cell>
          <cell r="BB556">
            <v>0</v>
          </cell>
          <cell r="BC556">
            <v>0</v>
          </cell>
          <cell r="BD556">
            <v>0</v>
          </cell>
          <cell r="BE556">
            <v>396.07114199999887</v>
          </cell>
          <cell r="BF556">
            <v>545.625</v>
          </cell>
          <cell r="BG556">
            <v>0</v>
          </cell>
          <cell r="BH556">
            <v>-59.708989999999631</v>
          </cell>
          <cell r="BI556">
            <v>0</v>
          </cell>
          <cell r="BJ556">
            <v>-41.008700000000317</v>
          </cell>
          <cell r="BK556">
            <v>-19.417950000000019</v>
          </cell>
          <cell r="BL556">
            <v>-19.418219999999963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-9.9999979999999979</v>
          </cell>
          <cell r="BR556">
            <v>310.24578100000144</v>
          </cell>
          <cell r="BS556">
            <v>598.31800000000112</v>
          </cell>
          <cell r="BT556">
            <v>0</v>
          </cell>
          <cell r="BU556">
            <v>-50</v>
          </cell>
          <cell r="BV556">
            <v>-20.000020000000035</v>
          </cell>
          <cell r="BW556">
            <v>-148.25410000000011</v>
          </cell>
          <cell r="BX556">
            <v>-9.7090200000000095</v>
          </cell>
          <cell r="BY556">
            <v>-39.126839999999902</v>
          </cell>
          <cell r="BZ556">
            <v>-20.982238999999936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-240.58275899999717</v>
          </cell>
          <cell r="CF556">
            <v>-17.540599999999358</v>
          </cell>
          <cell r="CG556">
            <v>-30</v>
          </cell>
          <cell r="CH556">
            <v>-108.20720000000074</v>
          </cell>
          <cell r="CI556">
            <v>-2.5740000000013197E-2</v>
          </cell>
          <cell r="CJ556">
            <v>-72.507899999999609</v>
          </cell>
          <cell r="CK556">
            <v>-9.9999990000000007</v>
          </cell>
          <cell r="CL556">
            <v>-1.5719099999998889</v>
          </cell>
          <cell r="CM556">
            <v>-0.72941000000002987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-202.03874999999607</v>
          </cell>
          <cell r="CS556">
            <v>-27.788700000000063</v>
          </cell>
          <cell r="CT556">
            <v>0</v>
          </cell>
          <cell r="CU556">
            <v>-116.86769999999888</v>
          </cell>
          <cell r="CV556">
            <v>-39.12684999999999</v>
          </cell>
          <cell r="CW556">
            <v>-16.197799999999461</v>
          </cell>
          <cell r="CX556">
            <v>0</v>
          </cell>
          <cell r="CY556">
            <v>-1.5713999999998123</v>
          </cell>
          <cell r="CZ556">
            <v>-0.48630000000002838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-591.6033560000069</v>
          </cell>
          <cell r="DF556">
            <v>-36.343000000000757</v>
          </cell>
          <cell r="DG556">
            <v>-77.511999999998807</v>
          </cell>
          <cell r="DH556">
            <v>-193.85050000000047</v>
          </cell>
          <cell r="DI556">
            <v>-29.444800000000214</v>
          </cell>
          <cell r="DJ556">
            <v>-118.01029999999992</v>
          </cell>
          <cell r="DK556">
            <v>-10.417699999999968</v>
          </cell>
          <cell r="DL556">
            <v>-2.3653000000003885</v>
          </cell>
          <cell r="DM556">
            <v>-4.6187599999993836</v>
          </cell>
          <cell r="DN556">
            <v>-0.51690000000007785</v>
          </cell>
          <cell r="DO556">
            <v>-30.269999999999982</v>
          </cell>
          <cell r="DP556">
            <v>-19.417965999999993</v>
          </cell>
          <cell r="DQ556">
            <v>-68.836129999999685</v>
          </cell>
          <cell r="DR556">
            <v>-995.92820999998366</v>
          </cell>
          <cell r="DS556">
            <v>-108.73048999999992</v>
          </cell>
          <cell r="DT556">
            <v>-87.352600000000166</v>
          </cell>
          <cell r="DU556">
            <v>-144.23999999999796</v>
          </cell>
          <cell r="DV556">
            <v>-134.11100000000079</v>
          </cell>
          <cell r="DW556">
            <v>-141.24549999999908</v>
          </cell>
          <cell r="DX556">
            <v>-53.143400000000838</v>
          </cell>
          <cell r="DY556">
            <v>-5.5666999999994005</v>
          </cell>
          <cell r="DZ556">
            <v>-4.6568000000006577</v>
          </cell>
          <cell r="EA556">
            <v>-0.20299999999997453</v>
          </cell>
          <cell r="EB556">
            <v>-80.69210000000021</v>
          </cell>
          <cell r="EC556">
            <v>-158.25360000000001</v>
          </cell>
          <cell r="ED556">
            <v>-77.733020000000579</v>
          </cell>
        </row>
        <row r="557">
          <cell r="F557">
            <v>-10.809339999999992</v>
          </cell>
          <cell r="G557">
            <v>-211.43600000000151</v>
          </cell>
          <cell r="H557">
            <v>-448.31000000002678</v>
          </cell>
          <cell r="I557">
            <v>-294.25</v>
          </cell>
          <cell r="J557">
            <v>-477.07999999998719</v>
          </cell>
          <cell r="K557">
            <v>-147.37899999999718</v>
          </cell>
          <cell r="L557">
            <v>-186.45309999999972</v>
          </cell>
          <cell r="M557">
            <v>0</v>
          </cell>
          <cell r="N557">
            <v>-29.418300000000272</v>
          </cell>
          <cell r="O557">
            <v>-213.90499999999884</v>
          </cell>
          <cell r="P557">
            <v>-147.67999999999302</v>
          </cell>
          <cell r="Q557">
            <v>-281.19760000000042</v>
          </cell>
          <cell r="R557">
            <v>-3785.8867000001483</v>
          </cell>
          <cell r="S557">
            <v>0</v>
          </cell>
          <cell r="T557">
            <v>-535.98300000000017</v>
          </cell>
          <cell r="U557">
            <v>-551.37600000000384</v>
          </cell>
          <cell r="V557">
            <v>-667.44000000000233</v>
          </cell>
          <cell r="W557">
            <v>-688.69000000000233</v>
          </cell>
          <cell r="X557">
            <v>-99.709600000000137</v>
          </cell>
          <cell r="Y557">
            <v>-58.254000000000133</v>
          </cell>
          <cell r="Z557">
            <v>0</v>
          </cell>
          <cell r="AA557">
            <v>0</v>
          </cell>
          <cell r="AB557">
            <v>-568.32000000000698</v>
          </cell>
          <cell r="AC557">
            <v>-375.07600000000093</v>
          </cell>
          <cell r="AD557">
            <v>-241.03809999999976</v>
          </cell>
          <cell r="AE557">
            <v>-3421.6728523499914</v>
          </cell>
          <cell r="AF557">
            <v>-9.7091050000000081</v>
          </cell>
          <cell r="AG557">
            <v>-306.51599999999598</v>
          </cell>
          <cell r="AH557">
            <v>-377.10500000001048</v>
          </cell>
          <cell r="AI557">
            <v>-639.06499999998778</v>
          </cell>
          <cell r="AJ557">
            <v>-317.66600000000471</v>
          </cell>
          <cell r="AK557">
            <v>-90</v>
          </cell>
          <cell r="AL557">
            <v>-67.962899999999991</v>
          </cell>
          <cell r="AM557">
            <v>0</v>
          </cell>
          <cell r="AN557">
            <v>-0.61084735000000001</v>
          </cell>
          <cell r="AO557">
            <v>-488.9600000000064</v>
          </cell>
          <cell r="AP557">
            <v>-311.49599999999919</v>
          </cell>
          <cell r="AQ557">
            <v>-812.58200000000215</v>
          </cell>
          <cell r="AR557">
            <v>-3650.756389999995</v>
          </cell>
          <cell r="AS557">
            <v>-369.18600000000151</v>
          </cell>
          <cell r="AT557">
            <v>-369.95600000000195</v>
          </cell>
          <cell r="AU557">
            <v>-358.5</v>
          </cell>
          <cell r="AV557">
            <v>-532.78399999999965</v>
          </cell>
          <cell r="AW557">
            <v>-338.27999999999884</v>
          </cell>
          <cell r="AX557">
            <v>0</v>
          </cell>
          <cell r="AY557">
            <v>-77.963300000000118</v>
          </cell>
          <cell r="AZ557">
            <v>0</v>
          </cell>
          <cell r="BA557">
            <v>-19.418090000000007</v>
          </cell>
          <cell r="BB557">
            <v>-399.6050000000032</v>
          </cell>
          <cell r="BC557">
            <v>-385.74400000000605</v>
          </cell>
          <cell r="BD557">
            <v>-799.31999999999971</v>
          </cell>
          <cell r="BE557">
            <v>-964.58013200001733</v>
          </cell>
          <cell r="BF557">
            <v>-10.275139999999965</v>
          </cell>
          <cell r="BG557">
            <v>-162.20399999999972</v>
          </cell>
          <cell r="BH557">
            <v>-189.49699999999939</v>
          </cell>
          <cell r="BI557">
            <v>-190</v>
          </cell>
          <cell r="BJ557">
            <v>-19.417869999999994</v>
          </cell>
          <cell r="BK557">
            <v>0</v>
          </cell>
          <cell r="BL557">
            <v>0</v>
          </cell>
          <cell r="BM557">
            <v>-9.7091220000000007</v>
          </cell>
          <cell r="BN557">
            <v>0</v>
          </cell>
          <cell r="BO557">
            <v>-175.92529999999988</v>
          </cell>
          <cell r="BP557">
            <v>-91.042699999999968</v>
          </cell>
          <cell r="BQ557">
            <v>-116.50900000000001</v>
          </cell>
          <cell r="BR557">
            <v>-738.83272000002034</v>
          </cell>
          <cell r="BS557">
            <v>-9.9838900000000024</v>
          </cell>
          <cell r="BT557">
            <v>-125.55999999999949</v>
          </cell>
          <cell r="BU557">
            <v>-139.70999999999913</v>
          </cell>
          <cell r="BV557">
            <v>-136.34699999999793</v>
          </cell>
          <cell r="BW557">
            <v>0</v>
          </cell>
          <cell r="BX557">
            <v>0</v>
          </cell>
          <cell r="BY557">
            <v>0</v>
          </cell>
          <cell r="BZ557">
            <v>-9.709130000000016</v>
          </cell>
          <cell r="CA557">
            <v>0</v>
          </cell>
          <cell r="CB557">
            <v>-98.83600000000024</v>
          </cell>
          <cell r="CC557">
            <v>-102.17870000000039</v>
          </cell>
          <cell r="CD557">
            <v>-116.50800000000072</v>
          </cell>
          <cell r="CE557">
            <v>-397.29431000001205</v>
          </cell>
          <cell r="CF557">
            <v>-9.2625300000000834</v>
          </cell>
          <cell r="CG557">
            <v>-189.23000000000138</v>
          </cell>
          <cell r="CH557">
            <v>-247.37699999999677</v>
          </cell>
          <cell r="CI557">
            <v>-255.67799999999988</v>
          </cell>
          <cell r="CJ557">
            <v>-9.7090100000000348</v>
          </cell>
          <cell r="CK557">
            <v>0</v>
          </cell>
          <cell r="CL557">
            <v>-0.2622999999999962</v>
          </cell>
          <cell r="CM557">
            <v>-0.24316999999999211</v>
          </cell>
          <cell r="CN557">
            <v>0</v>
          </cell>
          <cell r="CO557">
            <v>-63.207999999999629</v>
          </cell>
          <cell r="CP557">
            <v>-56.680299999999988</v>
          </cell>
          <cell r="CQ557">
            <v>434.35600000000159</v>
          </cell>
          <cell r="CR557">
            <v>-1085.5755399999907</v>
          </cell>
          <cell r="CS557">
            <v>145.86691999999996</v>
          </cell>
          <cell r="CT557">
            <v>-102.44900000000052</v>
          </cell>
          <cell r="CU557">
            <v>-208.14699999999721</v>
          </cell>
          <cell r="CV557">
            <v>-156.05099999999948</v>
          </cell>
          <cell r="CW557">
            <v>-19.417860000000019</v>
          </cell>
          <cell r="CX557">
            <v>0</v>
          </cell>
          <cell r="CY557">
            <v>-1.0480000000000018</v>
          </cell>
          <cell r="CZ557">
            <v>-0.48629999999999995</v>
          </cell>
          <cell r="DA557">
            <v>0</v>
          </cell>
          <cell r="DB557">
            <v>-64.591000000000349</v>
          </cell>
          <cell r="DC557">
            <v>-178.2523000000001</v>
          </cell>
          <cell r="DD557">
            <v>-501</v>
          </cell>
          <cell r="DE557">
            <v>-1233.4001550000103</v>
          </cell>
          <cell r="DF557">
            <v>-112.82500000000073</v>
          </cell>
          <cell r="DG557">
            <v>-174.27700000000186</v>
          </cell>
          <cell r="DH557">
            <v>-276.27799999999843</v>
          </cell>
          <cell r="DI557">
            <v>-108.54499999999825</v>
          </cell>
          <cell r="DJ557">
            <v>-9.7089849999999984</v>
          </cell>
          <cell r="DK557">
            <v>-0.27809999999999491</v>
          </cell>
          <cell r="DL557">
            <v>-7.5970000000015716</v>
          </cell>
          <cell r="DM557">
            <v>-1.4656300000000329</v>
          </cell>
          <cell r="DN557">
            <v>-0.10143999999999664</v>
          </cell>
          <cell r="DO557">
            <v>-253.80299999999988</v>
          </cell>
          <cell r="DP557">
            <v>-485.56400000000212</v>
          </cell>
          <cell r="DQ557">
            <v>197.04299999999785</v>
          </cell>
          <cell r="DR557">
            <v>-1719.7034000000567</v>
          </cell>
          <cell r="DS557">
            <v>-76.436999999999898</v>
          </cell>
          <cell r="DT557">
            <v>-274.96199999999953</v>
          </cell>
          <cell r="DU557">
            <v>-342.02300000000105</v>
          </cell>
          <cell r="DV557">
            <v>-289.04999999999927</v>
          </cell>
          <cell r="DW557">
            <v>-39.47380000000021</v>
          </cell>
          <cell r="DX557">
            <v>-49.675300000000334</v>
          </cell>
          <cell r="DY557">
            <v>-8.9390000000003056</v>
          </cell>
          <cell r="DZ557">
            <v>-3.6714000000001761</v>
          </cell>
          <cell r="EA557">
            <v>-0.30390000000033979</v>
          </cell>
          <cell r="EB557">
            <v>-284.20200000000114</v>
          </cell>
          <cell r="EC557">
            <v>-188.25500000000102</v>
          </cell>
          <cell r="ED557">
            <v>-162.71100000000297</v>
          </cell>
        </row>
        <row r="558">
          <cell r="F558">
            <v>9.433965999999991</v>
          </cell>
          <cell r="G558">
            <v>0</v>
          </cell>
          <cell r="H558">
            <v>-500.18400000000838</v>
          </cell>
          <cell r="I558">
            <v>-710.61999999999534</v>
          </cell>
          <cell r="J558">
            <v>-656.37999999988824</v>
          </cell>
          <cell r="K558">
            <v>-1190.0299999999988</v>
          </cell>
          <cell r="L558">
            <v>-1220.3000000000029</v>
          </cell>
          <cell r="M558">
            <v>-1743.9100000000035</v>
          </cell>
          <cell r="N558">
            <v>-769.87900000000081</v>
          </cell>
          <cell r="O558">
            <v>-88.254200000000083</v>
          </cell>
          <cell r="P558">
            <v>0</v>
          </cell>
          <cell r="Q558">
            <v>0</v>
          </cell>
          <cell r="R558">
            <v>-7781.5300000002608</v>
          </cell>
          <cell r="S558">
            <v>166.60999999999876</v>
          </cell>
          <cell r="T558">
            <v>-48.545000000001892</v>
          </cell>
          <cell r="U558">
            <v>-413.47299999999814</v>
          </cell>
          <cell r="V558">
            <v>-1754.9599999999919</v>
          </cell>
          <cell r="W558">
            <v>-1428.1199999999953</v>
          </cell>
          <cell r="X558">
            <v>-1241.2399999999907</v>
          </cell>
          <cell r="Y558">
            <v>-1406.1039999999921</v>
          </cell>
          <cell r="Z558">
            <v>-1075.9700000000012</v>
          </cell>
          <cell r="AA558">
            <v>-485.45599999999831</v>
          </cell>
          <cell r="AB558">
            <v>-84.565999999999804</v>
          </cell>
          <cell r="AC558">
            <v>0</v>
          </cell>
          <cell r="AD558">
            <v>-9.7060000000055879</v>
          </cell>
          <cell r="AE558">
            <v>-9144.7171000000089</v>
          </cell>
          <cell r="AF558">
            <v>67.941000000000713</v>
          </cell>
          <cell r="AG558">
            <v>-9.7089999999989232</v>
          </cell>
          <cell r="AH558">
            <v>-892.04299999999785</v>
          </cell>
          <cell r="AI558">
            <v>-1583.9499999999825</v>
          </cell>
          <cell r="AJ558">
            <v>-2036.9000000000233</v>
          </cell>
          <cell r="AK558">
            <v>-1573.8700000000536</v>
          </cell>
          <cell r="AL558">
            <v>-1364.5499999999884</v>
          </cell>
          <cell r="AM558">
            <v>-1198.2300000000105</v>
          </cell>
          <cell r="AN558">
            <v>-446.60699999999997</v>
          </cell>
          <cell r="AO558">
            <v>-48.545100000000048</v>
          </cell>
          <cell r="AP558">
            <v>0</v>
          </cell>
          <cell r="AQ558">
            <v>-58.253999999997177</v>
          </cell>
          <cell r="AR558">
            <v>-9798.9431999998633</v>
          </cell>
          <cell r="AS558">
            <v>9.434099999999944</v>
          </cell>
          <cell r="AT558">
            <v>-127.69499999999971</v>
          </cell>
          <cell r="AU558">
            <v>-1285.820000000007</v>
          </cell>
          <cell r="AV558">
            <v>-1831.9200000000128</v>
          </cell>
          <cell r="AW558">
            <v>-1565</v>
          </cell>
          <cell r="AX558">
            <v>-1375.6899999999441</v>
          </cell>
          <cell r="AY558">
            <v>-1344.1699999999983</v>
          </cell>
          <cell r="AZ558">
            <v>-1140.025999999998</v>
          </cell>
          <cell r="BA558">
            <v>-652.06299999999464</v>
          </cell>
          <cell r="BB558">
            <v>-136.50829999999951</v>
          </cell>
          <cell r="BC558">
            <v>-241.63300000000163</v>
          </cell>
          <cell r="BD558">
            <v>-107.85199999999895</v>
          </cell>
          <cell r="BE558">
            <v>-7289.0898999999044</v>
          </cell>
          <cell r="BF558">
            <v>169.80999999999767</v>
          </cell>
          <cell r="BG558">
            <v>-127.67199999999866</v>
          </cell>
          <cell r="BH558">
            <v>-1098.6100000000151</v>
          </cell>
          <cell r="BI558">
            <v>-1189.6699999999983</v>
          </cell>
          <cell r="BJ558">
            <v>-1788.9100000000035</v>
          </cell>
          <cell r="BK558">
            <v>-1052.6299999999901</v>
          </cell>
          <cell r="BL558">
            <v>-706.61999999999534</v>
          </cell>
          <cell r="BM558">
            <v>-388.27300000000105</v>
          </cell>
          <cell r="BN558">
            <v>-313.01400000000103</v>
          </cell>
          <cell r="BO558">
            <v>-39.708900000000085</v>
          </cell>
          <cell r="BP558">
            <v>-458.35699999999997</v>
          </cell>
          <cell r="BQ558">
            <v>-295.43499999999767</v>
          </cell>
          <cell r="BR558">
            <v>-8163.0070000000997</v>
          </cell>
          <cell r="BS558">
            <v>205.07100000000355</v>
          </cell>
          <cell r="BT558">
            <v>-338.32300000000032</v>
          </cell>
          <cell r="BU558">
            <v>-929.82000000000698</v>
          </cell>
          <cell r="BV558">
            <v>-1151.6739999999991</v>
          </cell>
          <cell r="BW558">
            <v>-1485.7799999999988</v>
          </cell>
          <cell r="BX558">
            <v>-1390.4099999999889</v>
          </cell>
          <cell r="BY558">
            <v>-967.99000000000524</v>
          </cell>
          <cell r="BZ558">
            <v>-495.15899999999965</v>
          </cell>
          <cell r="CA558">
            <v>-264.55999999999949</v>
          </cell>
          <cell r="CB558">
            <v>-532.07599999999729</v>
          </cell>
          <cell r="CC558">
            <v>-383.79300000000148</v>
          </cell>
          <cell r="CD558">
            <v>-428.49299999999494</v>
          </cell>
          <cell r="CE558">
            <v>-4873.7759999998379</v>
          </cell>
          <cell r="CF558">
            <v>-194.71899999999732</v>
          </cell>
          <cell r="CG558">
            <v>-200.76400000000285</v>
          </cell>
          <cell r="CH558">
            <v>-916.05999999999767</v>
          </cell>
          <cell r="CI558">
            <v>-451.44999999999709</v>
          </cell>
          <cell r="CJ558">
            <v>-1254.5499999999884</v>
          </cell>
          <cell r="CK558">
            <v>-704.11999999999534</v>
          </cell>
          <cell r="CL558">
            <v>-196.37599999999657</v>
          </cell>
          <cell r="CM558">
            <v>-15.078000000001339</v>
          </cell>
          <cell r="CN558">
            <v>-50.774999999999636</v>
          </cell>
          <cell r="CO558">
            <v>-203.8739999999998</v>
          </cell>
          <cell r="CP558">
            <v>-216.65799999999945</v>
          </cell>
          <cell r="CQ558">
            <v>-469.35199999999895</v>
          </cell>
          <cell r="CR558">
            <v>-5610.4936999999918</v>
          </cell>
          <cell r="CS558">
            <v>-222.86699999999837</v>
          </cell>
          <cell r="CT558">
            <v>-315.27400000000125</v>
          </cell>
          <cell r="CU558">
            <v>-786.34999999997672</v>
          </cell>
          <cell r="CV558">
            <v>-964.41000000000349</v>
          </cell>
          <cell r="CW558">
            <v>-1581.1700000000128</v>
          </cell>
          <cell r="CX558">
            <v>-603.25500000000466</v>
          </cell>
          <cell r="CY558">
            <v>-99.332000000002154</v>
          </cell>
          <cell r="CZ558">
            <v>-28.247999999999593</v>
          </cell>
          <cell r="DA558">
            <v>-26.314000000000306</v>
          </cell>
          <cell r="DB558">
            <v>-41.525700000000143</v>
          </cell>
          <cell r="DC558">
            <v>-392.47899999999936</v>
          </cell>
          <cell r="DD558">
            <v>-549.26900000000023</v>
          </cell>
          <cell r="DE558">
            <v>-8547.9290000004694</v>
          </cell>
          <cell r="DF558">
            <v>-395.50400000000081</v>
          </cell>
          <cell r="DG558">
            <v>-595.86000000000058</v>
          </cell>
          <cell r="DH558">
            <v>-964.5</v>
          </cell>
          <cell r="DI558">
            <v>-1125.3600000000151</v>
          </cell>
          <cell r="DJ558">
            <v>-1593.3299999999872</v>
          </cell>
          <cell r="DK558">
            <v>-798.27999999999884</v>
          </cell>
          <cell r="DL558">
            <v>-278.41000000000349</v>
          </cell>
          <cell r="DM558">
            <v>-60.110000000000582</v>
          </cell>
          <cell r="DN558">
            <v>-445.81999999999243</v>
          </cell>
          <cell r="DO558">
            <v>-850.57000000000698</v>
          </cell>
          <cell r="DP558">
            <v>-574.56999999999243</v>
          </cell>
          <cell r="DQ558">
            <v>-865.61500000000524</v>
          </cell>
          <cell r="DR558">
            <v>-8948.3240000000224</v>
          </cell>
          <cell r="DS558">
            <v>-525.44999999999709</v>
          </cell>
          <cell r="DT558">
            <v>-470.21999999998661</v>
          </cell>
          <cell r="DU558">
            <v>-1119.6800000000221</v>
          </cell>
          <cell r="DV558">
            <v>-717.14999999999418</v>
          </cell>
          <cell r="DW558">
            <v>-1651.6200000000244</v>
          </cell>
          <cell r="DX558">
            <v>-1052.0199999999895</v>
          </cell>
          <cell r="DY558">
            <v>-254.70000000001164</v>
          </cell>
          <cell r="DZ558">
            <v>-79.309999999997672</v>
          </cell>
          <cell r="EA558">
            <v>-422.05400000000373</v>
          </cell>
          <cell r="EB558">
            <v>-769.98999999999069</v>
          </cell>
          <cell r="EC558">
            <v>-892.42000000001281</v>
          </cell>
          <cell r="ED558">
            <v>-993.70999999999185</v>
          </cell>
        </row>
        <row r="559">
          <cell r="F559">
            <v>-0.54991999999998598</v>
          </cell>
          <cell r="G559">
            <v>-17.336999999999534</v>
          </cell>
          <cell r="H559">
            <v>-11.685999999997875</v>
          </cell>
          <cell r="I559">
            <v>0</v>
          </cell>
          <cell r="J559">
            <v>-37.779999999999745</v>
          </cell>
          <cell r="K559">
            <v>0</v>
          </cell>
          <cell r="L559">
            <v>-1.4512300000000096</v>
          </cell>
          <cell r="M559">
            <v>-3</v>
          </cell>
          <cell r="N559">
            <v>-8.9222639999999842</v>
          </cell>
          <cell r="O559">
            <v>0</v>
          </cell>
          <cell r="P559">
            <v>-9.7090000000002874</v>
          </cell>
          <cell r="Q559">
            <v>67.600000000000009</v>
          </cell>
          <cell r="R559">
            <v>-73.807833899994876</v>
          </cell>
          <cell r="S559">
            <v>0</v>
          </cell>
          <cell r="T559">
            <v>0</v>
          </cell>
          <cell r="U559">
            <v>-12.708999999999833</v>
          </cell>
          <cell r="V559">
            <v>2.1518999999998414</v>
          </cell>
          <cell r="W559">
            <v>-34.854999999999563</v>
          </cell>
          <cell r="X559">
            <v>-0.35617999999999483</v>
          </cell>
          <cell r="Y559">
            <v>-2.1068600000000011</v>
          </cell>
          <cell r="Z559">
            <v>-1.6999938999999955</v>
          </cell>
          <cell r="AA559">
            <v>0</v>
          </cell>
          <cell r="AB559">
            <v>-12.709000000000287</v>
          </cell>
          <cell r="AC559">
            <v>-11.523699999999735</v>
          </cell>
          <cell r="AD559">
            <v>0</v>
          </cell>
          <cell r="AE559">
            <v>-127.74516699999731</v>
          </cell>
          <cell r="AF559">
            <v>0</v>
          </cell>
          <cell r="AG559">
            <v>-7.7260000000001128</v>
          </cell>
          <cell r="AH559">
            <v>-28.200429999999869</v>
          </cell>
          <cell r="AI559">
            <v>-10.458599999999024</v>
          </cell>
          <cell r="AJ559">
            <v>-55.693400000000111</v>
          </cell>
          <cell r="AK559">
            <v>0</v>
          </cell>
          <cell r="AL559">
            <v>0</v>
          </cell>
          <cell r="AM559">
            <v>0</v>
          </cell>
          <cell r="AN559">
            <v>-2.9480369999999994</v>
          </cell>
          <cell r="AO559">
            <v>-19.418700000000172</v>
          </cell>
          <cell r="AP559">
            <v>-3.2999999999999545</v>
          </cell>
          <cell r="AQ559">
            <v>0</v>
          </cell>
          <cell r="AR559">
            <v>-11.033102000001236</v>
          </cell>
          <cell r="AS559">
            <v>0</v>
          </cell>
          <cell r="AT559">
            <v>-1.1999999999999886</v>
          </cell>
          <cell r="AU559">
            <v>0</v>
          </cell>
          <cell r="AV559">
            <v>-1.200019999999995</v>
          </cell>
          <cell r="AW559">
            <v>-1.8999900000001162</v>
          </cell>
          <cell r="AX559">
            <v>0</v>
          </cell>
          <cell r="AY559">
            <v>0</v>
          </cell>
          <cell r="AZ559">
            <v>0</v>
          </cell>
          <cell r="BA559">
            <v>-0.66289000000000442</v>
          </cell>
          <cell r="BB559">
            <v>-0.38470000000006621</v>
          </cell>
          <cell r="BC559">
            <v>-5.6855020000000138</v>
          </cell>
          <cell r="BD559">
            <v>0</v>
          </cell>
          <cell r="BE559">
            <v>-199.14252400000032</v>
          </cell>
          <cell r="BF559">
            <v>0</v>
          </cell>
          <cell r="BG559">
            <v>-84.027350000000013</v>
          </cell>
          <cell r="BH559">
            <v>-3.127140000000054</v>
          </cell>
          <cell r="BI559">
            <v>-0.69999400000000378</v>
          </cell>
          <cell r="BJ559">
            <v>0</v>
          </cell>
          <cell r="BK559">
            <v>0</v>
          </cell>
          <cell r="BL559">
            <v>-107.08803999999998</v>
          </cell>
          <cell r="BM559">
            <v>-3</v>
          </cell>
          <cell r="BN559">
            <v>0</v>
          </cell>
          <cell r="BO559">
            <v>-1.2000000000000028</v>
          </cell>
          <cell r="BP559">
            <v>0</v>
          </cell>
          <cell r="BQ559">
            <v>0</v>
          </cell>
          <cell r="BR559">
            <v>-90.503560999999991</v>
          </cell>
          <cell r="BS559">
            <v>0</v>
          </cell>
          <cell r="BT559">
            <v>-1.2000010000000003</v>
          </cell>
          <cell r="BU559">
            <v>0</v>
          </cell>
          <cell r="BV559">
            <v>0</v>
          </cell>
          <cell r="BW559">
            <v>-3</v>
          </cell>
          <cell r="BX559">
            <v>0</v>
          </cell>
          <cell r="BY559">
            <v>-82.103559999999987</v>
          </cell>
          <cell r="BZ559">
            <v>0</v>
          </cell>
          <cell r="CA559">
            <v>-3</v>
          </cell>
          <cell r="CB559">
            <v>-1.2000000000000028</v>
          </cell>
          <cell r="CC559">
            <v>0</v>
          </cell>
          <cell r="CD559">
            <v>0</v>
          </cell>
          <cell r="CE559">
            <v>-100.08265200000051</v>
          </cell>
          <cell r="CF559">
            <v>0</v>
          </cell>
          <cell r="CG559">
            <v>0</v>
          </cell>
          <cell r="CH559">
            <v>-23</v>
          </cell>
          <cell r="CI559">
            <v>-74.68264000000022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-1.2000100000000202</v>
          </cell>
          <cell r="CP559">
            <v>-1.2000019999999978</v>
          </cell>
          <cell r="CQ559">
            <v>0</v>
          </cell>
          <cell r="CR559">
            <v>10.954085000000305</v>
          </cell>
          <cell r="CS559">
            <v>0.44630500000000062</v>
          </cell>
          <cell r="CT559">
            <v>-1.0757999999999583</v>
          </cell>
          <cell r="CU559">
            <v>25.48700000000008</v>
          </cell>
          <cell r="CV559">
            <v>-11.076600000000099</v>
          </cell>
          <cell r="CW559">
            <v>0</v>
          </cell>
          <cell r="CX559">
            <v>0</v>
          </cell>
          <cell r="CY559">
            <v>-0.52392000000003236</v>
          </cell>
          <cell r="CZ559">
            <v>-0.2207000000000221</v>
          </cell>
          <cell r="DA559">
            <v>0</v>
          </cell>
          <cell r="DB559">
            <v>-2.0822000000000571</v>
          </cell>
          <cell r="DC559">
            <v>0</v>
          </cell>
          <cell r="DD559">
            <v>0</v>
          </cell>
          <cell r="DE559">
            <v>-52.554796000000351</v>
          </cell>
          <cell r="DF559">
            <v>0.89276000000000977</v>
          </cell>
          <cell r="DG559">
            <v>-14.379899999999907</v>
          </cell>
          <cell r="DH559">
            <v>28.785399999999754</v>
          </cell>
          <cell r="DI559">
            <v>-31.10131999999976</v>
          </cell>
          <cell r="DJ559">
            <v>0</v>
          </cell>
          <cell r="DK559">
            <v>-0.13916000000000395</v>
          </cell>
          <cell r="DL559">
            <v>-0.5242200000000139</v>
          </cell>
          <cell r="DM559">
            <v>0</v>
          </cell>
          <cell r="DN559">
            <v>0</v>
          </cell>
          <cell r="DO559">
            <v>-22.111400000000003</v>
          </cell>
          <cell r="DP559">
            <v>-3.6271560000000136</v>
          </cell>
          <cell r="DQ559">
            <v>-10.349799999999959</v>
          </cell>
          <cell r="DR559">
            <v>-71.936109999998735</v>
          </cell>
          <cell r="DS559">
            <v>16.524410000000046</v>
          </cell>
          <cell r="DT559">
            <v>-19.507100000000264</v>
          </cell>
          <cell r="DU559">
            <v>-25.95259999999962</v>
          </cell>
          <cell r="DV559">
            <v>-30.833699999999908</v>
          </cell>
          <cell r="DW559">
            <v>-9.7089799999999968</v>
          </cell>
          <cell r="DX559">
            <v>-9.8484200000000328</v>
          </cell>
          <cell r="DY559">
            <v>0</v>
          </cell>
          <cell r="DZ559">
            <v>-1.2193600000000515</v>
          </cell>
          <cell r="EA559">
            <v>-0.20286000000004378</v>
          </cell>
          <cell r="EB559">
            <v>15.990900000000238</v>
          </cell>
          <cell r="EC559">
            <v>0</v>
          </cell>
          <cell r="ED559">
            <v>-7.1784000000000106</v>
          </cell>
        </row>
        <row r="560">
          <cell r="F560">
            <v>-20.288999999997031</v>
          </cell>
          <cell r="G560">
            <v>-29.440000000002328</v>
          </cell>
          <cell r="H560">
            <v>-87.55000000000291</v>
          </cell>
          <cell r="I560">
            <v>-10</v>
          </cell>
          <cell r="J560">
            <v>-30.320799999999508</v>
          </cell>
          <cell r="K560">
            <v>-9.7069999999948777</v>
          </cell>
          <cell r="L560">
            <v>0</v>
          </cell>
          <cell r="M560">
            <v>0</v>
          </cell>
          <cell r="N560">
            <v>0</v>
          </cell>
          <cell r="O560">
            <v>-69.709999999991851</v>
          </cell>
          <cell r="P560">
            <v>-38.830000000001746</v>
          </cell>
          <cell r="Q560">
            <v>-19.421999999998661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2"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  <cell r="DD562">
            <v>0</v>
          </cell>
          <cell r="DE562">
            <v>0</v>
          </cell>
          <cell r="DF562">
            <v>0</v>
          </cell>
          <cell r="DG562">
            <v>0</v>
          </cell>
          <cell r="DH562">
            <v>0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</row>
        <row r="564">
          <cell r="F564">
            <v>-22.214293999997608</v>
          </cell>
          <cell r="G564">
            <v>-258.21299999998882</v>
          </cell>
          <cell r="H564">
            <v>-1107.7300000000396</v>
          </cell>
          <cell r="I564">
            <v>-1087.2194999999483</v>
          </cell>
          <cell r="J564">
            <v>-1547.9737999999197</v>
          </cell>
          <cell r="K564">
            <v>-1356.8250000000698</v>
          </cell>
          <cell r="L564">
            <v>-1507.8197299999883</v>
          </cell>
          <cell r="M564">
            <v>-1965.2331300000078</v>
          </cell>
          <cell r="N564">
            <v>-895.60026400000061</v>
          </cell>
          <cell r="O564">
            <v>-371.86919999998645</v>
          </cell>
          <cell r="P564">
            <v>-196.21899999998277</v>
          </cell>
          <cell r="Q564">
            <v>-252.72839999999269</v>
          </cell>
          <cell r="R564">
            <v>-12143.097863900475</v>
          </cell>
          <cell r="S564">
            <v>166.60999999999876</v>
          </cell>
          <cell r="T564">
            <v>-584.52799999999843</v>
          </cell>
          <cell r="U564">
            <v>-1046.6849999999977</v>
          </cell>
          <cell r="V564">
            <v>-2449.3045000000275</v>
          </cell>
          <cell r="W564">
            <v>-2318.5550000000512</v>
          </cell>
          <cell r="X564">
            <v>-1490.7247799999896</v>
          </cell>
          <cell r="Y564">
            <v>-1515.0100899999816</v>
          </cell>
          <cell r="Z564">
            <v>-1116.505693900006</v>
          </cell>
          <cell r="AA564">
            <v>-485.45599999999831</v>
          </cell>
          <cell r="AB564">
            <v>-665.59500000000116</v>
          </cell>
          <cell r="AC564">
            <v>-386.59970000000612</v>
          </cell>
          <cell r="AD564">
            <v>-250.7441000000108</v>
          </cell>
          <cell r="AE564">
            <v>-12965.518919350114</v>
          </cell>
          <cell r="AF564">
            <v>58.231895000000804</v>
          </cell>
          <cell r="AG564">
            <v>-323.95100000000093</v>
          </cell>
          <cell r="AH564">
            <v>-1297.3484299999836</v>
          </cell>
          <cell r="AI564">
            <v>-2242.950899999938</v>
          </cell>
          <cell r="AJ564">
            <v>-2443.8018000000739</v>
          </cell>
          <cell r="AK564">
            <v>-1759.7465000000666</v>
          </cell>
          <cell r="AL564">
            <v>-1490.5540999999794</v>
          </cell>
          <cell r="AM564">
            <v>-1272.6764000000112</v>
          </cell>
          <cell r="AN564">
            <v>-450.16588434999358</v>
          </cell>
          <cell r="AO564">
            <v>-556.92379999998957</v>
          </cell>
          <cell r="AP564">
            <v>-314.7960000000021</v>
          </cell>
          <cell r="AQ564">
            <v>-870.83600000000297</v>
          </cell>
          <cell r="AR564">
            <v>-14220.858761999756</v>
          </cell>
          <cell r="AS564">
            <v>-359.75190000000293</v>
          </cell>
          <cell r="AT564">
            <v>-498.85099999999511</v>
          </cell>
          <cell r="AU564">
            <v>-1723.5842000000412</v>
          </cell>
          <cell r="AV564">
            <v>-2419.260420000006</v>
          </cell>
          <cell r="AW564">
            <v>-2249.2669899999164</v>
          </cell>
          <cell r="AX564">
            <v>-1525.3993999999366</v>
          </cell>
          <cell r="AY564">
            <v>-1487.8790000000008</v>
          </cell>
          <cell r="AZ564">
            <v>-1159.4441999999981</v>
          </cell>
          <cell r="BA564">
            <v>-720.68914999999834</v>
          </cell>
          <cell r="BB564">
            <v>-536.49800000000687</v>
          </cell>
          <cell r="BC564">
            <v>-633.06250200001523</v>
          </cell>
          <cell r="BD564">
            <v>-907.17199999999866</v>
          </cell>
          <cell r="BE564">
            <v>-8056.7414139998145</v>
          </cell>
          <cell r="BF564">
            <v>705.15986000000339</v>
          </cell>
          <cell r="BG564">
            <v>-373.90334999999322</v>
          </cell>
          <cell r="BH564">
            <v>-1350.9431299999997</v>
          </cell>
          <cell r="BI564">
            <v>-1380.3699939999933</v>
          </cell>
          <cell r="BJ564">
            <v>-1849.3365699999849</v>
          </cell>
          <cell r="BK564">
            <v>-1072.0479499999929</v>
          </cell>
          <cell r="BL564">
            <v>-833.12625999999727</v>
          </cell>
          <cell r="BM564">
            <v>-400.98212200000125</v>
          </cell>
          <cell r="BN564">
            <v>-313.01400000000103</v>
          </cell>
          <cell r="BO564">
            <v>-216.83420000000115</v>
          </cell>
          <cell r="BP564">
            <v>-549.39970000000176</v>
          </cell>
          <cell r="BQ564">
            <v>-421.94399799999519</v>
          </cell>
          <cell r="BR564">
            <v>-8682.0975000002654</v>
          </cell>
          <cell r="BS564">
            <v>793.40511000000697</v>
          </cell>
          <cell r="BT564">
            <v>-465.08300099999906</v>
          </cell>
          <cell r="BU564">
            <v>-1119.5299999999988</v>
          </cell>
          <cell r="BV564">
            <v>-1308.0210200000147</v>
          </cell>
          <cell r="BW564">
            <v>-1637.0340999999898</v>
          </cell>
          <cell r="BX564">
            <v>-1400.1190199999983</v>
          </cell>
          <cell r="BY564">
            <v>-1089.2204000000056</v>
          </cell>
          <cell r="BZ564">
            <v>-525.85036899999977</v>
          </cell>
          <cell r="CA564">
            <v>-267.55999999999949</v>
          </cell>
          <cell r="CB564">
            <v>-632.11199999999735</v>
          </cell>
          <cell r="CC564">
            <v>-485.97170000000187</v>
          </cell>
          <cell r="CD564">
            <v>-545.00099999999657</v>
          </cell>
          <cell r="CE564">
            <v>-5611.7357210000046</v>
          </cell>
          <cell r="CF564">
            <v>-221.52212999999756</v>
          </cell>
          <cell r="CG564">
            <v>-419.99400000000605</v>
          </cell>
          <cell r="CH564">
            <v>-1294.6442000000097</v>
          </cell>
          <cell r="CI564">
            <v>-781.83638000000792</v>
          </cell>
          <cell r="CJ564">
            <v>-1336.7669100000057</v>
          </cell>
          <cell r="CK564">
            <v>-714.11999900000228</v>
          </cell>
          <cell r="CL564">
            <v>-198.21020999999746</v>
          </cell>
          <cell r="CM564">
            <v>-16.05058000000281</v>
          </cell>
          <cell r="CN564">
            <v>-50.774999999999636</v>
          </cell>
          <cell r="CO564">
            <v>-268.28200999999899</v>
          </cell>
          <cell r="CP564">
            <v>-274.53830200000084</v>
          </cell>
          <cell r="CQ564">
            <v>-34.995999999999185</v>
          </cell>
          <cell r="CR564">
            <v>-6887.1539049999556</v>
          </cell>
          <cell r="CS564">
            <v>-104.34247499999765</v>
          </cell>
          <cell r="CT564">
            <v>-418.79879999999685</v>
          </cell>
          <cell r="CU564">
            <v>-1085.8776999999827</v>
          </cell>
          <cell r="CV564">
            <v>-1170.6644500000111</v>
          </cell>
          <cell r="CW564">
            <v>-1616.7856600000232</v>
          </cell>
          <cell r="CX564">
            <v>-603.25500000000466</v>
          </cell>
          <cell r="CY564">
            <v>-102.47532000000501</v>
          </cell>
          <cell r="CZ564">
            <v>-29.441300000005867</v>
          </cell>
          <cell r="DA564">
            <v>-26.313999999998487</v>
          </cell>
          <cell r="DB564">
            <v>-108.19889999999941</v>
          </cell>
          <cell r="DC564">
            <v>-570.73129999999946</v>
          </cell>
          <cell r="DD564">
            <v>-1050.2690000000002</v>
          </cell>
          <cell r="DE564">
            <v>-10425.48730700044</v>
          </cell>
          <cell r="DF564">
            <v>-543.77924000000348</v>
          </cell>
          <cell r="DG564">
            <v>-862.0289000000339</v>
          </cell>
          <cell r="DH564">
            <v>-1405.8430999999982</v>
          </cell>
          <cell r="DI564">
            <v>-1294.4511200000125</v>
          </cell>
          <cell r="DJ564">
            <v>-1721.0492849999864</v>
          </cell>
          <cell r="DK564">
            <v>-809.11496000000625</v>
          </cell>
          <cell r="DL564">
            <v>-288.89652000000933</v>
          </cell>
          <cell r="DM564">
            <v>-66.194389999989653</v>
          </cell>
          <cell r="DN564">
            <v>-446.43833999999333</v>
          </cell>
          <cell r="DO564">
            <v>-1156.7544000000053</v>
          </cell>
          <cell r="DP564">
            <v>-1083.1791220000014</v>
          </cell>
          <cell r="DQ564">
            <v>-747.75793000002159</v>
          </cell>
          <cell r="DR564">
            <v>-11735.891720000189</v>
          </cell>
          <cell r="DS564">
            <v>-694.09308000000601</v>
          </cell>
          <cell r="DT564">
            <v>-852.04169999997248</v>
          </cell>
          <cell r="DU564">
            <v>-1631.8956000000471</v>
          </cell>
          <cell r="DV564">
            <v>-1171.1446999999753</v>
          </cell>
          <cell r="DW564">
            <v>-1842.0482800000173</v>
          </cell>
          <cell r="DX564">
            <v>-1164.6871199999878</v>
          </cell>
          <cell r="DY564">
            <v>-269.20570000002044</v>
          </cell>
          <cell r="DZ564">
            <v>-88.857560000033118</v>
          </cell>
          <cell r="EA564">
            <v>-422.76376000000164</v>
          </cell>
          <cell r="EB564">
            <v>-1118.8931999999622</v>
          </cell>
          <cell r="EC564">
            <v>-1238.9286000000138</v>
          </cell>
          <cell r="ED564">
            <v>-1241.3324199999915</v>
          </cell>
        </row>
        <row r="566">
          <cell r="A566" t="str">
            <v xml:space="preserve">Total Purchased Power &amp; Net Interchange </v>
          </cell>
          <cell r="F566">
            <v>7417.7857060001697</v>
          </cell>
          <cell r="G566">
            <v>6701.7870000000112</v>
          </cell>
          <cell r="H566">
            <v>6332.2699999997858</v>
          </cell>
          <cell r="I566">
            <v>6112.7805000001099</v>
          </cell>
          <cell r="J566">
            <v>5892.0262000001967</v>
          </cell>
          <cell r="K566">
            <v>5843.1749999998137</v>
          </cell>
          <cell r="L566">
            <v>5932.1802700000117</v>
          </cell>
          <cell r="M566">
            <v>5474.766869999934</v>
          </cell>
          <cell r="N566">
            <v>6304.3997359998757</v>
          </cell>
          <cell r="O566">
            <v>7068.1307999999262</v>
          </cell>
          <cell r="P566">
            <v>7003.780999999959</v>
          </cell>
          <cell r="Q566">
            <v>7187.2716000000946</v>
          </cell>
          <cell r="R566">
            <v>75344.544294901192</v>
          </cell>
          <cell r="S566">
            <v>7606.609999999986</v>
          </cell>
          <cell r="T566">
            <v>6135.4720000000671</v>
          </cell>
          <cell r="U566">
            <v>6393.3149999999441</v>
          </cell>
          <cell r="V566">
            <v>4720.6955087999813</v>
          </cell>
          <cell r="W566">
            <v>5081.4449999998324</v>
          </cell>
          <cell r="X566">
            <v>5699.2752199999522</v>
          </cell>
          <cell r="Y566">
            <v>5924.9899099998875</v>
          </cell>
          <cell r="Z566">
            <v>6323.4943060999503</v>
          </cell>
          <cell r="AA566">
            <v>6714.5439999999944</v>
          </cell>
          <cell r="AB566">
            <v>6744.4050000000279</v>
          </cell>
          <cell r="AC566">
            <v>6813.4002999999793</v>
          </cell>
          <cell r="AD566">
            <v>7186.8980499999598</v>
          </cell>
          <cell r="AE566">
            <v>74322.285236179829</v>
          </cell>
          <cell r="AF566">
            <v>7498.2318949999753</v>
          </cell>
          <cell r="AG566">
            <v>6396.0490000001155</v>
          </cell>
          <cell r="AH566">
            <v>6032.6518033000175</v>
          </cell>
          <cell r="AI566">
            <v>4847.0490912001114</v>
          </cell>
          <cell r="AJ566">
            <v>4954.0021318299696</v>
          </cell>
          <cell r="AK566">
            <v>5440.253500000108</v>
          </cell>
          <cell r="AL566">
            <v>5939.4459000001661</v>
          </cell>
          <cell r="AM566">
            <v>6167.3236000000034</v>
          </cell>
          <cell r="AN566">
            <v>6749.8341156498063</v>
          </cell>
          <cell r="AO566">
            <v>6843.0761992000043</v>
          </cell>
          <cell r="AP566">
            <v>6885.2039999999106</v>
          </cell>
          <cell r="AQ566">
            <v>6569.1639999999898</v>
          </cell>
          <cell r="AR566">
            <v>73192.082650398836</v>
          </cell>
          <cell r="AS566">
            <v>7080.2481000000844</v>
          </cell>
          <cell r="AT566">
            <v>6221.1489999999758</v>
          </cell>
          <cell r="AU566">
            <v>5659.357459000079</v>
          </cell>
          <cell r="AV566">
            <v>4740.7395777001511</v>
          </cell>
          <cell r="AW566">
            <v>5190.7330100000836</v>
          </cell>
          <cell r="AX566">
            <v>5674.600600000238</v>
          </cell>
          <cell r="AY566">
            <v>5912.1207540002652</v>
          </cell>
          <cell r="AZ566">
            <v>6280.5557999999728</v>
          </cell>
          <cell r="BA566">
            <v>6479.3108500000089</v>
          </cell>
          <cell r="BB566">
            <v>6853.5020016998751</v>
          </cell>
          <cell r="BC566">
            <v>6566.9374979999848</v>
          </cell>
          <cell r="BD566">
            <v>6532.8279999999795</v>
          </cell>
          <cell r="BE566">
            <v>75498.433474168181</v>
          </cell>
          <cell r="BF566">
            <v>7719.1219528700458</v>
          </cell>
          <cell r="BG566">
            <v>6106.5283114250051</v>
          </cell>
          <cell r="BH566">
            <v>5710.2382974600187</v>
          </cell>
          <cell r="BI566">
            <v>5291.4499602700816</v>
          </cell>
          <cell r="BJ566">
            <v>5086.9586210199632</v>
          </cell>
          <cell r="BK566">
            <v>5811.1862231999403</v>
          </cell>
          <cell r="BL566">
            <v>6516.8737407700391</v>
          </cell>
          <cell r="BM566">
            <v>6857.4783936999738</v>
          </cell>
          <cell r="BN566">
            <v>6463.6818770999089</v>
          </cell>
          <cell r="BO566">
            <v>6760.0857141999295</v>
          </cell>
          <cell r="BP566">
            <v>6435.605586423073</v>
          </cell>
          <cell r="BQ566">
            <v>6739.2247957299696</v>
          </cell>
          <cell r="BR566">
            <v>75607.288990205154</v>
          </cell>
          <cell r="BS566">
            <v>8079.6046665000031</v>
          </cell>
          <cell r="BT566">
            <v>5860.1666300579673</v>
          </cell>
          <cell r="BU566">
            <v>5852.8979735600296</v>
          </cell>
          <cell r="BV566">
            <v>5423.2976214999799</v>
          </cell>
          <cell r="BW566">
            <v>5405.9456086501013</v>
          </cell>
          <cell r="BX566">
            <v>5579.3609113000566</v>
          </cell>
          <cell r="BY566">
            <v>6280.7796019999078</v>
          </cell>
          <cell r="BZ566">
            <v>6764.1498884999892</v>
          </cell>
          <cell r="CA566">
            <v>6643.6727817039937</v>
          </cell>
          <cell r="CB566">
            <v>6488.4820633740164</v>
          </cell>
          <cell r="CC566">
            <v>6427.8723017600132</v>
          </cell>
          <cell r="CD566">
            <v>6801.0589412999107</v>
          </cell>
          <cell r="CE566">
            <v>78571.505373619497</v>
          </cell>
          <cell r="CF566">
            <v>6682.005126849981</v>
          </cell>
          <cell r="CG566">
            <v>5915.4137080201181</v>
          </cell>
          <cell r="CH566">
            <v>5717.4655521599343</v>
          </cell>
          <cell r="CI566">
            <v>5890.0861676000059</v>
          </cell>
          <cell r="CJ566">
            <v>5818.1723723998293</v>
          </cell>
          <cell r="CK566">
            <v>6316.5368497000309</v>
          </cell>
          <cell r="CL566">
            <v>7198.4304180000909</v>
          </cell>
          <cell r="CM566">
            <v>7352.7902372000972</v>
          </cell>
          <cell r="CN566">
            <v>6926.9482682200614</v>
          </cell>
          <cell r="CO566">
            <v>6824.5340448999777</v>
          </cell>
          <cell r="CP566">
            <v>6700.2742085698992</v>
          </cell>
          <cell r="CQ566">
            <v>7228.8484199999366</v>
          </cell>
          <cell r="CR566">
            <v>77888.062705861405</v>
          </cell>
          <cell r="CS566">
            <v>7220.4840080001159</v>
          </cell>
          <cell r="CT566">
            <v>5972.9272227000911</v>
          </cell>
          <cell r="CU566">
            <v>5946.8858918000478</v>
          </cell>
          <cell r="CV566">
            <v>5667.6518230598886</v>
          </cell>
          <cell r="CW566">
            <v>5560.4938321999507</v>
          </cell>
          <cell r="CX566">
            <v>6424.8483605701476</v>
          </cell>
          <cell r="CY566">
            <v>7263.3472352999961</v>
          </cell>
          <cell r="CZ566">
            <v>7354.9585992000066</v>
          </cell>
          <cell r="DA566">
            <v>6935.9305272899801</v>
          </cell>
          <cell r="DB566">
            <v>7009.6728179400088</v>
          </cell>
          <cell r="DC566">
            <v>6293.1510678001214</v>
          </cell>
          <cell r="DD566">
            <v>6237.7113199998857</v>
          </cell>
          <cell r="DE566">
            <v>75124.424978865311</v>
          </cell>
          <cell r="DF566">
            <v>6701.011909199995</v>
          </cell>
          <cell r="DG566">
            <v>5892.9718265000265</v>
          </cell>
          <cell r="DH566">
            <v>5703.643697460182</v>
          </cell>
          <cell r="DI566">
            <v>5518.9702932300279</v>
          </cell>
          <cell r="DJ566">
            <v>5450.9820012950804</v>
          </cell>
          <cell r="DK566">
            <v>6300.9626771799522</v>
          </cell>
          <cell r="DL566">
            <v>7145.5436650000047</v>
          </cell>
          <cell r="DM566">
            <v>7322.8754335000413</v>
          </cell>
          <cell r="DN566">
            <v>6645.0517989599612</v>
          </cell>
          <cell r="DO566">
            <v>6005.7225428400561</v>
          </cell>
          <cell r="DP566">
            <v>5909.7514615999535</v>
          </cell>
          <cell r="DQ566">
            <v>6526.9376721000299</v>
          </cell>
          <cell r="DR566">
            <v>73781.086101541296</v>
          </cell>
          <cell r="DS566">
            <v>6486.9536541999551</v>
          </cell>
          <cell r="DT566">
            <v>5715.7188791000517</v>
          </cell>
          <cell r="DU566">
            <v>5469.0950166496914</v>
          </cell>
          <cell r="DV566">
            <v>5592.837832970079</v>
          </cell>
          <cell r="DW566">
            <v>5331.0910063000629</v>
          </cell>
          <cell r="DX566">
            <v>5964.1930162999779</v>
          </cell>
          <cell r="DY566">
            <v>7109.1671136999503</v>
          </cell>
          <cell r="DZ566">
            <v>7325.5826299999608</v>
          </cell>
          <cell r="EA566">
            <v>6694.8297093000729</v>
          </cell>
          <cell r="EB566">
            <v>6095.2362670198781</v>
          </cell>
          <cell r="EC566">
            <v>5881.0713999998989</v>
          </cell>
          <cell r="ED566">
            <v>6115.309576000087</v>
          </cell>
        </row>
        <row r="568">
          <cell r="A568" t="str">
            <v>Coal Generation</v>
          </cell>
        </row>
        <row r="569">
          <cell r="F569">
            <v>-89.884110000013607</v>
          </cell>
          <cell r="G569">
            <v>-89.21974999998929</v>
          </cell>
          <cell r="H569">
            <v>-64.570649999994203</v>
          </cell>
          <cell r="I569">
            <v>-57.692649999997229</v>
          </cell>
          <cell r="J569">
            <v>-67.16431000000739</v>
          </cell>
          <cell r="K569">
            <v>-9.7091100000106962</v>
          </cell>
          <cell r="L569">
            <v>-295.12141000002157</v>
          </cell>
          <cell r="M569">
            <v>-279.20127000001958</v>
          </cell>
          <cell r="N569">
            <v>-120.47617999999784</v>
          </cell>
          <cell r="O569">
            <v>-72.145320000010543</v>
          </cell>
          <cell r="P569">
            <v>-112.04129500000272</v>
          </cell>
          <cell r="Q569">
            <v>-240.9201699999976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  <cell r="DD569">
            <v>0</v>
          </cell>
          <cell r="DE569">
            <v>0</v>
          </cell>
          <cell r="DF569">
            <v>0</v>
          </cell>
          <cell r="DG569">
            <v>0</v>
          </cell>
          <cell r="DH569">
            <v>0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</row>
        <row r="570">
          <cell r="F570">
            <v>-445.87103599999682</v>
          </cell>
          <cell r="G570">
            <v>-308.62908999998763</v>
          </cell>
          <cell r="H570">
            <v>-183.62748999999894</v>
          </cell>
          <cell r="I570">
            <v>-202.43197299999883</v>
          </cell>
          <cell r="J570">
            <v>-59.708977999998751</v>
          </cell>
          <cell r="K570">
            <v>-167.8424309999973</v>
          </cell>
          <cell r="L570">
            <v>-241.95771100001002</v>
          </cell>
          <cell r="M570">
            <v>-250.55401699998765</v>
          </cell>
          <cell r="N570">
            <v>-356.78380400000606</v>
          </cell>
          <cell r="O570">
            <v>-272.71721299999626</v>
          </cell>
          <cell r="P570">
            <v>-227.78048900000431</v>
          </cell>
          <cell r="Q570">
            <v>-332.43184000000474</v>
          </cell>
          <cell r="R570">
            <v>-2163.276729999925</v>
          </cell>
          <cell r="S570">
            <v>-71.452471999997215</v>
          </cell>
          <cell r="T570">
            <v>-187.16474900000321</v>
          </cell>
          <cell r="U570">
            <v>-227.57802699999593</v>
          </cell>
          <cell r="V570">
            <v>-86.686462999998184</v>
          </cell>
          <cell r="W570">
            <v>-63.213943000002473</v>
          </cell>
          <cell r="X570">
            <v>-69.395464999994147</v>
          </cell>
          <cell r="Y570">
            <v>-296.25226199999452</v>
          </cell>
          <cell r="Z570">
            <v>-224.6525510000065</v>
          </cell>
          <cell r="AA570">
            <v>-353.65554399999382</v>
          </cell>
          <cell r="AB570">
            <v>-131.22972700000537</v>
          </cell>
          <cell r="AC570">
            <v>-203.80997700000444</v>
          </cell>
          <cell r="AD570">
            <v>-248.18555000000924</v>
          </cell>
          <cell r="AE570">
            <v>-2730.0867759998655</v>
          </cell>
          <cell r="AF570">
            <v>-396.66871500000707</v>
          </cell>
          <cell r="AG570">
            <v>-243.80047599999671</v>
          </cell>
          <cell r="AH570">
            <v>-206.18298900000082</v>
          </cell>
          <cell r="AI570">
            <v>-96.357966999996279</v>
          </cell>
          <cell r="AJ570">
            <v>-71.534639999998035</v>
          </cell>
          <cell r="AK570">
            <v>-66.640529999989667</v>
          </cell>
          <cell r="AL570">
            <v>-256.40568500000518</v>
          </cell>
          <cell r="AM570">
            <v>-311.94596599999932</v>
          </cell>
          <cell r="AN570">
            <v>-349.09883200000331</v>
          </cell>
          <cell r="AO570">
            <v>-232.59313900000416</v>
          </cell>
          <cell r="AP570">
            <v>-222.59623899999133</v>
          </cell>
          <cell r="AQ570">
            <v>-276.26159800001187</v>
          </cell>
          <cell r="AR570">
            <v>-2810.0980789999012</v>
          </cell>
          <cell r="AS570">
            <v>-340.32776600000216</v>
          </cell>
          <cell r="AT570">
            <v>-318.63132399998722</v>
          </cell>
          <cell r="AU570">
            <v>-195.65091399999801</v>
          </cell>
          <cell r="AV570">
            <v>-109.86871500000416</v>
          </cell>
          <cell r="AW570">
            <v>-49.5737999999983</v>
          </cell>
          <cell r="AX570">
            <v>-135.82928799999354</v>
          </cell>
          <cell r="AY570">
            <v>-257.61757200000284</v>
          </cell>
          <cell r="AZ570">
            <v>-364.00631699999212</v>
          </cell>
          <cell r="BA570">
            <v>-315.5646160000033</v>
          </cell>
          <cell r="BB570">
            <v>-129.200245</v>
          </cell>
          <cell r="BC570">
            <v>-325.04068299999926</v>
          </cell>
          <cell r="BD570">
            <v>-268.7868390000076</v>
          </cell>
          <cell r="BE570">
            <v>-1210.8102229999495</v>
          </cell>
          <cell r="BF570">
            <v>229.38305399999808</v>
          </cell>
          <cell r="BG570">
            <v>-119.19204499999614</v>
          </cell>
          <cell r="BH570">
            <v>-79.502072999996017</v>
          </cell>
          <cell r="BI570">
            <v>-100.50392899999861</v>
          </cell>
          <cell r="BJ570">
            <v>-39.417994999996154</v>
          </cell>
          <cell r="BK570">
            <v>-162.6675280000054</v>
          </cell>
          <cell r="BL570">
            <v>-206.65322799999558</v>
          </cell>
          <cell r="BM570">
            <v>-225.06755500000145</v>
          </cell>
          <cell r="BN570">
            <v>-174.62264799999684</v>
          </cell>
          <cell r="BO570">
            <v>-172.3111710000012</v>
          </cell>
          <cell r="BP570">
            <v>-69.916102000002866</v>
          </cell>
          <cell r="BQ570">
            <v>-90.339003000000957</v>
          </cell>
          <cell r="BR570">
            <v>-952.49734700005502</v>
          </cell>
          <cell r="BS570">
            <v>465.88765000000421</v>
          </cell>
          <cell r="BT570">
            <v>-69.999996999998984</v>
          </cell>
          <cell r="BU570">
            <v>-111.25887800000055</v>
          </cell>
          <cell r="BV570">
            <v>-94.149005999999645</v>
          </cell>
          <cell r="BW570">
            <v>-31.26883099999759</v>
          </cell>
          <cell r="BX570">
            <v>-140.89689899999939</v>
          </cell>
          <cell r="BY570">
            <v>-277.56563599999936</v>
          </cell>
          <cell r="BZ570">
            <v>-200.82684099998733</v>
          </cell>
          <cell r="CA570">
            <v>-229.69899899999291</v>
          </cell>
          <cell r="CB570">
            <v>-117.30061299999943</v>
          </cell>
          <cell r="CC570">
            <v>-86.626176000005216</v>
          </cell>
          <cell r="CD570">
            <v>-58.793120999995153</v>
          </cell>
          <cell r="CE570">
            <v>-1108.5145930000581</v>
          </cell>
          <cell r="CF570">
            <v>-87.799568000002182</v>
          </cell>
          <cell r="CG570">
            <v>-71.248076000003493</v>
          </cell>
          <cell r="CH570">
            <v>-118.92812799999956</v>
          </cell>
          <cell r="CI570">
            <v>-46.162426000002597</v>
          </cell>
          <cell r="CJ570">
            <v>-37.866667000002053</v>
          </cell>
          <cell r="CK570">
            <v>-49.615688999998383</v>
          </cell>
          <cell r="CL570">
            <v>-113.42983900000399</v>
          </cell>
          <cell r="CM570">
            <v>-124.48844999998983</v>
          </cell>
          <cell r="CN570">
            <v>-161.96837500000402</v>
          </cell>
          <cell r="CO570">
            <v>-128.14497500000289</v>
          </cell>
          <cell r="CP570">
            <v>-62.88427899999806</v>
          </cell>
          <cell r="CQ570">
            <v>-105.9781210000001</v>
          </cell>
          <cell r="CR570">
            <v>-1022.4028559998842</v>
          </cell>
          <cell r="CS570">
            <v>-43.141246999992291</v>
          </cell>
          <cell r="CT570">
            <v>-42.087558999999601</v>
          </cell>
          <cell r="CU570">
            <v>-131.09099799999967</v>
          </cell>
          <cell r="CV570">
            <v>-99.492498999999953</v>
          </cell>
          <cell r="CW570">
            <v>-41.650743000001967</v>
          </cell>
          <cell r="CX570">
            <v>-88.927872000000207</v>
          </cell>
          <cell r="CY570">
            <v>-83.397957000008319</v>
          </cell>
          <cell r="CZ570">
            <v>-119.61465899998439</v>
          </cell>
          <cell r="DA570">
            <v>-93.75155800000357</v>
          </cell>
          <cell r="DB570">
            <v>-79.279301000002306</v>
          </cell>
          <cell r="DC570">
            <v>-127.48655000000144</v>
          </cell>
          <cell r="DD570">
            <v>-72.481912999995984</v>
          </cell>
          <cell r="DE570">
            <v>0</v>
          </cell>
          <cell r="DF570">
            <v>0</v>
          </cell>
          <cell r="DG570">
            <v>0</v>
          </cell>
          <cell r="DH570">
            <v>0</v>
          </cell>
          <cell r="DI570">
            <v>0</v>
          </cell>
          <cell r="DJ570">
            <v>0</v>
          </cell>
          <cell r="DK570">
            <v>0</v>
          </cell>
          <cell r="DL570">
            <v>0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0</v>
          </cell>
          <cell r="DW570">
            <v>0</v>
          </cell>
          <cell r="DX570">
            <v>0</v>
          </cell>
          <cell r="DY570">
            <v>0</v>
          </cell>
          <cell r="DZ570">
            <v>0</v>
          </cell>
          <cell r="EA570">
            <v>0</v>
          </cell>
          <cell r="EB570">
            <v>0</v>
          </cell>
          <cell r="EC570">
            <v>0</v>
          </cell>
          <cell r="ED570">
            <v>0</v>
          </cell>
        </row>
        <row r="571">
          <cell r="F571">
            <v>0.90001699999265838</v>
          </cell>
          <cell r="G571">
            <v>-38.428146999998717</v>
          </cell>
          <cell r="H571">
            <v>-22.092159000007086</v>
          </cell>
          <cell r="I571">
            <v>-22.925316000008024</v>
          </cell>
          <cell r="J571">
            <v>-21.065010000005714</v>
          </cell>
          <cell r="K571">
            <v>0</v>
          </cell>
          <cell r="L571">
            <v>-39.577510000002803</v>
          </cell>
          <cell r="M571">
            <v>-119.31325900000229</v>
          </cell>
          <cell r="N571">
            <v>1.7459240000171121</v>
          </cell>
          <cell r="O571">
            <v>-7.3806949999998324</v>
          </cell>
          <cell r="P571">
            <v>-17.535476999997627</v>
          </cell>
          <cell r="Q571">
            <v>-35.19060499999614</v>
          </cell>
          <cell r="R571">
            <v>-550.7449650001945</v>
          </cell>
          <cell r="S571">
            <v>-7.3837530000018887</v>
          </cell>
          <cell r="T571">
            <v>-34.094622999997227</v>
          </cell>
          <cell r="U571">
            <v>-14.651727000018582</v>
          </cell>
          <cell r="V571">
            <v>0</v>
          </cell>
          <cell r="W571">
            <v>-28.149583999998868</v>
          </cell>
          <cell r="X571">
            <v>-29.127202999996371</v>
          </cell>
          <cell r="Y571">
            <v>-120.17708700000367</v>
          </cell>
          <cell r="Z571">
            <v>-102.0295380000025</v>
          </cell>
          <cell r="AA571">
            <v>-12.524539000005461</v>
          </cell>
          <cell r="AB571">
            <v>-15.759368999992148</v>
          </cell>
          <cell r="AC571">
            <v>-86.032009999995353</v>
          </cell>
          <cell r="AD571">
            <v>-100.81553200000781</v>
          </cell>
          <cell r="AE571">
            <v>-543.3163760000607</v>
          </cell>
          <cell r="AF571">
            <v>-48.836562999989837</v>
          </cell>
          <cell r="AG571">
            <v>-54.526297999997041</v>
          </cell>
          <cell r="AH571">
            <v>-45.515249000003678</v>
          </cell>
          <cell r="AI571">
            <v>-6.4226130000024568</v>
          </cell>
          <cell r="AJ571">
            <v>-4.8933850000030361</v>
          </cell>
          <cell r="AK571">
            <v>-10.663979999997537</v>
          </cell>
          <cell r="AL571">
            <v>-139.03381499998795</v>
          </cell>
          <cell r="AM571">
            <v>-105.47046799998498</v>
          </cell>
          <cell r="AN571">
            <v>-49.831665999998222</v>
          </cell>
          <cell r="AO571">
            <v>-32.905249999996158</v>
          </cell>
          <cell r="AP571">
            <v>-13.785853000001225</v>
          </cell>
          <cell r="AQ571">
            <v>-31.431235999996716</v>
          </cell>
          <cell r="AR571">
            <v>-40.396322999964468</v>
          </cell>
          <cell r="AS571">
            <v>0</v>
          </cell>
          <cell r="AT571">
            <v>-10</v>
          </cell>
          <cell r="AU571">
            <v>0</v>
          </cell>
          <cell r="AV571">
            <v>-10</v>
          </cell>
          <cell r="AW571">
            <v>-0.39632600000186358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-19.999996999998984</v>
          </cell>
          <cell r="BC571">
            <v>0</v>
          </cell>
          <cell r="BD571">
            <v>0</v>
          </cell>
          <cell r="BE571">
            <v>-185.6811840001028</v>
          </cell>
          <cell r="BF571">
            <v>-13.962386000006518</v>
          </cell>
          <cell r="BG571">
            <v>-33.394352000002982</v>
          </cell>
          <cell r="BH571">
            <v>0</v>
          </cell>
          <cell r="BI571">
            <v>-37.704071000000113</v>
          </cell>
          <cell r="BJ571">
            <v>-30.000002000000677</v>
          </cell>
          <cell r="BK571">
            <v>-22.697555999999167</v>
          </cell>
          <cell r="BL571">
            <v>0</v>
          </cell>
          <cell r="BM571">
            <v>-2.1358249999975669</v>
          </cell>
          <cell r="BN571">
            <v>-27.394918000005418</v>
          </cell>
          <cell r="BO571">
            <v>0</v>
          </cell>
          <cell r="BP571">
            <v>-2.6583259999970323</v>
          </cell>
          <cell r="BQ571">
            <v>-15.733747999998741</v>
          </cell>
          <cell r="BR571">
            <v>-342.75596999994013</v>
          </cell>
          <cell r="BS571">
            <v>-26.94230499999685</v>
          </cell>
          <cell r="BT571">
            <v>-66.87586200000078</v>
          </cell>
          <cell r="BU571">
            <v>-32.593466999998782</v>
          </cell>
          <cell r="BV571">
            <v>-61.948885999998311</v>
          </cell>
          <cell r="BW571">
            <v>-49.99999700000626</v>
          </cell>
          <cell r="BX571">
            <v>-29.999994999998307</v>
          </cell>
          <cell r="BY571">
            <v>-23.545964999997523</v>
          </cell>
          <cell r="BZ571">
            <v>0</v>
          </cell>
          <cell r="CA571">
            <v>0</v>
          </cell>
          <cell r="CB571">
            <v>-36.321562999997695</v>
          </cell>
          <cell r="CC571">
            <v>0</v>
          </cell>
          <cell r="CD571">
            <v>-14.527929999996559</v>
          </cell>
          <cell r="CE571">
            <v>-389.89235099992948</v>
          </cell>
          <cell r="CF571">
            <v>-34.784300999999687</v>
          </cell>
          <cell r="CG571">
            <v>-73.806823999999324</v>
          </cell>
          <cell r="CH571">
            <v>-46.402776000002632</v>
          </cell>
          <cell r="CI571">
            <v>0</v>
          </cell>
          <cell r="CJ571">
            <v>-46.56195299999672</v>
          </cell>
          <cell r="CK571">
            <v>-21.919702999999572</v>
          </cell>
          <cell r="CL571">
            <v>0</v>
          </cell>
          <cell r="CM571">
            <v>-5.5600600000034319</v>
          </cell>
          <cell r="CN571">
            <v>-5.5598179999942658</v>
          </cell>
          <cell r="CO571">
            <v>-66.683191999996779</v>
          </cell>
          <cell r="CP571">
            <v>-33.526560999998765</v>
          </cell>
          <cell r="CQ571">
            <v>-55.087162999996508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  <cell r="DD571">
            <v>0</v>
          </cell>
          <cell r="DE571">
            <v>0</v>
          </cell>
          <cell r="DF571">
            <v>0</v>
          </cell>
          <cell r="DG571">
            <v>0</v>
          </cell>
          <cell r="DH571">
            <v>0</v>
          </cell>
          <cell r="DI571">
            <v>0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0</v>
          </cell>
          <cell r="DS571">
            <v>0</v>
          </cell>
          <cell r="DT571">
            <v>0</v>
          </cell>
          <cell r="DU571">
            <v>0</v>
          </cell>
          <cell r="DV571">
            <v>0</v>
          </cell>
          <cell r="DW571">
            <v>0</v>
          </cell>
          <cell r="DX571">
            <v>0</v>
          </cell>
          <cell r="DY571">
            <v>0</v>
          </cell>
          <cell r="DZ571">
            <v>0</v>
          </cell>
          <cell r="EA571">
            <v>0</v>
          </cell>
          <cell r="EB571">
            <v>0</v>
          </cell>
          <cell r="EC571">
            <v>0</v>
          </cell>
          <cell r="ED571">
            <v>0</v>
          </cell>
        </row>
        <row r="572">
          <cell r="F572">
            <v>0</v>
          </cell>
          <cell r="G572">
            <v>0</v>
          </cell>
          <cell r="H572">
            <v>-10</v>
          </cell>
          <cell r="I572">
            <v>-48.19941599998856</v>
          </cell>
          <cell r="J572">
            <v>-367.7414980000467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-20</v>
          </cell>
          <cell r="Q572">
            <v>0</v>
          </cell>
          <cell r="R572">
            <v>-1893.4793970007449</v>
          </cell>
          <cell r="S572">
            <v>-43.106265000009444</v>
          </cell>
          <cell r="T572">
            <v>-80.291007000021636</v>
          </cell>
          <cell r="U572">
            <v>-118.09110100002727</v>
          </cell>
          <cell r="V572">
            <v>-246.00256300001638</v>
          </cell>
          <cell r="W572">
            <v>-460.5798669999931</v>
          </cell>
          <cell r="X572">
            <v>-427.35922599991318</v>
          </cell>
          <cell r="Y572">
            <v>-59.99999600002775</v>
          </cell>
          <cell r="Z572">
            <v>-12.634671000007074</v>
          </cell>
          <cell r="AA572">
            <v>-116.71569400001317</v>
          </cell>
          <cell r="AB572">
            <v>-199.98350899992511</v>
          </cell>
          <cell r="AC572">
            <v>-107.27574800001457</v>
          </cell>
          <cell r="AD572">
            <v>-21.43974999996135</v>
          </cell>
          <cell r="AE572">
            <v>-2739.9254430001602</v>
          </cell>
          <cell r="AF572">
            <v>-80.290998000011314</v>
          </cell>
          <cell r="AG572">
            <v>-138.50829000002705</v>
          </cell>
          <cell r="AH572">
            <v>-323.59482800000114</v>
          </cell>
          <cell r="AI572">
            <v>-318.89047799992841</v>
          </cell>
          <cell r="AJ572">
            <v>-400.65647899999749</v>
          </cell>
          <cell r="AK572">
            <v>-492.6969729999546</v>
          </cell>
          <cell r="AL572">
            <v>-90.273906000016723</v>
          </cell>
          <cell r="AM572">
            <v>-75.013932000030763</v>
          </cell>
          <cell r="AN572">
            <v>-368.40491700003622</v>
          </cell>
          <cell r="AO572">
            <v>-314.13305399997625</v>
          </cell>
          <cell r="AP572">
            <v>-121.13530899997568</v>
          </cell>
          <cell r="AQ572">
            <v>-16.326278999971692</v>
          </cell>
          <cell r="AR572">
            <v>-2206.4892600001767</v>
          </cell>
          <cell r="AS572">
            <v>-106.66206100001</v>
          </cell>
          <cell r="AT572">
            <v>-68.367337000032421</v>
          </cell>
          <cell r="AU572">
            <v>-298.10319799993886</v>
          </cell>
          <cell r="AV572">
            <v>-191.80603899998823</v>
          </cell>
          <cell r="AW572">
            <v>-536.4733750000014</v>
          </cell>
          <cell r="AX572">
            <v>-294.61707400000887</v>
          </cell>
          <cell r="AY572">
            <v>-46.425972000055481</v>
          </cell>
          <cell r="AZ572">
            <v>-45.004858999978751</v>
          </cell>
          <cell r="BA572">
            <v>-185.93948299996555</v>
          </cell>
          <cell r="BB572">
            <v>-204.87461300002178</v>
          </cell>
          <cell r="BC572">
            <v>-158.21524900000077</v>
          </cell>
          <cell r="BD572">
            <v>-70</v>
          </cell>
          <cell r="BE572">
            <v>-4513.3430060008541</v>
          </cell>
          <cell r="BF572">
            <v>-335.7249619999784</v>
          </cell>
          <cell r="BG572">
            <v>-305.73392500006594</v>
          </cell>
          <cell r="BH572">
            <v>-393.63562600006117</v>
          </cell>
          <cell r="BI572">
            <v>-254.98571599996649</v>
          </cell>
          <cell r="BJ572">
            <v>-436.28137300000526</v>
          </cell>
          <cell r="BK572">
            <v>-560.23888100002659</v>
          </cell>
          <cell r="BL572">
            <v>-497.18213599990122</v>
          </cell>
          <cell r="BM572">
            <v>-443.73171199997887</v>
          </cell>
          <cell r="BN572">
            <v>-380.06195500004105</v>
          </cell>
          <cell r="BO572">
            <v>-390.23922099999618</v>
          </cell>
          <cell r="BP572">
            <v>-227.40927900001407</v>
          </cell>
          <cell r="BQ572">
            <v>-288.11821999994572</v>
          </cell>
          <cell r="BR572">
            <v>-5139.3447520001791</v>
          </cell>
          <cell r="BS572">
            <v>-365.44272299995646</v>
          </cell>
          <cell r="BT572">
            <v>-405.26930699998047</v>
          </cell>
          <cell r="BU572">
            <v>-389.79970900004264</v>
          </cell>
          <cell r="BV572">
            <v>-253.81225299998187</v>
          </cell>
          <cell r="BW572">
            <v>-448.57654800004093</v>
          </cell>
          <cell r="BX572">
            <v>-553.33774699998321</v>
          </cell>
          <cell r="BY572">
            <v>-476.06053600006271</v>
          </cell>
          <cell r="BZ572">
            <v>-702.89740599994548</v>
          </cell>
          <cell r="CA572">
            <v>-545.06716400000732</v>
          </cell>
          <cell r="CB572">
            <v>-345.95215899997856</v>
          </cell>
          <cell r="CC572">
            <v>-292.3472489999258</v>
          </cell>
          <cell r="CD572">
            <v>-360.78195100004086</v>
          </cell>
          <cell r="CE572">
            <v>-3823.1087429993786</v>
          </cell>
          <cell r="CF572">
            <v>-368.81849299994064</v>
          </cell>
          <cell r="CG572">
            <v>-168.6726239999989</v>
          </cell>
          <cell r="CH572">
            <v>-366.5867229999858</v>
          </cell>
          <cell r="CI572">
            <v>-343.15614100004314</v>
          </cell>
          <cell r="CJ572">
            <v>-262.49064400000498</v>
          </cell>
          <cell r="CK572">
            <v>-517.15819400001783</v>
          </cell>
          <cell r="CL572">
            <v>-225.45184699993115</v>
          </cell>
          <cell r="CM572">
            <v>-387.19014500000048</v>
          </cell>
          <cell r="CN572">
            <v>-381.63442400004715</v>
          </cell>
          <cell r="CO572">
            <v>-381.98117800004547</v>
          </cell>
          <cell r="CP572">
            <v>-248.28482399997301</v>
          </cell>
          <cell r="CQ572">
            <v>-171.68350600003032</v>
          </cell>
          <cell r="CR572">
            <v>-3739.4886380000971</v>
          </cell>
          <cell r="CS572">
            <v>-431.27089099999284</v>
          </cell>
          <cell r="CT572">
            <v>-171.60233200003859</v>
          </cell>
          <cell r="CU572">
            <v>-252.04012399993371</v>
          </cell>
          <cell r="CV572">
            <v>-242.09193299990147</v>
          </cell>
          <cell r="CW572">
            <v>-315.43300599994836</v>
          </cell>
          <cell r="CX572">
            <v>-456.02970699995058</v>
          </cell>
          <cell r="CY572">
            <v>-358.53163400001358</v>
          </cell>
          <cell r="CZ572">
            <v>-303.51558000000659</v>
          </cell>
          <cell r="DA572">
            <v>-430.21732200001134</v>
          </cell>
          <cell r="DB572">
            <v>-266.92647300008684</v>
          </cell>
          <cell r="DC572">
            <v>-357.01538999995682</v>
          </cell>
          <cell r="DD572">
            <v>-154.81424600002356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</row>
        <row r="573">
          <cell r="F573">
            <v>-0.27489899999636691</v>
          </cell>
          <cell r="G573">
            <v>-24.39748299999701</v>
          </cell>
          <cell r="H573">
            <v>-13.006261999998969</v>
          </cell>
          <cell r="I573">
            <v>-6.2015099999989616</v>
          </cell>
          <cell r="J573">
            <v>-9.7090000000025611</v>
          </cell>
          <cell r="K573">
            <v>-9.7091199999995297</v>
          </cell>
          <cell r="L573">
            <v>-32.076514999993378</v>
          </cell>
          <cell r="M573">
            <v>-29.513036999996984</v>
          </cell>
          <cell r="N573">
            <v>-28.545163000002503</v>
          </cell>
          <cell r="O573">
            <v>-33.450611000000208</v>
          </cell>
          <cell r="P573">
            <v>-9.7090419999985897</v>
          </cell>
          <cell r="Q573">
            <v>-17.963175999997475</v>
          </cell>
          <cell r="R573">
            <v>-308.65587100002449</v>
          </cell>
          <cell r="S573">
            <v>0</v>
          </cell>
          <cell r="T573">
            <v>-9.5433560000019497</v>
          </cell>
          <cell r="U573">
            <v>-22.967707999996492</v>
          </cell>
          <cell r="V573">
            <v>0</v>
          </cell>
          <cell r="W573">
            <v>-2.6651199999978417</v>
          </cell>
          <cell r="X573">
            <v>0</v>
          </cell>
          <cell r="Y573">
            <v>-35.943721999996342</v>
          </cell>
          <cell r="Z573">
            <v>-47.62079800000356</v>
          </cell>
          <cell r="AA573">
            <v>-51.371306000000914</v>
          </cell>
          <cell r="AB573">
            <v>-9.2814159999979893</v>
          </cell>
          <cell r="AC573">
            <v>-45.988072000000102</v>
          </cell>
          <cell r="AD573">
            <v>-83.274373000007472</v>
          </cell>
          <cell r="AE573">
            <v>-234.244485000032</v>
          </cell>
          <cell r="AF573">
            <v>-27.880228999998508</v>
          </cell>
          <cell r="AG573">
            <v>-15.116839999998774</v>
          </cell>
          <cell r="AH573">
            <v>-9.7088780000012775</v>
          </cell>
          <cell r="AI573">
            <v>0</v>
          </cell>
          <cell r="AJ573">
            <v>0</v>
          </cell>
          <cell r="AK573">
            <v>-6.2571659999957774</v>
          </cell>
          <cell r="AL573">
            <v>-63.81158200000209</v>
          </cell>
          <cell r="AM573">
            <v>-72.383257000001322</v>
          </cell>
          <cell r="AN573">
            <v>-39.086533000008785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-6.0977919999859296</v>
          </cell>
          <cell r="BS573">
            <v>0</v>
          </cell>
          <cell r="BT573">
            <v>0</v>
          </cell>
          <cell r="BU573">
            <v>-0.88129699999990407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-5.2164950000005774</v>
          </cell>
          <cell r="CB573">
            <v>0</v>
          </cell>
          <cell r="CC573">
            <v>0</v>
          </cell>
          <cell r="CD573">
            <v>0</v>
          </cell>
          <cell r="CE573">
            <v>-35.631311999924947</v>
          </cell>
          <cell r="CF573">
            <v>0</v>
          </cell>
          <cell r="CG573">
            <v>-8.1031350000012026</v>
          </cell>
          <cell r="CH573">
            <v>0</v>
          </cell>
          <cell r="CI573">
            <v>-3.7231400000018766</v>
          </cell>
          <cell r="CJ573">
            <v>0</v>
          </cell>
          <cell r="CK573">
            <v>-2.4116090000024997</v>
          </cell>
          <cell r="CL573">
            <v>0</v>
          </cell>
          <cell r="CM573">
            <v>0</v>
          </cell>
          <cell r="CN573">
            <v>0</v>
          </cell>
          <cell r="CO573">
            <v>-2.0544850000005681</v>
          </cell>
          <cell r="CP573">
            <v>-19.338943000002473</v>
          </cell>
          <cell r="CQ573">
            <v>0</v>
          </cell>
          <cell r="CR573">
            <v>-334.64444699999876</v>
          </cell>
          <cell r="CS573">
            <v>-71.075217999998131</v>
          </cell>
          <cell r="CT573">
            <v>-44.731880999992427</v>
          </cell>
          <cell r="CU573">
            <v>-28.265782999998919</v>
          </cell>
          <cell r="CV573">
            <v>-25.442023000003246</v>
          </cell>
          <cell r="CW573">
            <v>-31.722240999995847</v>
          </cell>
          <cell r="CX573">
            <v>-0.41024700000707526</v>
          </cell>
          <cell r="CY573">
            <v>-5.5598150000078022</v>
          </cell>
          <cell r="CZ573">
            <v>0</v>
          </cell>
          <cell r="DA573">
            <v>-11.119871999995667</v>
          </cell>
          <cell r="DB573">
            <v>-20.913293999998132</v>
          </cell>
          <cell r="DC573">
            <v>-65.404074999998556</v>
          </cell>
          <cell r="DD573">
            <v>-29.999997999999323</v>
          </cell>
          <cell r="DE573">
            <v>-203.45970100001432</v>
          </cell>
          <cell r="DF573">
            <v>-57.119412000007287</v>
          </cell>
          <cell r="DG573">
            <v>-19.804237000003923</v>
          </cell>
          <cell r="DH573">
            <v>-15.56006100000377</v>
          </cell>
          <cell r="DI573">
            <v>-20.851327000003948</v>
          </cell>
          <cell r="DJ573">
            <v>-24.701767999998992</v>
          </cell>
          <cell r="DK573">
            <v>0</v>
          </cell>
          <cell r="DL573">
            <v>0</v>
          </cell>
          <cell r="DM573">
            <v>-5.5598139999929117</v>
          </cell>
          <cell r="DN573">
            <v>-5.5598149999932502</v>
          </cell>
          <cell r="DO573">
            <v>-5.5598140000001877</v>
          </cell>
          <cell r="DP573">
            <v>-28.743455000003451</v>
          </cell>
          <cell r="DQ573">
            <v>-19.999998000006599</v>
          </cell>
          <cell r="DR573">
            <v>-216.11593299999367</v>
          </cell>
          <cell r="DS573">
            <v>-35.080925000002026</v>
          </cell>
          <cell r="DT573">
            <v>-10.392551999997522</v>
          </cell>
          <cell r="DU573">
            <v>-17.920624999998836</v>
          </cell>
          <cell r="DV573">
            <v>-21.224086000001989</v>
          </cell>
          <cell r="DW573">
            <v>-23.11698800000886</v>
          </cell>
          <cell r="DX573">
            <v>-10</v>
          </cell>
          <cell r="DY573">
            <v>-5.5598160000081407</v>
          </cell>
          <cell r="DZ573">
            <v>0</v>
          </cell>
          <cell r="EA573">
            <v>-4.3651699999973061</v>
          </cell>
          <cell r="EB573">
            <v>-5.5600569999951404</v>
          </cell>
          <cell r="EC573">
            <v>-23.402924000001804</v>
          </cell>
          <cell r="ED573">
            <v>-59.492789999989327</v>
          </cell>
        </row>
        <row r="574">
          <cell r="F574">
            <v>-1577.7054179999977</v>
          </cell>
          <cell r="G574">
            <v>-2789.4809079999686</v>
          </cell>
          <cell r="H574">
            <v>-1174.056058999995</v>
          </cell>
          <cell r="I574">
            <v>-1331.0964950000052</v>
          </cell>
          <cell r="J574">
            <v>-918.56205299997237</v>
          </cell>
          <cell r="K574">
            <v>-1637.4006590000354</v>
          </cell>
          <cell r="L574">
            <v>-2046.9820089999121</v>
          </cell>
          <cell r="M574">
            <v>-2055.870169000118</v>
          </cell>
          <cell r="N574">
            <v>-3128.4568139999174</v>
          </cell>
          <cell r="O574">
            <v>-1995.8055869999807</v>
          </cell>
          <cell r="P574">
            <v>-1753.9742020000122</v>
          </cell>
          <cell r="Q574">
            <v>-3095.3335620000144</v>
          </cell>
          <cell r="R574">
            <v>-17494.064945001155</v>
          </cell>
          <cell r="S574">
            <v>-1327.9242150000064</v>
          </cell>
          <cell r="T574">
            <v>-1768.6168250000337</v>
          </cell>
          <cell r="U574">
            <v>-1568.8963290000684</v>
          </cell>
          <cell r="V574">
            <v>-1087.0674209999852</v>
          </cell>
          <cell r="W574">
            <v>-1557.7789639999392</v>
          </cell>
          <cell r="X574">
            <v>-1679.7888049999601</v>
          </cell>
          <cell r="Y574">
            <v>-778.95931300008669</v>
          </cell>
          <cell r="Z574">
            <v>-1139.0408999999054</v>
          </cell>
          <cell r="AA574">
            <v>-1985.5937299999641</v>
          </cell>
          <cell r="AB574">
            <v>-1731.9520770000527</v>
          </cell>
          <cell r="AC574">
            <v>-1541.9707969999872</v>
          </cell>
          <cell r="AD574">
            <v>-1326.475569000002</v>
          </cell>
          <cell r="AE574">
            <v>-15820.969532001764</v>
          </cell>
          <cell r="AF574">
            <v>-1776.5174629999092</v>
          </cell>
          <cell r="AG574">
            <v>-1524.6679149999982</v>
          </cell>
          <cell r="AH574">
            <v>-1213.4224219999742</v>
          </cell>
          <cell r="AI574">
            <v>-1089.5740500000538</v>
          </cell>
          <cell r="AJ574">
            <v>-1653.7611519999919</v>
          </cell>
          <cell r="AK574">
            <v>-1765.932175999973</v>
          </cell>
          <cell r="AL574">
            <v>-510.00024900003336</v>
          </cell>
          <cell r="AM574">
            <v>-429.9997349998448</v>
          </cell>
          <cell r="AN574">
            <v>-1490.2097280001035</v>
          </cell>
          <cell r="AO574">
            <v>-1755.9619200001471</v>
          </cell>
          <cell r="AP574">
            <v>-1610.9430119999452</v>
          </cell>
          <cell r="AQ574">
            <v>-999.97970999998506</v>
          </cell>
          <cell r="AR574">
            <v>-13059.550367000513</v>
          </cell>
          <cell r="AS574">
            <v>-1516.2500599999912</v>
          </cell>
          <cell r="AT574">
            <v>-1378.2142499999609</v>
          </cell>
          <cell r="AU574">
            <v>-1416.3197079999372</v>
          </cell>
          <cell r="AV574">
            <v>-949.04285300004994</v>
          </cell>
          <cell r="AW574">
            <v>-1633.3665320000146</v>
          </cell>
          <cell r="AX574">
            <v>-1290.8496900000609</v>
          </cell>
          <cell r="AY574">
            <v>-461.99626200017519</v>
          </cell>
          <cell r="AZ574">
            <v>-410.40871500002686</v>
          </cell>
          <cell r="BA574">
            <v>-682.63429000007454</v>
          </cell>
          <cell r="BB574">
            <v>-1363.0307890000986</v>
          </cell>
          <cell r="BC574">
            <v>-1288.9829720000271</v>
          </cell>
          <cell r="BD574">
            <v>-668.45424599992111</v>
          </cell>
          <cell r="BE574">
            <v>-16115.777197000571</v>
          </cell>
          <cell r="BF574">
            <v>-1697.5458189999918</v>
          </cell>
          <cell r="BG574">
            <v>-1407.3530439999886</v>
          </cell>
          <cell r="BH574">
            <v>-1311.8519639999722</v>
          </cell>
          <cell r="BI574">
            <v>-862.7226410000585</v>
          </cell>
          <cell r="BJ574">
            <v>-1288.8858390000532</v>
          </cell>
          <cell r="BK574">
            <v>-1284.9792800000287</v>
          </cell>
          <cell r="BL574">
            <v>-1000.9376449999399</v>
          </cell>
          <cell r="BM574">
            <v>-1176.0062290000496</v>
          </cell>
          <cell r="BN574">
            <v>-1407.701480000047</v>
          </cell>
          <cell r="BO574">
            <v>-1293.9693690000568</v>
          </cell>
          <cell r="BP574">
            <v>-1705.9496789999539</v>
          </cell>
          <cell r="BQ574">
            <v>-1677.8742080000229</v>
          </cell>
          <cell r="BR574">
            <v>-15958.871844999492</v>
          </cell>
          <cell r="BS574">
            <v>-1787.9397839999292</v>
          </cell>
          <cell r="BT574">
            <v>-1341.3794669999043</v>
          </cell>
          <cell r="BU574">
            <v>-1200.1758479999844</v>
          </cell>
          <cell r="BV574">
            <v>-912.42985499999486</v>
          </cell>
          <cell r="BW574">
            <v>-1294.3402400000487</v>
          </cell>
          <cell r="BX574">
            <v>-1525.0224050000543</v>
          </cell>
          <cell r="BY574">
            <v>-753.67878999980167</v>
          </cell>
          <cell r="BZ574">
            <v>-973.44619399996009</v>
          </cell>
          <cell r="CA574">
            <v>-1371.5122679999331</v>
          </cell>
          <cell r="CB574">
            <v>-1379.1199470000574</v>
          </cell>
          <cell r="CC574">
            <v>-1592.492065999948</v>
          </cell>
          <cell r="CD574">
            <v>-1827.3349810000509</v>
          </cell>
          <cell r="CE574">
            <v>-12584.533648000099</v>
          </cell>
          <cell r="CF574">
            <v>-1988.3066149999504</v>
          </cell>
          <cell r="CG574">
            <v>-1263.63387900003</v>
          </cell>
          <cell r="CH574">
            <v>-819.18962499999907</v>
          </cell>
          <cell r="CI574">
            <v>-834.27263299998594</v>
          </cell>
          <cell r="CJ574">
            <v>-1062.5792219999712</v>
          </cell>
          <cell r="CK574">
            <v>-939.95743899990339</v>
          </cell>
          <cell r="CL574">
            <v>-514.64152000006288</v>
          </cell>
          <cell r="CM574">
            <v>-695.68624200008344</v>
          </cell>
          <cell r="CN574">
            <v>-1062.4932380000828</v>
          </cell>
          <cell r="CO574">
            <v>-782.8746819999069</v>
          </cell>
          <cell r="CP574">
            <v>-1030.1293130000122</v>
          </cell>
          <cell r="CQ574">
            <v>-1590.769239999936</v>
          </cell>
          <cell r="CR574">
            <v>-13089.705140000209</v>
          </cell>
          <cell r="CS574">
            <v>-2053.4594629998319</v>
          </cell>
          <cell r="CT574">
            <v>-1501.8102440000512</v>
          </cell>
          <cell r="CU574">
            <v>-1059.0078230000217</v>
          </cell>
          <cell r="CV574">
            <v>-748.65334300009999</v>
          </cell>
          <cell r="CW574">
            <v>-1051.6111740000197</v>
          </cell>
          <cell r="CX574">
            <v>-733.3948509999318</v>
          </cell>
          <cell r="CY574">
            <v>-474.63636500004213</v>
          </cell>
          <cell r="CZ574">
            <v>-541.19438400003128</v>
          </cell>
          <cell r="DA574">
            <v>-977.09568299993407</v>
          </cell>
          <cell r="DB574">
            <v>-789.70992699998897</v>
          </cell>
          <cell r="DC574">
            <v>-1373.3234849999426</v>
          </cell>
          <cell r="DD574">
            <v>-1785.8083979999647</v>
          </cell>
          <cell r="DE574">
            <v>-12484.53393700067</v>
          </cell>
          <cell r="DF574">
            <v>-1809.1470680000493</v>
          </cell>
          <cell r="DG574">
            <v>-1472.2808600000571</v>
          </cell>
          <cell r="DH574">
            <v>-956.08333999995375</v>
          </cell>
          <cell r="DI574">
            <v>-801.39710099995136</v>
          </cell>
          <cell r="DJ574">
            <v>-1205.2263890000177</v>
          </cell>
          <cell r="DK574">
            <v>-794.30679000006057</v>
          </cell>
          <cell r="DL574">
            <v>-497.71145600010641</v>
          </cell>
          <cell r="DM574">
            <v>-399.11450799996965</v>
          </cell>
          <cell r="DN574">
            <v>-799.16901699989103</v>
          </cell>
          <cell r="DO574">
            <v>-1095.1827120000962</v>
          </cell>
          <cell r="DP574">
            <v>-1296.1199379998725</v>
          </cell>
          <cell r="DQ574">
            <v>-1358.7947579999454</v>
          </cell>
          <cell r="DR574">
            <v>-12893.13543299865</v>
          </cell>
          <cell r="DS574">
            <v>-1968.4636200000532</v>
          </cell>
          <cell r="DT574">
            <v>-1441.3595549999736</v>
          </cell>
          <cell r="DU574">
            <v>-985.57306100003188</v>
          </cell>
          <cell r="DV574">
            <v>-924.68927000003168</v>
          </cell>
          <cell r="DW574">
            <v>-1265.3181559999939</v>
          </cell>
          <cell r="DX574">
            <v>-900.61515600001439</v>
          </cell>
          <cell r="DY574">
            <v>-381.53333200002089</v>
          </cell>
          <cell r="DZ574">
            <v>-302.87922100001015</v>
          </cell>
          <cell r="EA574">
            <v>-533.28470299998298</v>
          </cell>
          <cell r="EB574">
            <v>-1298.7809719999786</v>
          </cell>
          <cell r="EC574">
            <v>-1557.801335999975</v>
          </cell>
          <cell r="ED574">
            <v>-1332.8370509999804</v>
          </cell>
        </row>
        <row r="575">
          <cell r="F575">
            <v>-164.60016999999061</v>
          </cell>
          <cell r="G575">
            <v>-521.62054499995429</v>
          </cell>
          <cell r="H575">
            <v>-1517.3939819999505</v>
          </cell>
          <cell r="I575">
            <v>-1181.3668780000298</v>
          </cell>
          <cell r="J575">
            <v>-1256.4803989999928</v>
          </cell>
          <cell r="K575">
            <v>-1525.371514999948</v>
          </cell>
          <cell r="L575">
            <v>-316.39950999990106</v>
          </cell>
          <cell r="M575">
            <v>-253.00688000000082</v>
          </cell>
          <cell r="N575">
            <v>-561.89175999996951</v>
          </cell>
          <cell r="O575">
            <v>-1647.6028969999752</v>
          </cell>
          <cell r="P575">
            <v>-1890.0611900000367</v>
          </cell>
          <cell r="Q575">
            <v>-1023.0435050001834</v>
          </cell>
          <cell r="R575">
            <v>-12864.656573000364</v>
          </cell>
          <cell r="S575">
            <v>-1144.0274160000263</v>
          </cell>
          <cell r="T575">
            <v>-1155.5984750000061</v>
          </cell>
          <cell r="U575">
            <v>-1376.6787849999964</v>
          </cell>
          <cell r="V575">
            <v>-1437.1981559999986</v>
          </cell>
          <cell r="W575">
            <v>-1097.4231290000025</v>
          </cell>
          <cell r="X575">
            <v>-1523.4296130000148</v>
          </cell>
          <cell r="Y575">
            <v>-308.99079499999061</v>
          </cell>
          <cell r="Z575">
            <v>-483.79466399992816</v>
          </cell>
          <cell r="AA575">
            <v>-860.24590500001796</v>
          </cell>
          <cell r="AB575">
            <v>-1195.6741800000309</v>
          </cell>
          <cell r="AC575">
            <v>-1238.0256369999261</v>
          </cell>
          <cell r="AD575">
            <v>-1043.5698180000763</v>
          </cell>
          <cell r="AE575">
            <v>-9457.9438580013812</v>
          </cell>
          <cell r="AF575">
            <v>-804.89815000002272</v>
          </cell>
          <cell r="AG575">
            <v>-1078.8914850000292</v>
          </cell>
          <cell r="AH575">
            <v>-1152.7420680000214</v>
          </cell>
          <cell r="AI575">
            <v>-1117.2577840000158</v>
          </cell>
          <cell r="AJ575">
            <v>-1147.8681510000024</v>
          </cell>
          <cell r="AK575">
            <v>-1067.056229000038</v>
          </cell>
          <cell r="AL575">
            <v>-368.83835000009276</v>
          </cell>
          <cell r="AM575">
            <v>-210</v>
          </cell>
          <cell r="AN575">
            <v>-314.82240999996429</v>
          </cell>
          <cell r="AO575">
            <v>-1110.9743060000474</v>
          </cell>
          <cell r="AP575">
            <v>-792.25472500000615</v>
          </cell>
          <cell r="AQ575">
            <v>-292.34020000009332</v>
          </cell>
          <cell r="AR575">
            <v>-7851.1727250004187</v>
          </cell>
          <cell r="AS575">
            <v>-580.63575600006152</v>
          </cell>
          <cell r="AT575">
            <v>-858.9948859999422</v>
          </cell>
          <cell r="AU575">
            <v>-1089.6863379999995</v>
          </cell>
          <cell r="AV575">
            <v>-884.96272000001045</v>
          </cell>
          <cell r="AW575">
            <v>-902.70580599998357</v>
          </cell>
          <cell r="AX575">
            <v>-977.88147999998182</v>
          </cell>
          <cell r="AY575">
            <v>-175.58184499992058</v>
          </cell>
          <cell r="AZ575">
            <v>-179.99974999995902</v>
          </cell>
          <cell r="BA575">
            <v>-278.88730999996187</v>
          </cell>
          <cell r="BB575">
            <v>-698.38800400006585</v>
          </cell>
          <cell r="BC575">
            <v>-800.06599000003189</v>
          </cell>
          <cell r="BD575">
            <v>-423.38283999997657</v>
          </cell>
          <cell r="BE575">
            <v>-12508.573149999604</v>
          </cell>
          <cell r="BF575">
            <v>-1213.863953000051</v>
          </cell>
          <cell r="BG575">
            <v>-1147.3405859999475</v>
          </cell>
          <cell r="BH575">
            <v>-1134.3541499999701</v>
          </cell>
          <cell r="BI575">
            <v>-898.17548999999417</v>
          </cell>
          <cell r="BJ575">
            <v>-994.21603999997023</v>
          </cell>
          <cell r="BK575">
            <v>-1124.0667150000227</v>
          </cell>
          <cell r="BL575">
            <v>-833.3774459999986</v>
          </cell>
          <cell r="BM575">
            <v>-606.0589349999791</v>
          </cell>
          <cell r="BN575">
            <v>-774.00288500002353</v>
          </cell>
          <cell r="BO575">
            <v>-864.01354600000195</v>
          </cell>
          <cell r="BP575">
            <v>-1354.8045899999561</v>
          </cell>
          <cell r="BQ575">
            <v>-1564.298814000038</v>
          </cell>
          <cell r="BR575">
            <v>-11756.526288000867</v>
          </cell>
          <cell r="BS575">
            <v>-1269.6532639999641</v>
          </cell>
          <cell r="BT575">
            <v>-1049.0687000000034</v>
          </cell>
          <cell r="BU575">
            <v>-1180.7197199999937</v>
          </cell>
          <cell r="BV575">
            <v>-835.92652999993879</v>
          </cell>
          <cell r="BW575">
            <v>-995.32402400003048</v>
          </cell>
          <cell r="BX575">
            <v>-923.37202500004787</v>
          </cell>
          <cell r="BY575">
            <v>-589.93372400000226</v>
          </cell>
          <cell r="BZ575">
            <v>-493.12150500004645</v>
          </cell>
          <cell r="CA575">
            <v>-620.55793999996968</v>
          </cell>
          <cell r="CB575">
            <v>-854.06557999999495</v>
          </cell>
          <cell r="CC575">
            <v>-1416.3071200000122</v>
          </cell>
          <cell r="CD575">
            <v>-1528.4761560000479</v>
          </cell>
          <cell r="CE575">
            <v>-9414.1547280009836</v>
          </cell>
          <cell r="CF575">
            <v>-1432.4277359999833</v>
          </cell>
          <cell r="CG575">
            <v>-763.38495900004636</v>
          </cell>
          <cell r="CH575">
            <v>-1071.8033259999356</v>
          </cell>
          <cell r="CI575">
            <v>-614.48069999995641</v>
          </cell>
          <cell r="CJ575">
            <v>-862.64496399997734</v>
          </cell>
          <cell r="CK575">
            <v>-498.7404680000036</v>
          </cell>
          <cell r="CL575">
            <v>-337.02866599988192</v>
          </cell>
          <cell r="CM575">
            <v>-280.00520000001416</v>
          </cell>
          <cell r="CN575">
            <v>-439.09914399997797</v>
          </cell>
          <cell r="CO575">
            <v>-648.70629999996163</v>
          </cell>
          <cell r="CP575">
            <v>-1073.4013640000485</v>
          </cell>
          <cell r="CQ575">
            <v>-1392.4319009999745</v>
          </cell>
          <cell r="CR575">
            <v>-9574.1443480001763</v>
          </cell>
          <cell r="CS575">
            <v>-1573.9743850000086</v>
          </cell>
          <cell r="CT575">
            <v>-834.73990599997342</v>
          </cell>
          <cell r="CU575">
            <v>-1076.5418719999725</v>
          </cell>
          <cell r="CV575">
            <v>-538.19361600000411</v>
          </cell>
          <cell r="CW575">
            <v>-691.25097999995342</v>
          </cell>
          <cell r="CX575">
            <v>-509.73737100005383</v>
          </cell>
          <cell r="CY575">
            <v>-275.7635560000781</v>
          </cell>
          <cell r="CZ575">
            <v>-360.47443999990355</v>
          </cell>
          <cell r="DA575">
            <v>-484.15891900006682</v>
          </cell>
          <cell r="DB575">
            <v>-770.57719400001224</v>
          </cell>
          <cell r="DC575">
            <v>-1290.5837199999951</v>
          </cell>
          <cell r="DD575">
            <v>-1168.1483889999799</v>
          </cell>
          <cell r="DE575">
            <v>-9291.8496069991961</v>
          </cell>
          <cell r="DF575">
            <v>-1413.5147900000447</v>
          </cell>
          <cell r="DG575">
            <v>-985.26060400001006</v>
          </cell>
          <cell r="DH575">
            <v>-1005.9626540000318</v>
          </cell>
          <cell r="DI575">
            <v>-522.08823000005214</v>
          </cell>
          <cell r="DJ575">
            <v>-915.65585099998862</v>
          </cell>
          <cell r="DK575">
            <v>-650.04858100001002</v>
          </cell>
          <cell r="DL575">
            <v>-167.37511999998242</v>
          </cell>
          <cell r="DM575">
            <v>-138.99704599985853</v>
          </cell>
          <cell r="DN575">
            <v>-414.74499999999534</v>
          </cell>
          <cell r="DO575">
            <v>-646.62734499992803</v>
          </cell>
          <cell r="DP575">
            <v>-1261.2429990000091</v>
          </cell>
          <cell r="DQ575">
            <v>-1170.3313869999256</v>
          </cell>
          <cell r="DR575">
            <v>-8885.4150779992342</v>
          </cell>
          <cell r="DS575">
            <v>-1391.8123240000568</v>
          </cell>
          <cell r="DT575">
            <v>-1147.4441560000414</v>
          </cell>
          <cell r="DU575">
            <v>-762.84478699997999</v>
          </cell>
          <cell r="DV575">
            <v>-609.63663999998244</v>
          </cell>
          <cell r="DW575">
            <v>-685.52232400001958</v>
          </cell>
          <cell r="DX575">
            <v>-682.29133299994282</v>
          </cell>
          <cell r="DY575">
            <v>-252.39693099993747</v>
          </cell>
          <cell r="DZ575">
            <v>-194.20102499995846</v>
          </cell>
          <cell r="EA575">
            <v>-388.1555459999945</v>
          </cell>
          <cell r="EB575">
            <v>-520.40355799993267</v>
          </cell>
          <cell r="EC575">
            <v>-1115.2589850000222</v>
          </cell>
          <cell r="ED575">
            <v>-1135.4474690000061</v>
          </cell>
        </row>
        <row r="576">
          <cell r="F576">
            <v>-957.11510999989696</v>
          </cell>
          <cell r="G576">
            <v>-1814.6692949999124</v>
          </cell>
          <cell r="H576">
            <v>-1643.3306579999626</v>
          </cell>
          <cell r="I576">
            <v>-1615.2305630000192</v>
          </cell>
          <cell r="J576">
            <v>-1335.9693260000204</v>
          </cell>
          <cell r="K576">
            <v>-1276.6947219999274</v>
          </cell>
          <cell r="L576">
            <v>-1001.2975820001448</v>
          </cell>
          <cell r="M576">
            <v>-1069.9787800000049</v>
          </cell>
          <cell r="N576">
            <v>-1043.5608500000089</v>
          </cell>
          <cell r="O576">
            <v>-2032.2109080000082</v>
          </cell>
          <cell r="P576">
            <v>-1766.2226909999736</v>
          </cell>
          <cell r="Q576">
            <v>-960.89969199977349</v>
          </cell>
          <cell r="R576">
            <v>-14404.262980999425</v>
          </cell>
          <cell r="S576">
            <v>-463.92857799999183</v>
          </cell>
          <cell r="T576">
            <v>-1341.6428319999832</v>
          </cell>
          <cell r="U576">
            <v>-1210.8155960000004</v>
          </cell>
          <cell r="V576">
            <v>-586.89980900002411</v>
          </cell>
          <cell r="W576">
            <v>-441.72373199998401</v>
          </cell>
          <cell r="X576">
            <v>-581.32903199997963</v>
          </cell>
          <cell r="Y576">
            <v>-2246.6990809999406</v>
          </cell>
          <cell r="Z576">
            <v>-1865.2965700000641</v>
          </cell>
          <cell r="AA576">
            <v>-1072.5542659999919</v>
          </cell>
          <cell r="AB576">
            <v>-1278.1551629999885</v>
          </cell>
          <cell r="AC576">
            <v>-1312.166006000014</v>
          </cell>
          <cell r="AD576">
            <v>-2003.0523160000448</v>
          </cell>
          <cell r="AE576">
            <v>-17075.759026999585</v>
          </cell>
          <cell r="AF576">
            <v>-1749.3110890000244</v>
          </cell>
          <cell r="AG576">
            <v>-1419.2014299999573</v>
          </cell>
          <cell r="AH576">
            <v>-1051.5887430000002</v>
          </cell>
          <cell r="AI576">
            <v>-630.07190300000366</v>
          </cell>
          <cell r="AJ576">
            <v>-593.59349599998677</v>
          </cell>
          <cell r="AK576">
            <v>-797.30083899997408</v>
          </cell>
          <cell r="AL576">
            <v>-2299.1932910000905</v>
          </cell>
          <cell r="AM576">
            <v>-1986.3695740000112</v>
          </cell>
          <cell r="AN576">
            <v>-1354.4725979999639</v>
          </cell>
          <cell r="AO576">
            <v>-1368.1002059999737</v>
          </cell>
          <cell r="AP576">
            <v>-1614.9740089999977</v>
          </cell>
          <cell r="AQ576">
            <v>-2211.5818490000675</v>
          </cell>
          <cell r="AR576">
            <v>-16704.195526000112</v>
          </cell>
          <cell r="AS576">
            <v>-1984.4417609999655</v>
          </cell>
          <cell r="AT576">
            <v>-1405.2371510000667</v>
          </cell>
          <cell r="AU576">
            <v>-725.35578300000634</v>
          </cell>
          <cell r="AV576">
            <v>-738.87545399996452</v>
          </cell>
          <cell r="AW576">
            <v>-633.14283599995542</v>
          </cell>
          <cell r="AX576">
            <v>-834.79221400001552</v>
          </cell>
          <cell r="AY576">
            <v>-2346.3062950000167</v>
          </cell>
          <cell r="AZ576">
            <v>-1754.4839680000441</v>
          </cell>
          <cell r="BA576">
            <v>-1317.0739560000366</v>
          </cell>
          <cell r="BB576">
            <v>-1377.3110580000211</v>
          </cell>
          <cell r="BC576">
            <v>-1545.5145440000342</v>
          </cell>
          <cell r="BD576">
            <v>-2041.6605060000438</v>
          </cell>
          <cell r="BE576">
            <v>-6732.8968540001661</v>
          </cell>
          <cell r="BF576">
            <v>-226.08328299998539</v>
          </cell>
          <cell r="BG576">
            <v>-601.93938900000649</v>
          </cell>
          <cell r="BH576">
            <v>-156.79846200003522</v>
          </cell>
          <cell r="BI576">
            <v>-373.01740199999767</v>
          </cell>
          <cell r="BJ576">
            <v>-232.44593599997461</v>
          </cell>
          <cell r="BK576">
            <v>-351.56087500002468</v>
          </cell>
          <cell r="BL576">
            <v>-1160.0110400000121</v>
          </cell>
          <cell r="BM576">
            <v>-1069.7747190000373</v>
          </cell>
          <cell r="BN576">
            <v>-517.94388700000127</v>
          </cell>
          <cell r="BO576">
            <v>-545.63653499999782</v>
          </cell>
          <cell r="BP576">
            <v>-708.0255200000247</v>
          </cell>
          <cell r="BQ576">
            <v>-789.65980600001058</v>
          </cell>
          <cell r="BR576">
            <v>-8124.1686820001341</v>
          </cell>
          <cell r="BS576">
            <v>-466.80524999997579</v>
          </cell>
          <cell r="BT576">
            <v>-838.50316600000951</v>
          </cell>
          <cell r="BU576">
            <v>-380.73492799996166</v>
          </cell>
          <cell r="BV576">
            <v>-579.63249300001189</v>
          </cell>
          <cell r="BW576">
            <v>-204.8230999999796</v>
          </cell>
          <cell r="BX576">
            <v>-471.32911900003091</v>
          </cell>
          <cell r="BY576">
            <v>-1398.8721449999721</v>
          </cell>
          <cell r="BZ576">
            <v>-1260.2898150000256</v>
          </cell>
          <cell r="CA576">
            <v>-577.43896400000085</v>
          </cell>
          <cell r="CB576">
            <v>-635.87525599997025</v>
          </cell>
          <cell r="CC576">
            <v>-623.88892600004328</v>
          </cell>
          <cell r="CD576">
            <v>-685.97552000003634</v>
          </cell>
          <cell r="CE576">
            <v>-5816.2280180007219</v>
          </cell>
          <cell r="CF576">
            <v>-342.29766899999231</v>
          </cell>
          <cell r="CG576">
            <v>-562.08902600005968</v>
          </cell>
          <cell r="CH576">
            <v>-283.78146100003505</v>
          </cell>
          <cell r="CI576">
            <v>-443.41459499998018</v>
          </cell>
          <cell r="CJ576">
            <v>-126.17658400000073</v>
          </cell>
          <cell r="CK576">
            <v>-134.20010299998103</v>
          </cell>
          <cell r="CL576">
            <v>-838.96879700000864</v>
          </cell>
          <cell r="CM576">
            <v>-781.19310799997766</v>
          </cell>
          <cell r="CN576">
            <v>-503.2516529999848</v>
          </cell>
          <cell r="CO576">
            <v>-621.85715300001903</v>
          </cell>
          <cell r="CP576">
            <v>-624.84332899999572</v>
          </cell>
          <cell r="CQ576">
            <v>-554.15454000001773</v>
          </cell>
          <cell r="CR576">
            <v>-6824.6905410005711</v>
          </cell>
          <cell r="CS576">
            <v>-548.84846399998059</v>
          </cell>
          <cell r="CT576">
            <v>-487.6090040000272</v>
          </cell>
          <cell r="CU576">
            <v>-671.32553600001847</v>
          </cell>
          <cell r="CV576">
            <v>-646.47129499999573</v>
          </cell>
          <cell r="CW576">
            <v>-167.72521999999299</v>
          </cell>
          <cell r="CX576">
            <v>-293.39699400000973</v>
          </cell>
          <cell r="CY576">
            <v>-721.70843800005969</v>
          </cell>
          <cell r="CZ576">
            <v>-717.50589500006754</v>
          </cell>
          <cell r="DA576">
            <v>-553.78004799998598</v>
          </cell>
          <cell r="DB576">
            <v>-753.12438299995847</v>
          </cell>
          <cell r="DC576">
            <v>-753.58722599991597</v>
          </cell>
          <cell r="DD576">
            <v>-509.60803800000576</v>
          </cell>
          <cell r="DE576">
            <v>-8424.3647130001336</v>
          </cell>
          <cell r="DF576">
            <v>-1010.5933079999522</v>
          </cell>
          <cell r="DG576">
            <v>-457.55907400004799</v>
          </cell>
          <cell r="DH576">
            <v>-668.3879499999457</v>
          </cell>
          <cell r="DI576">
            <v>-804.23169300000882</v>
          </cell>
          <cell r="DJ576">
            <v>-392.52235599997221</v>
          </cell>
          <cell r="DK576">
            <v>-685.34345499996562</v>
          </cell>
          <cell r="DL576">
            <v>-741.4830330000259</v>
          </cell>
          <cell r="DM576">
            <v>-807.55837499996414</v>
          </cell>
          <cell r="DN576">
            <v>-506.04227600002196</v>
          </cell>
          <cell r="DO576">
            <v>-493.50065599998925</v>
          </cell>
          <cell r="DP576">
            <v>-805.58313200005796</v>
          </cell>
          <cell r="DQ576">
            <v>-1051.5594050000655</v>
          </cell>
          <cell r="DR576">
            <v>-5589.2090499992482</v>
          </cell>
          <cell r="DS576">
            <v>-743.48876000003656</v>
          </cell>
          <cell r="DT576">
            <v>-278.93079000001308</v>
          </cell>
          <cell r="DU576">
            <v>-507.78095000004396</v>
          </cell>
          <cell r="DV576">
            <v>-394.96276000002399</v>
          </cell>
          <cell r="DW576">
            <v>-440.78662999998778</v>
          </cell>
          <cell r="DX576">
            <v>-476.40838999999687</v>
          </cell>
          <cell r="DY576">
            <v>-401.5844700000016</v>
          </cell>
          <cell r="DZ576">
            <v>-422.55445999995572</v>
          </cell>
          <cell r="EA576">
            <v>-294.50771999999415</v>
          </cell>
          <cell r="EB576">
            <v>-257.13186999998288</v>
          </cell>
          <cell r="EC576">
            <v>-656.18573999998625</v>
          </cell>
          <cell r="ED576">
            <v>-714.88650999998208</v>
          </cell>
        </row>
        <row r="577">
          <cell r="F577">
            <v>0</v>
          </cell>
          <cell r="G577">
            <v>0</v>
          </cell>
          <cell r="H577">
            <v>-150.00000800000271</v>
          </cell>
          <cell r="I577">
            <v>-389.28209000002244</v>
          </cell>
          <cell r="J577">
            <v>-535.38042799997493</v>
          </cell>
          <cell r="K577">
            <v>-24.952619999996386</v>
          </cell>
          <cell r="L577">
            <v>0</v>
          </cell>
          <cell r="M577">
            <v>0</v>
          </cell>
          <cell r="N577">
            <v>0</v>
          </cell>
          <cell r="O577">
            <v>-50</v>
          </cell>
          <cell r="P577">
            <v>-60</v>
          </cell>
          <cell r="Q577">
            <v>0</v>
          </cell>
          <cell r="R577">
            <v>-3764.3119729994796</v>
          </cell>
          <cell r="S577">
            <v>-330.24570199998561</v>
          </cell>
          <cell r="T577">
            <v>-548.22766900001443</v>
          </cell>
          <cell r="U577">
            <v>-299.71650500001851</v>
          </cell>
          <cell r="V577">
            <v>-399.96723599999677</v>
          </cell>
          <cell r="W577">
            <v>-506.44372099998873</v>
          </cell>
          <cell r="X577">
            <v>-362.079636999988</v>
          </cell>
          <cell r="Y577">
            <v>-129.99975600000471</v>
          </cell>
          <cell r="Z577">
            <v>-70</v>
          </cell>
          <cell r="AA577">
            <v>-170.30812600001809</v>
          </cell>
          <cell r="AB577">
            <v>-438.82077600000775</v>
          </cell>
          <cell r="AC577">
            <v>-380.86071599999559</v>
          </cell>
          <cell r="AD577">
            <v>-127.64212899998529</v>
          </cell>
          <cell r="AE577">
            <v>-7216.9782329995651</v>
          </cell>
          <cell r="AF577">
            <v>-973.83109399999375</v>
          </cell>
          <cell r="AG577">
            <v>-568.56718499999261</v>
          </cell>
          <cell r="AH577">
            <v>-426.43199400001322</v>
          </cell>
          <cell r="AI577">
            <v>-514.35767299999134</v>
          </cell>
          <cell r="AJ577">
            <v>-177.45240200000262</v>
          </cell>
          <cell r="AK577">
            <v>-336.01995799998986</v>
          </cell>
          <cell r="AL577">
            <v>-736.7305429999833</v>
          </cell>
          <cell r="AM577">
            <v>-1125.0082239999902</v>
          </cell>
          <cell r="AN577">
            <v>-747.13027699998929</v>
          </cell>
          <cell r="AO577">
            <v>-315.5682039999956</v>
          </cell>
          <cell r="AP577">
            <v>-438.55305399998906</v>
          </cell>
          <cell r="AQ577">
            <v>-857.32762500003446</v>
          </cell>
          <cell r="AR577">
            <v>-7228.2851360000204</v>
          </cell>
          <cell r="AS577">
            <v>-742.94957700002124</v>
          </cell>
          <cell r="AT577">
            <v>-618.08698500000173</v>
          </cell>
          <cell r="AU577">
            <v>-389.13976399999228</v>
          </cell>
          <cell r="AV577">
            <v>-356.74818099998811</v>
          </cell>
          <cell r="AW577">
            <v>-262.38163499999791</v>
          </cell>
          <cell r="AX577">
            <v>-337.43009899999015</v>
          </cell>
          <cell r="AY577">
            <v>-679.01570200000424</v>
          </cell>
          <cell r="AZ577">
            <v>-1238.8459689999872</v>
          </cell>
          <cell r="BA577">
            <v>-746.01110800000606</v>
          </cell>
          <cell r="BB577">
            <v>-411.82797199999914</v>
          </cell>
          <cell r="BC577">
            <v>-604.64949799999886</v>
          </cell>
          <cell r="BD577">
            <v>-841.19864600000437</v>
          </cell>
          <cell r="BE577">
            <v>-4653.3716950002126</v>
          </cell>
          <cell r="BF577">
            <v>-259.73713400000997</v>
          </cell>
          <cell r="BG577">
            <v>-327.19993600000453</v>
          </cell>
          <cell r="BH577">
            <v>-144.49631400000362</v>
          </cell>
          <cell r="BI577">
            <v>-364.58716999999888</v>
          </cell>
          <cell r="BJ577">
            <v>-105.73991399999795</v>
          </cell>
          <cell r="BK577">
            <v>-321.50529400000232</v>
          </cell>
          <cell r="BL577">
            <v>-757.87367800000357</v>
          </cell>
          <cell r="BM577">
            <v>-855.04430499998853</v>
          </cell>
          <cell r="BN577">
            <v>-495.97072200001276</v>
          </cell>
          <cell r="BO577">
            <v>-389.40870300000097</v>
          </cell>
          <cell r="BP577">
            <v>-300.98386199999368</v>
          </cell>
          <cell r="BQ577">
            <v>-330.82466300000669</v>
          </cell>
          <cell r="BR577">
            <v>-4448.668287999928</v>
          </cell>
          <cell r="BS577">
            <v>-194.66633799999545</v>
          </cell>
          <cell r="BT577">
            <v>-180.01374399999622</v>
          </cell>
          <cell r="BU577">
            <v>-411.05589100001089</v>
          </cell>
          <cell r="BV577">
            <v>-340.65578499999538</v>
          </cell>
          <cell r="BW577">
            <v>-117.39675800000259</v>
          </cell>
          <cell r="BX577">
            <v>-245.54338200000348</v>
          </cell>
          <cell r="BY577">
            <v>-656.52382400003262</v>
          </cell>
          <cell r="BZ577">
            <v>-611.77000100002624</v>
          </cell>
          <cell r="CA577">
            <v>-426.87596800000756</v>
          </cell>
          <cell r="CB577">
            <v>-374.5693489999976</v>
          </cell>
          <cell r="CC577">
            <v>-432.19024100000388</v>
          </cell>
          <cell r="CD577">
            <v>-457.40700700000161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0</v>
          </cell>
          <cell r="DC577">
            <v>0</v>
          </cell>
          <cell r="DD577">
            <v>0</v>
          </cell>
          <cell r="DE577">
            <v>0</v>
          </cell>
          <cell r="DF577">
            <v>0</v>
          </cell>
          <cell r="DG577">
            <v>0</v>
          </cell>
          <cell r="DH577">
            <v>0</v>
          </cell>
          <cell r="DI577">
            <v>0</v>
          </cell>
          <cell r="DJ577">
            <v>0</v>
          </cell>
          <cell r="DK577">
            <v>0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</row>
        <row r="578">
          <cell r="F578">
            <v>0</v>
          </cell>
          <cell r="G578">
            <v>0</v>
          </cell>
          <cell r="H578">
            <v>0</v>
          </cell>
          <cell r="I578">
            <v>-8.5581200000015087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-15.188799999887124</v>
          </cell>
          <cell r="S578">
            <v>0</v>
          </cell>
          <cell r="T578">
            <v>0</v>
          </cell>
          <cell r="U578">
            <v>-10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-5.188800000003539</v>
          </cell>
          <cell r="AC578">
            <v>0</v>
          </cell>
          <cell r="AD578">
            <v>0</v>
          </cell>
          <cell r="AE578">
            <v>-20</v>
          </cell>
          <cell r="AF578">
            <v>0</v>
          </cell>
          <cell r="AG578">
            <v>0</v>
          </cell>
          <cell r="AH578">
            <v>-10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-10</v>
          </cell>
          <cell r="AP578">
            <v>0</v>
          </cell>
          <cell r="AQ578">
            <v>0</v>
          </cell>
          <cell r="AR578">
            <v>-47.802619999740273</v>
          </cell>
          <cell r="AS578">
            <v>0</v>
          </cell>
          <cell r="AT578">
            <v>-7.9005199999955948</v>
          </cell>
          <cell r="AU578">
            <v>0</v>
          </cell>
          <cell r="AV578">
            <v>-10</v>
          </cell>
          <cell r="AW578">
            <v>-10</v>
          </cell>
          <cell r="AX578">
            <v>-9.9021000000066124</v>
          </cell>
          <cell r="AY578">
            <v>-10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-879.25216000014916</v>
          </cell>
          <cell r="BF578">
            <v>-90.000249999982771</v>
          </cell>
          <cell r="BG578">
            <v>-117.10607999999775</v>
          </cell>
          <cell r="BH578">
            <v>-30</v>
          </cell>
          <cell r="BI578">
            <v>-114.22512999999162</v>
          </cell>
          <cell r="BJ578">
            <v>-117.12234000000171</v>
          </cell>
          <cell r="BK578">
            <v>-82.400750000000698</v>
          </cell>
          <cell r="BL578">
            <v>-29.352700000017649</v>
          </cell>
          <cell r="BM578">
            <v>-50</v>
          </cell>
          <cell r="BN578">
            <v>-56.907070000015665</v>
          </cell>
          <cell r="BO578">
            <v>-40</v>
          </cell>
          <cell r="BP578">
            <v>-112.13784000001033</v>
          </cell>
          <cell r="BQ578">
            <v>-40</v>
          </cell>
          <cell r="BR578">
            <v>-739.51338000036776</v>
          </cell>
          <cell r="BS578">
            <v>-72.830199999996694</v>
          </cell>
          <cell r="BT578">
            <v>-70.000020000006771</v>
          </cell>
          <cell r="BU578">
            <v>-30</v>
          </cell>
          <cell r="BV578">
            <v>-34.358829999997397</v>
          </cell>
          <cell r="BW578">
            <v>-79.999989999982063</v>
          </cell>
          <cell r="BX578">
            <v>-68.337629999994533</v>
          </cell>
          <cell r="BY578">
            <v>-49.130520000006072</v>
          </cell>
          <cell r="BZ578">
            <v>-30</v>
          </cell>
          <cell r="CA578">
            <v>-104.78353000001516</v>
          </cell>
          <cell r="CB578">
            <v>-112.77655000000959</v>
          </cell>
          <cell r="CC578">
            <v>-71.199920000013663</v>
          </cell>
          <cell r="CD578">
            <v>-16.096189999996568</v>
          </cell>
          <cell r="CE578">
            <v>-745.24774000002071</v>
          </cell>
          <cell r="CF578">
            <v>-141.88529000000563</v>
          </cell>
          <cell r="CG578">
            <v>-73.649989999990794</v>
          </cell>
          <cell r="CH578">
            <v>0</v>
          </cell>
          <cell r="CI578">
            <v>-61.119869999994989</v>
          </cell>
          <cell r="CJ578">
            <v>-155.00903999997536</v>
          </cell>
          <cell r="CK578">
            <v>-67.948120000015479</v>
          </cell>
          <cell r="CL578">
            <v>-11.119870000024093</v>
          </cell>
          <cell r="CM578">
            <v>-22.23975999999675</v>
          </cell>
          <cell r="CN578">
            <v>-80.95741000000271</v>
          </cell>
          <cell r="CO578">
            <v>-71.30138000001898</v>
          </cell>
          <cell r="CP578">
            <v>-50.017010000010487</v>
          </cell>
          <cell r="CQ578">
            <v>-10</v>
          </cell>
          <cell r="CR578">
            <v>-608.26584999985062</v>
          </cell>
          <cell r="CS578">
            <v>-87.755420000001322</v>
          </cell>
          <cell r="CT578">
            <v>-65.268110000004526</v>
          </cell>
          <cell r="CU578">
            <v>-48.516270000007353</v>
          </cell>
          <cell r="CV578">
            <v>-41.120000000009895</v>
          </cell>
          <cell r="CW578">
            <v>-91.906099999992875</v>
          </cell>
          <cell r="CX578">
            <v>-100.03970999998273</v>
          </cell>
          <cell r="CY578">
            <v>-5.5600600000179838</v>
          </cell>
          <cell r="CZ578">
            <v>-22.239739999989979</v>
          </cell>
          <cell r="DA578">
            <v>-9.8383199999807402</v>
          </cell>
          <cell r="DB578">
            <v>-42.697249999997439</v>
          </cell>
          <cell r="DC578">
            <v>-63.567199999990407</v>
          </cell>
          <cell r="DD578">
            <v>-29.757669999991776</v>
          </cell>
          <cell r="DE578">
            <v>-489.38034999999218</v>
          </cell>
          <cell r="DF578">
            <v>-18.69285999998101</v>
          </cell>
          <cell r="DG578">
            <v>-60</v>
          </cell>
          <cell r="DH578">
            <v>-23.06995000000461</v>
          </cell>
          <cell r="DI578">
            <v>-27.139180000012857</v>
          </cell>
          <cell r="DJ578">
            <v>-76.433099999994738</v>
          </cell>
          <cell r="DK578">
            <v>-31.119870000024093</v>
          </cell>
          <cell r="DL578">
            <v>-5.5600600000179838</v>
          </cell>
          <cell r="DM578">
            <v>-5.5598299999837764</v>
          </cell>
          <cell r="DN578">
            <v>-45.758789999992587</v>
          </cell>
          <cell r="DO578">
            <v>-36.110560000000987</v>
          </cell>
          <cell r="DP578">
            <v>-112.88003000000026</v>
          </cell>
          <cell r="DQ578">
            <v>-47.056120000022929</v>
          </cell>
          <cell r="DR578">
            <v>-848.60150999994949</v>
          </cell>
          <cell r="DS578">
            <v>-84.25309000001289</v>
          </cell>
          <cell r="DT578">
            <v>-109.60743999999249</v>
          </cell>
          <cell r="DU578">
            <v>-20.960600000005797</v>
          </cell>
          <cell r="DV578">
            <v>-10.482909999991534</v>
          </cell>
          <cell r="DW578">
            <v>-135.0646199999901</v>
          </cell>
          <cell r="DX578">
            <v>-67.799570000002859</v>
          </cell>
          <cell r="DY578">
            <v>-26.679430000018328</v>
          </cell>
          <cell r="DZ578">
            <v>-46.634190000011586</v>
          </cell>
          <cell r="EA578">
            <v>-86.754819999972824</v>
          </cell>
          <cell r="EB578">
            <v>-31.119619999983115</v>
          </cell>
          <cell r="EC578">
            <v>-146.59708000000683</v>
          </cell>
          <cell r="ED578">
            <v>-82.648140000004787</v>
          </cell>
        </row>
        <row r="579"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F579">
            <v>0</v>
          </cell>
          <cell r="DG579">
            <v>0</v>
          </cell>
          <cell r="DH579">
            <v>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</row>
        <row r="581">
          <cell r="A581" t="str">
            <v>Total Coal Generation</v>
          </cell>
          <cell r="F581">
            <v>-3234.5507260002196</v>
          </cell>
          <cell r="G581">
            <v>-5586.4452179996297</v>
          </cell>
          <cell r="H581">
            <v>-4778.0772680002265</v>
          </cell>
          <cell r="I581">
            <v>-4862.9850110001862</v>
          </cell>
          <cell r="J581">
            <v>-4571.7810019997414</v>
          </cell>
          <cell r="K581">
            <v>-4651.6801769998856</v>
          </cell>
          <cell r="L581">
            <v>-3973.4122469997965</v>
          </cell>
          <cell r="M581">
            <v>-4057.4374120002612</v>
          </cell>
          <cell r="N581">
            <v>-5237.9686470003799</v>
          </cell>
          <cell r="O581">
            <v>-6111.3132309997454</v>
          </cell>
          <cell r="P581">
            <v>-5857.3243860001676</v>
          </cell>
          <cell r="Q581">
            <v>-5705.7825500005856</v>
          </cell>
          <cell r="R581">
            <v>-53458.642234999686</v>
          </cell>
          <cell r="S581">
            <v>-3388.0684010004625</v>
          </cell>
          <cell r="T581">
            <v>-5125.1795360003598</v>
          </cell>
          <cell r="U581">
            <v>-4849.3957779998891</v>
          </cell>
          <cell r="V581">
            <v>-3843.8216479995754</v>
          </cell>
          <cell r="W581">
            <v>-4157.9780600001104</v>
          </cell>
          <cell r="X581">
            <v>-4672.5089809997007</v>
          </cell>
          <cell r="Y581">
            <v>-3977.0220120004378</v>
          </cell>
          <cell r="Z581">
            <v>-3945.0696919998154</v>
          </cell>
          <cell r="AA581">
            <v>-4622.9691099999472</v>
          </cell>
          <cell r="AB581">
            <v>-5006.0450170000549</v>
          </cell>
          <cell r="AC581">
            <v>-4916.1289629996754</v>
          </cell>
          <cell r="AD581">
            <v>-4954.4550370005891</v>
          </cell>
          <cell r="AE581">
            <v>-55839.223730001599</v>
          </cell>
          <cell r="AF581">
            <v>-5858.2343010003679</v>
          </cell>
          <cell r="AG581">
            <v>-5043.2799189998768</v>
          </cell>
          <cell r="AH581">
            <v>-4439.187171000056</v>
          </cell>
          <cell r="AI581">
            <v>-3772.9324680001009</v>
          </cell>
          <cell r="AJ581">
            <v>-4049.7597049998585</v>
          </cell>
          <cell r="AK581">
            <v>-4542.5678509999998</v>
          </cell>
          <cell r="AL581">
            <v>-4464.2874210006557</v>
          </cell>
          <cell r="AM581">
            <v>-4316.1911560003646</v>
          </cell>
          <cell r="AN581">
            <v>-4713.0569609999657</v>
          </cell>
          <cell r="AO581">
            <v>-5140.2360790001694</v>
          </cell>
          <cell r="AP581">
            <v>-4814.2422009995207</v>
          </cell>
          <cell r="AQ581">
            <v>-4685.2484970004298</v>
          </cell>
          <cell r="AR581">
            <v>-49947.990036003292</v>
          </cell>
          <cell r="AS581">
            <v>-5271.2669810000807</v>
          </cell>
          <cell r="AT581">
            <v>-4665.432452999521</v>
          </cell>
          <cell r="AU581">
            <v>-4114.2557050001342</v>
          </cell>
          <cell r="AV581">
            <v>-3251.3039619999472</v>
          </cell>
          <cell r="AW581">
            <v>-4028.0403099998366</v>
          </cell>
          <cell r="AX581">
            <v>-3881.3019449999556</v>
          </cell>
          <cell r="AY581">
            <v>-3976.9436480002478</v>
          </cell>
          <cell r="AZ581">
            <v>-3992.749578000512</v>
          </cell>
          <cell r="BA581">
            <v>-3526.1107630003244</v>
          </cell>
          <cell r="BB581">
            <v>-4204.6326780002564</v>
          </cell>
          <cell r="BC581">
            <v>-4722.4689359995537</v>
          </cell>
          <cell r="BD581">
            <v>-4313.4830769998953</v>
          </cell>
          <cell r="BE581">
            <v>-46799.70546900481</v>
          </cell>
          <cell r="BF581">
            <v>-3607.5347330002114</v>
          </cell>
          <cell r="BG581">
            <v>-4059.2593570000026</v>
          </cell>
          <cell r="BH581">
            <v>-3250.6385890003294</v>
          </cell>
          <cell r="BI581">
            <v>-3005.921548999846</v>
          </cell>
          <cell r="BJ581">
            <v>-3244.1094390002545</v>
          </cell>
          <cell r="BK581">
            <v>-3910.1168790003285</v>
          </cell>
          <cell r="BL581">
            <v>-4485.3878729999997</v>
          </cell>
          <cell r="BM581">
            <v>-4427.8192800004035</v>
          </cell>
          <cell r="BN581">
            <v>-3834.6055650003254</v>
          </cell>
          <cell r="BO581">
            <v>-3695.5785450001713</v>
          </cell>
          <cell r="BP581">
            <v>-4481.8851979994215</v>
          </cell>
          <cell r="BQ581">
            <v>-4796.8484619997907</v>
          </cell>
          <cell r="BR581">
            <v>-47468.444343995303</v>
          </cell>
          <cell r="BS581">
            <v>-3718.3922139995266</v>
          </cell>
          <cell r="BT581">
            <v>-4021.1102630000096</v>
          </cell>
          <cell r="BU581">
            <v>-3737.2197379998397</v>
          </cell>
          <cell r="BV581">
            <v>-3112.913637999678</v>
          </cell>
          <cell r="BW581">
            <v>-3221.7294880000409</v>
          </cell>
          <cell r="BX581">
            <v>-3957.8392020002939</v>
          </cell>
          <cell r="BY581">
            <v>-4225.3111399994232</v>
          </cell>
          <cell r="BZ581">
            <v>-4272.3517620000057</v>
          </cell>
          <cell r="CA581">
            <v>-3881.1513279997744</v>
          </cell>
          <cell r="CB581">
            <v>-3855.9810170000419</v>
          </cell>
          <cell r="CC581">
            <v>-4515.051697999239</v>
          </cell>
          <cell r="CD581">
            <v>-4949.3928559997585</v>
          </cell>
          <cell r="CE581">
            <v>-33917.311132997274</v>
          </cell>
          <cell r="CF581">
            <v>-4396.3196720001288</v>
          </cell>
          <cell r="CG581">
            <v>-2984.5885130001698</v>
          </cell>
          <cell r="CH581">
            <v>-2706.6920390001033</v>
          </cell>
          <cell r="CI581">
            <v>-2346.3295050002635</v>
          </cell>
          <cell r="CJ581">
            <v>-2553.3290740002412</v>
          </cell>
          <cell r="CK581">
            <v>-2231.9513250000309</v>
          </cell>
          <cell r="CL581">
            <v>-2040.6405389998108</v>
          </cell>
          <cell r="CM581">
            <v>-2296.3629650003277</v>
          </cell>
          <cell r="CN581">
            <v>-2634.9640619996935</v>
          </cell>
          <cell r="CO581">
            <v>-2703.6033449999522</v>
          </cell>
          <cell r="CP581">
            <v>-3142.425622999901</v>
          </cell>
          <cell r="CQ581">
            <v>-3880.1044709999114</v>
          </cell>
          <cell r="CR581">
            <v>-35193.341819997877</v>
          </cell>
          <cell r="CS581">
            <v>-4809.5250879998785</v>
          </cell>
          <cell r="CT581">
            <v>-3147.8490360002033</v>
          </cell>
          <cell r="CU581">
            <v>-3266.7884059997741</v>
          </cell>
          <cell r="CV581">
            <v>-2341.4647089997306</v>
          </cell>
          <cell r="CW581">
            <v>-2391.2994639996905</v>
          </cell>
          <cell r="CX581">
            <v>-2181.9367519998923</v>
          </cell>
          <cell r="CY581">
            <v>-1925.1578250001185</v>
          </cell>
          <cell r="CZ581">
            <v>-2064.5446980004199</v>
          </cell>
          <cell r="DA581">
            <v>-2559.9617220000364</v>
          </cell>
          <cell r="DB581">
            <v>-2723.2278220003936</v>
          </cell>
          <cell r="DC581">
            <v>-4030.9676459997427</v>
          </cell>
          <cell r="DD581">
            <v>-3750.618652000092</v>
          </cell>
          <cell r="DE581">
            <v>-30893.588307999074</v>
          </cell>
          <cell r="DF581">
            <v>-4309.0674380001146</v>
          </cell>
          <cell r="DG581">
            <v>-2994.9047750001773</v>
          </cell>
          <cell r="DH581">
            <v>-2669.0639549996704</v>
          </cell>
          <cell r="DI581">
            <v>-2175.707530999789</v>
          </cell>
          <cell r="DJ581">
            <v>-2614.539463999914</v>
          </cell>
          <cell r="DK581">
            <v>-2160.8186960001476</v>
          </cell>
          <cell r="DL581">
            <v>-1412.129668999929</v>
          </cell>
          <cell r="DM581">
            <v>-1356.789572999347</v>
          </cell>
          <cell r="DN581">
            <v>-1771.2748979998287</v>
          </cell>
          <cell r="DO581">
            <v>-2276.9810870001093</v>
          </cell>
          <cell r="DP581">
            <v>-3504.5695539999288</v>
          </cell>
          <cell r="DQ581">
            <v>-3647.741667999886</v>
          </cell>
          <cell r="DR581">
            <v>-28432.477004006505</v>
          </cell>
          <cell r="DS581">
            <v>-4223.0987190001179</v>
          </cell>
          <cell r="DT581">
            <v>-2987.7344929999672</v>
          </cell>
          <cell r="DU581">
            <v>-2295.0800230002496</v>
          </cell>
          <cell r="DV581">
            <v>-1960.9956660002936</v>
          </cell>
          <cell r="DW581">
            <v>-2549.808718000073</v>
          </cell>
          <cell r="DX581">
            <v>-2137.1144489999861</v>
          </cell>
          <cell r="DY581">
            <v>-1067.7539789997973</v>
          </cell>
          <cell r="DZ581">
            <v>-966.2688959997613</v>
          </cell>
          <cell r="EA581">
            <v>-1307.0679589998908</v>
          </cell>
          <cell r="EB581">
            <v>-2112.9960769999307</v>
          </cell>
          <cell r="EC581">
            <v>-3499.2460650000721</v>
          </cell>
          <cell r="ED581">
            <v>-3325.3119600000791</v>
          </cell>
        </row>
        <row r="583">
          <cell r="A583" t="str">
            <v>Gas Generation</v>
          </cell>
        </row>
        <row r="584">
          <cell r="F584">
            <v>13.998480000009295</v>
          </cell>
          <cell r="G584">
            <v>-120.39832000000752</v>
          </cell>
          <cell r="H584">
            <v>-370.76743999999599</v>
          </cell>
          <cell r="I584">
            <v>0</v>
          </cell>
          <cell r="J584">
            <v>0</v>
          </cell>
          <cell r="K584">
            <v>0</v>
          </cell>
          <cell r="L584">
            <v>-90</v>
          </cell>
          <cell r="M584">
            <v>-339.4028999999864</v>
          </cell>
          <cell r="N584">
            <v>-10</v>
          </cell>
          <cell r="O584">
            <v>-121.51832000003196</v>
          </cell>
          <cell r="P584">
            <v>-59.708980000024894</v>
          </cell>
          <cell r="Q584">
            <v>-77.931030000007013</v>
          </cell>
          <cell r="R584">
            <v>-2300.4487300002947</v>
          </cell>
          <cell r="S584">
            <v>3.4967900000046939</v>
          </cell>
          <cell r="T584">
            <v>-20</v>
          </cell>
          <cell r="U584">
            <v>-209.30681000000914</v>
          </cell>
          <cell r="V584">
            <v>-30.000020000006771</v>
          </cell>
          <cell r="W584">
            <v>-10</v>
          </cell>
          <cell r="X584">
            <v>0</v>
          </cell>
          <cell r="Y584">
            <v>-262.49619999999413</v>
          </cell>
          <cell r="Z584">
            <v>-433.39372000005096</v>
          </cell>
          <cell r="AA584">
            <v>-555.66068000000087</v>
          </cell>
          <cell r="AB584">
            <v>-604.56011999998009</v>
          </cell>
          <cell r="AC584">
            <v>-148.81921999999031</v>
          </cell>
          <cell r="AD584">
            <v>-29.708749999990687</v>
          </cell>
          <cell r="AE584">
            <v>-1781.047319999896</v>
          </cell>
          <cell r="AF584">
            <v>-22.050890000013169</v>
          </cell>
          <cell r="AG584">
            <v>-68.674859999999171</v>
          </cell>
          <cell r="AH584">
            <v>-49.708740000001853</v>
          </cell>
          <cell r="AI584">
            <v>-41.152649999974528</v>
          </cell>
          <cell r="AJ584">
            <v>0</v>
          </cell>
          <cell r="AK584">
            <v>0</v>
          </cell>
          <cell r="AL584">
            <v>-103.82266000000527</v>
          </cell>
          <cell r="AM584">
            <v>-280.74207999999635</v>
          </cell>
          <cell r="AN584">
            <v>-611.94474000000628</v>
          </cell>
          <cell r="AO584">
            <v>-421.0103400000371</v>
          </cell>
          <cell r="AP584">
            <v>-137.67266999999993</v>
          </cell>
          <cell r="AQ584">
            <v>-44.26769000000786</v>
          </cell>
          <cell r="AR584">
            <v>-2529.6173600004986</v>
          </cell>
          <cell r="AS584">
            <v>-73.946269999985816</v>
          </cell>
          <cell r="AT584">
            <v>-245.70788999999058</v>
          </cell>
          <cell r="AU584">
            <v>-271.6480300000112</v>
          </cell>
          <cell r="AV584">
            <v>-229.00975999998627</v>
          </cell>
          <cell r="AW584">
            <v>0</v>
          </cell>
          <cell r="AX584">
            <v>-89.417970000002242</v>
          </cell>
          <cell r="AY584">
            <v>-171.55365000001621</v>
          </cell>
          <cell r="AZ584">
            <v>-430.64380999997957</v>
          </cell>
          <cell r="BA584">
            <v>-490.36807000002591</v>
          </cell>
          <cell r="BB584">
            <v>-457.61306000000332</v>
          </cell>
          <cell r="BC584">
            <v>-59.708850000002712</v>
          </cell>
          <cell r="BD584">
            <v>-10</v>
          </cell>
          <cell r="BE584">
            <v>-1758.5758399998304</v>
          </cell>
          <cell r="BF584">
            <v>16.580760000004375</v>
          </cell>
          <cell r="BG584">
            <v>-267.4852499999979</v>
          </cell>
          <cell r="BH584">
            <v>-86.291509999995469</v>
          </cell>
          <cell r="BI584">
            <v>-71.319069999997737</v>
          </cell>
          <cell r="BJ584">
            <v>0</v>
          </cell>
          <cell r="BK584">
            <v>0</v>
          </cell>
          <cell r="BL584">
            <v>-218.69510000001173</v>
          </cell>
          <cell r="BM584">
            <v>-362.36269999999786</v>
          </cell>
          <cell r="BN584">
            <v>-403.10266000000411</v>
          </cell>
          <cell r="BO584">
            <v>-365.90030999999726</v>
          </cell>
          <cell r="BP584">
            <v>0</v>
          </cell>
          <cell r="BQ584">
            <v>0</v>
          </cell>
          <cell r="BR584">
            <v>-1615.6823599999771</v>
          </cell>
          <cell r="BS584">
            <v>0</v>
          </cell>
          <cell r="BT584">
            <v>-40</v>
          </cell>
          <cell r="BU584">
            <v>-10</v>
          </cell>
          <cell r="BV584">
            <v>-58.869100000010803</v>
          </cell>
          <cell r="BW584">
            <v>0</v>
          </cell>
          <cell r="BX584">
            <v>0</v>
          </cell>
          <cell r="BY584">
            <v>-237.75280000001658</v>
          </cell>
          <cell r="BZ584">
            <v>-508.63078999996651</v>
          </cell>
          <cell r="CA584">
            <v>-438.11765000000014</v>
          </cell>
          <cell r="CB584">
            <v>-312.60292000000481</v>
          </cell>
          <cell r="CC584">
            <v>0</v>
          </cell>
          <cell r="CD584">
            <v>-9.7091000000000349</v>
          </cell>
          <cell r="CE584">
            <v>-1203.5541100001428</v>
          </cell>
          <cell r="CF584">
            <v>-19.708980000003066</v>
          </cell>
          <cell r="CG584">
            <v>-130.45325999998022</v>
          </cell>
          <cell r="CH584">
            <v>-26.679670000001352</v>
          </cell>
          <cell r="CI584">
            <v>-174.1431600000069</v>
          </cell>
          <cell r="CJ584">
            <v>0</v>
          </cell>
          <cell r="CK584">
            <v>0</v>
          </cell>
          <cell r="CL584">
            <v>-100.07717000000412</v>
          </cell>
          <cell r="CM584">
            <v>-246.15123999997741</v>
          </cell>
          <cell r="CN584">
            <v>-239.83399999997346</v>
          </cell>
          <cell r="CO584">
            <v>-172.20228999998653</v>
          </cell>
          <cell r="CP584">
            <v>-15.304449999999633</v>
          </cell>
          <cell r="CQ584">
            <v>-78.999889999977313</v>
          </cell>
          <cell r="CR584">
            <v>-1186.759929999942</v>
          </cell>
          <cell r="CS584">
            <v>-9.7089899999991758</v>
          </cell>
          <cell r="CT584">
            <v>-73.428910000002361</v>
          </cell>
          <cell r="CU584">
            <v>-44.877550000001065</v>
          </cell>
          <cell r="CV584">
            <v>-100.08939000000828</v>
          </cell>
          <cell r="CW584">
            <v>-3.440119999999979</v>
          </cell>
          <cell r="CX584">
            <v>-24.865469999997003</v>
          </cell>
          <cell r="CY584">
            <v>-117.01939000000129</v>
          </cell>
          <cell r="CZ584">
            <v>-241.70709999999963</v>
          </cell>
          <cell r="DA584">
            <v>-206.9746499999892</v>
          </cell>
          <cell r="DB584">
            <v>-220.89848999999231</v>
          </cell>
          <cell r="DC584">
            <v>-45.268810000001395</v>
          </cell>
          <cell r="DD584">
            <v>-98.481059999990975</v>
          </cell>
          <cell r="DE584">
            <v>-962.02238000021316</v>
          </cell>
          <cell r="DF584">
            <v>-34.686880000001111</v>
          </cell>
          <cell r="DG584">
            <v>-69.747080000001006</v>
          </cell>
          <cell r="DH584">
            <v>-72.211820000000444</v>
          </cell>
          <cell r="DI584">
            <v>-25.26868999999715</v>
          </cell>
          <cell r="DJ584">
            <v>0</v>
          </cell>
          <cell r="DK584">
            <v>-32.239990000001853</v>
          </cell>
          <cell r="DL584">
            <v>-111.45958000002429</v>
          </cell>
          <cell r="DM584">
            <v>-188.27726000000257</v>
          </cell>
          <cell r="DN584">
            <v>-173.05687999998918</v>
          </cell>
          <cell r="DO584">
            <v>-122.65909000000102</v>
          </cell>
          <cell r="DP584">
            <v>-93.42269999999553</v>
          </cell>
          <cell r="DQ584">
            <v>-38.992410000006203</v>
          </cell>
          <cell r="DR584">
            <v>-1257.5462100000586</v>
          </cell>
          <cell r="DS584">
            <v>-47.568780000001425</v>
          </cell>
          <cell r="DT584">
            <v>-132.30578999998397</v>
          </cell>
          <cell r="DU584">
            <v>-72.957199999997101</v>
          </cell>
          <cell r="DV584">
            <v>-109.94031999999424</v>
          </cell>
          <cell r="DW584">
            <v>0</v>
          </cell>
          <cell r="DX584">
            <v>0</v>
          </cell>
          <cell r="DY584">
            <v>-156.31685000000289</v>
          </cell>
          <cell r="DZ584">
            <v>-108.47909999999683</v>
          </cell>
          <cell r="EA584">
            <v>-176.43002000002889</v>
          </cell>
          <cell r="EB584">
            <v>-298.90798000001814</v>
          </cell>
          <cell r="EC584">
            <v>-54.143340000002354</v>
          </cell>
          <cell r="ED584">
            <v>-100.49682999998913</v>
          </cell>
        </row>
        <row r="585"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0</v>
          </cell>
          <cell r="CZ585">
            <v>0</v>
          </cell>
          <cell r="DA585">
            <v>0</v>
          </cell>
          <cell r="DB585">
            <v>0</v>
          </cell>
          <cell r="DC585">
            <v>0</v>
          </cell>
          <cell r="DD585">
            <v>0</v>
          </cell>
          <cell r="DE585">
            <v>0</v>
          </cell>
          <cell r="DF585">
            <v>0</v>
          </cell>
          <cell r="DG585">
            <v>0</v>
          </cell>
          <cell r="DH585">
            <v>0</v>
          </cell>
          <cell r="DI585">
            <v>0</v>
          </cell>
          <cell r="DJ585">
            <v>0</v>
          </cell>
          <cell r="DK585">
            <v>0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0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</row>
        <row r="586">
          <cell r="F586">
            <v>-92.210209999990184</v>
          </cell>
          <cell r="G586">
            <v>-283.91815799998585</v>
          </cell>
          <cell r="H586">
            <v>-82.506839999987278</v>
          </cell>
          <cell r="I586">
            <v>-131.44071200001054</v>
          </cell>
          <cell r="J586">
            <v>-163.59088099998189</v>
          </cell>
          <cell r="K586">
            <v>-28.855762999970466</v>
          </cell>
          <cell r="L586">
            <v>-13.508574999985285</v>
          </cell>
          <cell r="M586">
            <v>-4.2908769999630749</v>
          </cell>
          <cell r="N586">
            <v>-10.440632999991067</v>
          </cell>
          <cell r="O586">
            <v>-24</v>
          </cell>
          <cell r="P586">
            <v>-219.9206300000078</v>
          </cell>
          <cell r="Q586">
            <v>-460.91734800001723</v>
          </cell>
          <cell r="R586">
            <v>-3820.2025100006722</v>
          </cell>
          <cell r="S586">
            <v>-195.61676000000443</v>
          </cell>
          <cell r="T586">
            <v>-263.93879000001471</v>
          </cell>
          <cell r="U586">
            <v>-268.58754000000772</v>
          </cell>
          <cell r="V586">
            <v>-101.45486500000698</v>
          </cell>
          <cell r="W586">
            <v>-177.12306100002024</v>
          </cell>
          <cell r="X586">
            <v>-164.00021000002744</v>
          </cell>
          <cell r="Y586">
            <v>-503.14807999995537</v>
          </cell>
          <cell r="Z586">
            <v>-721.19028199999593</v>
          </cell>
          <cell r="AA586">
            <v>-497.93677100003697</v>
          </cell>
          <cell r="AB586">
            <v>-172.44660800002748</v>
          </cell>
          <cell r="AC586">
            <v>-380.0100139999995</v>
          </cell>
          <cell r="AD586">
            <v>-374.74952899996424</v>
          </cell>
          <cell r="AE586">
            <v>-2932.6185980001464</v>
          </cell>
          <cell r="AF586">
            <v>-467.06843200002913</v>
          </cell>
          <cell r="AG586">
            <v>-331.55775000000722</v>
          </cell>
          <cell r="AH586">
            <v>-417.42321999999695</v>
          </cell>
          <cell r="AI586">
            <v>-73.055255999992369</v>
          </cell>
          <cell r="AJ586">
            <v>-104.41617700003553</v>
          </cell>
          <cell r="AK586">
            <v>-99.136869999987539</v>
          </cell>
          <cell r="AL586">
            <v>-226.43786800000817</v>
          </cell>
          <cell r="AM586">
            <v>-277.63174600002822</v>
          </cell>
          <cell r="AN586">
            <v>-241.22342399996705</v>
          </cell>
          <cell r="AO586">
            <v>-107.30488499993226</v>
          </cell>
          <cell r="AP586">
            <v>-332.81455699997605</v>
          </cell>
          <cell r="AQ586">
            <v>-254.54841299998225</v>
          </cell>
          <cell r="AR586">
            <v>-3527.0552080003545</v>
          </cell>
          <cell r="AS586">
            <v>-203.30833299999358</v>
          </cell>
          <cell r="AT586">
            <v>-202.83771999998135</v>
          </cell>
          <cell r="AU586">
            <v>-284.08475999999791</v>
          </cell>
          <cell r="AV586">
            <v>-113.62503500000457</v>
          </cell>
          <cell r="AW586">
            <v>-227.49580599999172</v>
          </cell>
          <cell r="AX586">
            <v>-342.67951399998856</v>
          </cell>
          <cell r="AY586">
            <v>-316.08649000001606</v>
          </cell>
          <cell r="AZ586">
            <v>-342.14130199997453</v>
          </cell>
          <cell r="BA586">
            <v>-572.85295700002462</v>
          </cell>
          <cell r="BB586">
            <v>-387.16961000001174</v>
          </cell>
          <cell r="BC586">
            <v>-268.49420100002317</v>
          </cell>
          <cell r="BD586">
            <v>-266.27947999999742</v>
          </cell>
          <cell r="BE586">
            <v>-2643.7546290000901</v>
          </cell>
          <cell r="BF586">
            <v>-123.00878699999885</v>
          </cell>
          <cell r="BG586">
            <v>-169.69599300000118</v>
          </cell>
          <cell r="BH586">
            <v>-195.23724200003198</v>
          </cell>
          <cell r="BI586">
            <v>-81.173859000002267</v>
          </cell>
          <cell r="BJ586">
            <v>-98.046690000017406</v>
          </cell>
          <cell r="BK586">
            <v>-221.16676500000176</v>
          </cell>
          <cell r="BL586">
            <v>-327.0018900000141</v>
          </cell>
          <cell r="BM586">
            <v>-288.21219900000142</v>
          </cell>
          <cell r="BN586">
            <v>-372.82408700001542</v>
          </cell>
          <cell r="BO586">
            <v>-255.59307000000263</v>
          </cell>
          <cell r="BP586">
            <v>-130.23802000001888</v>
          </cell>
          <cell r="BQ586">
            <v>-381.55602700001327</v>
          </cell>
          <cell r="BR586">
            <v>-2324.8398899999447</v>
          </cell>
          <cell r="BS586">
            <v>-47.486558000004152</v>
          </cell>
          <cell r="BT586">
            <v>-118.83020699999179</v>
          </cell>
          <cell r="BU586">
            <v>-106.91004999997676</v>
          </cell>
          <cell r="BV586">
            <v>-80.620740000013029</v>
          </cell>
          <cell r="BW586">
            <v>-97.267950000008568</v>
          </cell>
          <cell r="BX586">
            <v>-208.86372000002302</v>
          </cell>
          <cell r="BY586">
            <v>-363.03708600002574</v>
          </cell>
          <cell r="BZ586">
            <v>-333.71273499997915</v>
          </cell>
          <cell r="CA586">
            <v>-261.915559999994</v>
          </cell>
          <cell r="CB586">
            <v>-302.95816000000923</v>
          </cell>
          <cell r="CC586">
            <v>-167.83230700000422</v>
          </cell>
          <cell r="CD586">
            <v>-235.40481699997326</v>
          </cell>
          <cell r="CE586">
            <v>-2200.733101000078</v>
          </cell>
          <cell r="CF586">
            <v>-101.78345299998182</v>
          </cell>
          <cell r="CG586">
            <v>-104.67732600000454</v>
          </cell>
          <cell r="CH586">
            <v>-146.42118399997707</v>
          </cell>
          <cell r="CI586">
            <v>-80.132421999995131</v>
          </cell>
          <cell r="CJ586">
            <v>-155.79540999999153</v>
          </cell>
          <cell r="CK586">
            <v>-279.49066599999787</v>
          </cell>
          <cell r="CL586">
            <v>-335.3761040000245</v>
          </cell>
          <cell r="CM586">
            <v>-235.66506200001459</v>
          </cell>
          <cell r="CN586">
            <v>-197.39405000000261</v>
          </cell>
          <cell r="CO586">
            <v>-298.58684000000358</v>
          </cell>
          <cell r="CP586">
            <v>-65.255683999974281</v>
          </cell>
          <cell r="CQ586">
            <v>-200.15489999999409</v>
          </cell>
          <cell r="CR586">
            <v>-2527.2807680005208</v>
          </cell>
          <cell r="CS586">
            <v>-96.209470999980113</v>
          </cell>
          <cell r="CT586">
            <v>-163.06428700001561</v>
          </cell>
          <cell r="CU586">
            <v>-77.253469999996014</v>
          </cell>
          <cell r="CV586">
            <v>-125.43981700000586</v>
          </cell>
          <cell r="CW586">
            <v>-136.53570999999647</v>
          </cell>
          <cell r="CX586">
            <v>-272.88902999999118</v>
          </cell>
          <cell r="CY586">
            <v>-381.02645599999232</v>
          </cell>
          <cell r="CZ586">
            <v>-308.80336900000111</v>
          </cell>
          <cell r="DA586">
            <v>-269.4957820000127</v>
          </cell>
          <cell r="DB586">
            <v>-360.2294239999901</v>
          </cell>
          <cell r="DC586">
            <v>-119.19163099999423</v>
          </cell>
          <cell r="DD586">
            <v>-217.14232099999208</v>
          </cell>
          <cell r="DE586">
            <v>-2504.114570999518</v>
          </cell>
          <cell r="DF586">
            <v>-97.264717999991262</v>
          </cell>
          <cell r="DG586">
            <v>-72.85910299999523</v>
          </cell>
          <cell r="DH586">
            <v>-345.76139900000999</v>
          </cell>
          <cell r="DI586">
            <v>-100.06514099999913</v>
          </cell>
          <cell r="DJ586">
            <v>-129.36750300001586</v>
          </cell>
          <cell r="DK586">
            <v>-366.42856999998912</v>
          </cell>
          <cell r="DL586">
            <v>-299.3173250000109</v>
          </cell>
          <cell r="DM586">
            <v>-235.09916699997848</v>
          </cell>
          <cell r="DN586">
            <v>-256.72891500001424</v>
          </cell>
          <cell r="DO586">
            <v>-258.52163200001814</v>
          </cell>
          <cell r="DP586">
            <v>-186.94002899999032</v>
          </cell>
          <cell r="DQ586">
            <v>-155.76106900002924</v>
          </cell>
          <cell r="DR586">
            <v>-2369.9297669995576</v>
          </cell>
          <cell r="DS586">
            <v>-152.68776599998819</v>
          </cell>
          <cell r="DT586">
            <v>-104.82736599998316</v>
          </cell>
          <cell r="DU586">
            <v>-201.33799700002419</v>
          </cell>
          <cell r="DV586">
            <v>-86.659897999983514</v>
          </cell>
          <cell r="DW586">
            <v>-148.59138900000835</v>
          </cell>
          <cell r="DX586">
            <v>-303.05684599999222</v>
          </cell>
          <cell r="DY586">
            <v>-256.36864600004628</v>
          </cell>
          <cell r="DZ586">
            <v>-197.94729699997697</v>
          </cell>
          <cell r="EA586">
            <v>-309.4406949999975</v>
          </cell>
          <cell r="EB586">
            <v>-204.55266499996651</v>
          </cell>
          <cell r="EC586">
            <v>-141.37688600001275</v>
          </cell>
          <cell r="ED586">
            <v>-263.08231600001454</v>
          </cell>
        </row>
        <row r="587"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-0.29100799997104332</v>
          </cell>
          <cell r="BF587">
            <v>0</v>
          </cell>
          <cell r="BG587">
            <v>0</v>
          </cell>
          <cell r="BH587">
            <v>0</v>
          </cell>
          <cell r="BI587">
            <v>-0.29100800000014715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-0.29087799999979325</v>
          </cell>
          <cell r="BS587">
            <v>-0.29087799999979325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1.0286999982781708E-2</v>
          </cell>
          <cell r="CF587">
            <v>0</v>
          </cell>
          <cell r="CG587">
            <v>1.1046999999962281E-2</v>
          </cell>
          <cell r="CH587">
            <v>0</v>
          </cell>
          <cell r="CI587">
            <v>-7.6000000080966856E-4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5.7559999986551702E-3</v>
          </cell>
          <cell r="CS587">
            <v>0</v>
          </cell>
          <cell r="CT587">
            <v>1.1060000000725267E-2</v>
          </cell>
          <cell r="CU587">
            <v>0</v>
          </cell>
          <cell r="CV587">
            <v>-1.7639999996390543E-3</v>
          </cell>
          <cell r="CW587">
            <v>0</v>
          </cell>
          <cell r="CX587">
            <v>0</v>
          </cell>
          <cell r="CY587">
            <v>0</v>
          </cell>
          <cell r="CZ587">
            <v>-3.5399999978835694E-3</v>
          </cell>
          <cell r="DA587">
            <v>0</v>
          </cell>
          <cell r="DB587">
            <v>0</v>
          </cell>
          <cell r="DC587">
            <v>0</v>
          </cell>
          <cell r="DD587">
            <v>0</v>
          </cell>
          <cell r="DE587">
            <v>4.1320000018458813E-2</v>
          </cell>
          <cell r="DF587">
            <v>0</v>
          </cell>
          <cell r="DG587">
            <v>7.7859000000898959E-2</v>
          </cell>
          <cell r="DH587">
            <v>0</v>
          </cell>
          <cell r="DI587">
            <v>-1.6349999987141928E-3</v>
          </cell>
          <cell r="DJ587">
            <v>0</v>
          </cell>
          <cell r="DK587">
            <v>0</v>
          </cell>
          <cell r="DL587">
            <v>0</v>
          </cell>
          <cell r="DM587">
            <v>-2.2285000006377231E-2</v>
          </cell>
          <cell r="DN587">
            <v>0</v>
          </cell>
          <cell r="DO587">
            <v>-1.2618999999176594E-2</v>
          </cell>
          <cell r="DP587">
            <v>0</v>
          </cell>
          <cell r="DQ587">
            <v>0</v>
          </cell>
          <cell r="DR587">
            <v>-0.77271699998527765</v>
          </cell>
          <cell r="DS587">
            <v>0</v>
          </cell>
          <cell r="DT587">
            <v>7.760000000052969E-2</v>
          </cell>
          <cell r="DU587">
            <v>-0.29088700000102108</v>
          </cell>
          <cell r="DV587">
            <v>-2.2739999985788018E-3</v>
          </cell>
          <cell r="DW587">
            <v>0</v>
          </cell>
          <cell r="DX587">
            <v>0</v>
          </cell>
          <cell r="DY587">
            <v>-7.5740000029327348E-3</v>
          </cell>
          <cell r="DZ587">
            <v>-0.52997499999764841</v>
          </cell>
          <cell r="EA587">
            <v>-2.8529999999591382E-3</v>
          </cell>
          <cell r="EB587">
            <v>-1.6754000000219094E-2</v>
          </cell>
          <cell r="EC587">
            <v>0</v>
          </cell>
          <cell r="ED587">
            <v>0</v>
          </cell>
        </row>
        <row r="588">
          <cell r="F588">
            <v>-1.4386850000009872</v>
          </cell>
          <cell r="G588">
            <v>-13.157711999999265</v>
          </cell>
          <cell r="H588">
            <v>-23.491728999999395</v>
          </cell>
          <cell r="I588">
            <v>-91.648292000001675</v>
          </cell>
          <cell r="J588">
            <v>-46.531631000001653</v>
          </cell>
          <cell r="K588">
            <v>-84.929743000000599</v>
          </cell>
          <cell r="L588">
            <v>-125.11918750000041</v>
          </cell>
          <cell r="M588">
            <v>-74.70984499999031</v>
          </cell>
          <cell r="N588">
            <v>-125.87475700000141</v>
          </cell>
          <cell r="O588">
            <v>-42.618976499999917</v>
          </cell>
          <cell r="P588">
            <v>-60.290996999998242</v>
          </cell>
          <cell r="Q588">
            <v>-26.393930999998702</v>
          </cell>
          <cell r="R588">
            <v>-550.26267250001547</v>
          </cell>
          <cell r="S588">
            <v>-0.85691849999966507</v>
          </cell>
          <cell r="T588">
            <v>-29.634785999998712</v>
          </cell>
          <cell r="U588">
            <v>-25.548240000000078</v>
          </cell>
          <cell r="V588">
            <v>-51.491589500001282</v>
          </cell>
          <cell r="W588">
            <v>-29.715055500000744</v>
          </cell>
          <cell r="X588">
            <v>-38.43946700000015</v>
          </cell>
          <cell r="Y588">
            <v>-84.993335499999375</v>
          </cell>
          <cell r="Z588">
            <v>-110.00996850000229</v>
          </cell>
          <cell r="AA588">
            <v>-43.095596499995736</v>
          </cell>
          <cell r="AB588">
            <v>-53.440380000003643</v>
          </cell>
          <cell r="AC588">
            <v>-48.090124999998807</v>
          </cell>
          <cell r="AD588">
            <v>-34.947210499998619</v>
          </cell>
          <cell r="AE588">
            <v>-526.66500900001847</v>
          </cell>
          <cell r="AF588">
            <v>-9.4870139999984531</v>
          </cell>
          <cell r="AG588">
            <v>-18.477767999999742</v>
          </cell>
          <cell r="AH588">
            <v>-12.037170000001424</v>
          </cell>
          <cell r="AI588">
            <v>-35.01928400000179</v>
          </cell>
          <cell r="AJ588">
            <v>-20.257413000001179</v>
          </cell>
          <cell r="AK588">
            <v>-38.892289999999775</v>
          </cell>
          <cell r="AL588">
            <v>-99.278485499999078</v>
          </cell>
          <cell r="AM588">
            <v>-125.79456100000243</v>
          </cell>
          <cell r="AN588">
            <v>-97.025222000000213</v>
          </cell>
          <cell r="AO588">
            <v>-23.252168999999412</v>
          </cell>
          <cell r="AP588">
            <v>-32.037163999999393</v>
          </cell>
          <cell r="AQ588">
            <v>-15.106468500000119</v>
          </cell>
          <cell r="AR588">
            <v>-510.82053050003015</v>
          </cell>
          <cell r="AS588">
            <v>-20.291124000000309</v>
          </cell>
          <cell r="AT588">
            <v>-13.472567000000709</v>
          </cell>
          <cell r="AU588">
            <v>-11.454925000000003</v>
          </cell>
          <cell r="AV588">
            <v>-18.397095000000263</v>
          </cell>
          <cell r="AW588">
            <v>-24.634659000003012</v>
          </cell>
          <cell r="AX588">
            <v>-3.4930129999993369</v>
          </cell>
          <cell r="AY588">
            <v>-84.769711000000825</v>
          </cell>
          <cell r="AZ588">
            <v>-130.91720549999445</v>
          </cell>
          <cell r="BA588">
            <v>-67.496545000001788</v>
          </cell>
          <cell r="BB588">
            <v>-31.745823999999629</v>
          </cell>
          <cell r="BC588">
            <v>-61.74580799999967</v>
          </cell>
          <cell r="BD588">
            <v>-42.402054000000135</v>
          </cell>
          <cell r="BE588">
            <v>-258.83347249997314</v>
          </cell>
          <cell r="BF588">
            <v>0</v>
          </cell>
          <cell r="BG588">
            <v>-20.582153999999719</v>
          </cell>
          <cell r="BH588">
            <v>-29.101859000000331</v>
          </cell>
          <cell r="BI588">
            <v>-1.1640339999976277</v>
          </cell>
          <cell r="BJ588">
            <v>-4.0623740000010002</v>
          </cell>
          <cell r="BK588">
            <v>-42.036467500001891</v>
          </cell>
          <cell r="BL588">
            <v>-35.264835999998468</v>
          </cell>
          <cell r="BM588">
            <v>-77.109474000000773</v>
          </cell>
          <cell r="BN588">
            <v>-5.1510309999994206</v>
          </cell>
          <cell r="BO588">
            <v>-8.833360000000539</v>
          </cell>
          <cell r="BP588">
            <v>-24.946125999998912</v>
          </cell>
          <cell r="BQ588">
            <v>-10.581756999999925</v>
          </cell>
          <cell r="BR588">
            <v>-226.89733700003126</v>
          </cell>
          <cell r="BS588">
            <v>-0.58215399999971851</v>
          </cell>
          <cell r="BT588">
            <v>-33.47148500000003</v>
          </cell>
          <cell r="BU588">
            <v>-22.910072499998932</v>
          </cell>
          <cell r="BV588">
            <v>-1.4552690000000439</v>
          </cell>
          <cell r="BW588">
            <v>-2.0368189999990136</v>
          </cell>
          <cell r="BX588">
            <v>-1.7459419999995589</v>
          </cell>
          <cell r="BY588">
            <v>-35.09314550000272</v>
          </cell>
          <cell r="BZ588">
            <v>-44.364948999998887</v>
          </cell>
          <cell r="CA588">
            <v>-21.454896000001099</v>
          </cell>
          <cell r="CB588">
            <v>-41.455045999999129</v>
          </cell>
          <cell r="CC588">
            <v>-11.45465300000069</v>
          </cell>
          <cell r="CD588">
            <v>-10.872906000000512</v>
          </cell>
          <cell r="CE588">
            <v>-25.720200499985367</v>
          </cell>
          <cell r="CF588">
            <v>-9.5519000000422238E-2</v>
          </cell>
          <cell r="CG588">
            <v>0.19310000000041327</v>
          </cell>
          <cell r="CH588">
            <v>-1.7097940000003291</v>
          </cell>
          <cell r="CI588">
            <v>-3.2989999999699648E-2</v>
          </cell>
          <cell r="CJ588">
            <v>-10.656403999999384</v>
          </cell>
          <cell r="CK588">
            <v>-2.8809000001274399E-2</v>
          </cell>
          <cell r="CL588">
            <v>-1.0053189999998722</v>
          </cell>
          <cell r="CM588">
            <v>-3.1444014999979117</v>
          </cell>
          <cell r="CN588">
            <v>-0.45745199999873876</v>
          </cell>
          <cell r="CO588">
            <v>-10.329129000001558</v>
          </cell>
          <cell r="CP588">
            <v>1.5978290000020934</v>
          </cell>
          <cell r="CQ588">
            <v>-5.1311999997778912E-2</v>
          </cell>
          <cell r="CR588">
            <v>-25.302021999988938</v>
          </cell>
          <cell r="CS588">
            <v>-10.231094499999017</v>
          </cell>
          <cell r="CT588">
            <v>-0.47998899999947753</v>
          </cell>
          <cell r="CU588">
            <v>-0.8011530000003404</v>
          </cell>
          <cell r="CV588">
            <v>-4.6609999990323558E-3</v>
          </cell>
          <cell r="CW588">
            <v>-1.0421850000002451</v>
          </cell>
          <cell r="CX588">
            <v>-3.3398999999917578E-2</v>
          </cell>
          <cell r="CY588">
            <v>-1.0263990000021295</v>
          </cell>
          <cell r="CZ588">
            <v>-1.9143714999954682</v>
          </cell>
          <cell r="DA588">
            <v>-0.76270299999669078</v>
          </cell>
          <cell r="DB588">
            <v>-0.33237250000092899</v>
          </cell>
          <cell r="DC588">
            <v>-8.7994519999992917</v>
          </cell>
          <cell r="DD588">
            <v>0.12575749999996333</v>
          </cell>
          <cell r="DE588">
            <v>-97.538340499973856</v>
          </cell>
          <cell r="DF588">
            <v>-0.4880170000014914</v>
          </cell>
          <cell r="DG588">
            <v>-23.848606999999902</v>
          </cell>
          <cell r="DH588">
            <v>-4.8205140000009123</v>
          </cell>
          <cell r="DI588">
            <v>-4.0043395000011515</v>
          </cell>
          <cell r="DJ588">
            <v>-0.43370449999929406</v>
          </cell>
          <cell r="DK588">
            <v>-0.21830300000146963</v>
          </cell>
          <cell r="DL588">
            <v>-1.3986484999950335</v>
          </cell>
          <cell r="DM588">
            <v>-13.794798499991884</v>
          </cell>
          <cell r="DN588">
            <v>-0.58612149999680696</v>
          </cell>
          <cell r="DO588">
            <v>-26.879554999999527</v>
          </cell>
          <cell r="DP588">
            <v>-1.3623999999254011E-2</v>
          </cell>
          <cell r="DQ588">
            <v>-21.052107999999862</v>
          </cell>
          <cell r="DR588">
            <v>-69.122569000028307</v>
          </cell>
          <cell r="DS588">
            <v>-0.15691850000075647</v>
          </cell>
          <cell r="DT588">
            <v>-20.457760999999664</v>
          </cell>
          <cell r="DU588">
            <v>-32.104738999998517</v>
          </cell>
          <cell r="DV588">
            <v>-1.24875400000019</v>
          </cell>
          <cell r="DW588">
            <v>-0.72390100000302482</v>
          </cell>
          <cell r="DX588">
            <v>-1.6707340000011754</v>
          </cell>
          <cell r="DY588">
            <v>-3.5687845000029483</v>
          </cell>
          <cell r="DZ588">
            <v>-3.8243205000035232</v>
          </cell>
          <cell r="EA588">
            <v>-1.1260519999996177</v>
          </cell>
          <cell r="EB588">
            <v>-1.2061719999983325</v>
          </cell>
          <cell r="EC588">
            <v>-0.15090200000122422</v>
          </cell>
          <cell r="ED588">
            <v>-2.8835304999993241</v>
          </cell>
        </row>
        <row r="589">
          <cell r="F589">
            <v>-171.84404999998515</v>
          </cell>
          <cell r="G589">
            <v>-56.028200000000652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-28.010130000009667</v>
          </cell>
          <cell r="Q589">
            <v>-4.2350199999928009</v>
          </cell>
          <cell r="R589">
            <v>-904.85404999996535</v>
          </cell>
          <cell r="S589">
            <v>-18.929470000002766</v>
          </cell>
          <cell r="T589">
            <v>-191.54819999999017</v>
          </cell>
          <cell r="U589">
            <v>-162.47619000000122</v>
          </cell>
          <cell r="V589">
            <v>-30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-10</v>
          </cell>
          <cell r="AB589">
            <v>-27.724360000021989</v>
          </cell>
          <cell r="AC589">
            <v>-201.11668000000645</v>
          </cell>
          <cell r="AD589">
            <v>-263.05915000001551</v>
          </cell>
          <cell r="AE589">
            <v>-917.63572999974713</v>
          </cell>
          <cell r="AF589">
            <v>-250.86312999998336</v>
          </cell>
          <cell r="AG589">
            <v>-113.17075999999361</v>
          </cell>
          <cell r="AH589">
            <v>-101.53789000000688</v>
          </cell>
          <cell r="AI589">
            <v>-8.8473499999963678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-50</v>
          </cell>
          <cell r="AP589">
            <v>-111.56841000000713</v>
          </cell>
          <cell r="AQ589">
            <v>-281.64819000000716</v>
          </cell>
          <cell r="AR589">
            <v>-1543.0649299996439</v>
          </cell>
          <cell r="AS589">
            <v>-333.91315000000759</v>
          </cell>
          <cell r="AT589">
            <v>-177.67474999999104</v>
          </cell>
          <cell r="AU589">
            <v>-83.470190000007278</v>
          </cell>
          <cell r="AV589">
            <v>-10.451010000004317</v>
          </cell>
          <cell r="AW589">
            <v>0</v>
          </cell>
          <cell r="AX589">
            <v>0</v>
          </cell>
          <cell r="AY589">
            <v>0</v>
          </cell>
          <cell r="AZ589">
            <v>-53.414520000020275</v>
          </cell>
          <cell r="BA589">
            <v>-262.65261999997892</v>
          </cell>
          <cell r="BB589">
            <v>-214.79102999999304</v>
          </cell>
          <cell r="BC589">
            <v>-200.59169000000111</v>
          </cell>
          <cell r="BD589">
            <v>-206.10597000000416</v>
          </cell>
          <cell r="BE589">
            <v>-774.9312800001353</v>
          </cell>
          <cell r="BF589">
            <v>330.26636000000872</v>
          </cell>
          <cell r="BG589">
            <v>-88.157910000008997</v>
          </cell>
          <cell r="BH589">
            <v>-79.836860000003071</v>
          </cell>
          <cell r="BI589">
            <v>-99.417740000004414</v>
          </cell>
          <cell r="BJ589">
            <v>0</v>
          </cell>
          <cell r="BK589">
            <v>-35.752550000004703</v>
          </cell>
          <cell r="BL589">
            <v>-27.047689999992144</v>
          </cell>
          <cell r="BM589">
            <v>-157.91332999999577</v>
          </cell>
          <cell r="BN589">
            <v>-210.86070999997901</v>
          </cell>
          <cell r="BO589">
            <v>-230.0969299999997</v>
          </cell>
          <cell r="BP589">
            <v>-66.113920000003418</v>
          </cell>
          <cell r="BQ589">
            <v>-110</v>
          </cell>
          <cell r="BR589">
            <v>-483.53633000003174</v>
          </cell>
          <cell r="BS589">
            <v>378.6400100000028</v>
          </cell>
          <cell r="BT589">
            <v>-10.000010000003385</v>
          </cell>
          <cell r="BU589">
            <v>0</v>
          </cell>
          <cell r="BV589">
            <v>-43.99193999999261</v>
          </cell>
          <cell r="BW589">
            <v>0</v>
          </cell>
          <cell r="BX589">
            <v>0</v>
          </cell>
          <cell r="BY589">
            <v>-61.279179999997723</v>
          </cell>
          <cell r="BZ589">
            <v>-127.69812000001548</v>
          </cell>
          <cell r="CA589">
            <v>-254.92816000001039</v>
          </cell>
          <cell r="CB589">
            <v>-105.12923999999475</v>
          </cell>
          <cell r="CC589">
            <v>-60</v>
          </cell>
          <cell r="CD589">
            <v>-199.1496899999911</v>
          </cell>
          <cell r="CE589">
            <v>-626.24687000014819</v>
          </cell>
          <cell r="CF589">
            <v>-37.799689999999828</v>
          </cell>
          <cell r="CG589">
            <v>-31.450440000000526</v>
          </cell>
          <cell r="CH589">
            <v>0</v>
          </cell>
          <cell r="CI589">
            <v>-54.558640000002924</v>
          </cell>
          <cell r="CJ589">
            <v>0</v>
          </cell>
          <cell r="CK589">
            <v>-20.910000000003492</v>
          </cell>
          <cell r="CL589">
            <v>-33.359119999993709</v>
          </cell>
          <cell r="CM589">
            <v>-101.2727700000105</v>
          </cell>
          <cell r="CN589">
            <v>-136.86986000000616</v>
          </cell>
          <cell r="CO589">
            <v>-82.045770000011544</v>
          </cell>
          <cell r="CP589">
            <v>-64.954349999999977</v>
          </cell>
          <cell r="CQ589">
            <v>-63.026230000017677</v>
          </cell>
          <cell r="CR589">
            <v>-651.96913999994285</v>
          </cell>
          <cell r="CS589">
            <v>-55.559810000006109</v>
          </cell>
          <cell r="CT589">
            <v>-40.502859999993234</v>
          </cell>
          <cell r="CU589">
            <v>-10</v>
          </cell>
          <cell r="CV589">
            <v>-47.426139999995939</v>
          </cell>
          <cell r="CW589">
            <v>0</v>
          </cell>
          <cell r="CX589">
            <v>-57.799790000004577</v>
          </cell>
          <cell r="CY589">
            <v>-51.103019999995013</v>
          </cell>
          <cell r="CZ589">
            <v>-105.63795999999274</v>
          </cell>
          <cell r="DA589">
            <v>-130.04616000002716</v>
          </cell>
          <cell r="DB589">
            <v>-71.132569999987027</v>
          </cell>
          <cell r="DC589">
            <v>-43.197210000013001</v>
          </cell>
          <cell r="DD589">
            <v>-39.56362000000081</v>
          </cell>
          <cell r="DE589">
            <v>-508.24064000020735</v>
          </cell>
          <cell r="DF589">
            <v>-78.536179999995511</v>
          </cell>
          <cell r="DG589">
            <v>-63.836159999991651</v>
          </cell>
          <cell r="DH589">
            <v>-30.538039999999455</v>
          </cell>
          <cell r="DI589">
            <v>-9.7090899999893736</v>
          </cell>
          <cell r="DJ589">
            <v>0</v>
          </cell>
          <cell r="DK589">
            <v>-15.560059999996156</v>
          </cell>
          <cell r="DL589">
            <v>-33.359619999988354</v>
          </cell>
          <cell r="DM589">
            <v>-59.659010000003036</v>
          </cell>
          <cell r="DN589">
            <v>-77.799670000007609</v>
          </cell>
          <cell r="DO589">
            <v>-42.934989999994286</v>
          </cell>
          <cell r="DP589">
            <v>-42.598589999994147</v>
          </cell>
          <cell r="DQ589">
            <v>-53.709230000007665</v>
          </cell>
          <cell r="DR589">
            <v>-576.35787000018172</v>
          </cell>
          <cell r="DS589">
            <v>-53.404290000005858</v>
          </cell>
          <cell r="DT589">
            <v>-25.268970000004629</v>
          </cell>
          <cell r="DU589">
            <v>-9.508030000000872</v>
          </cell>
          <cell r="DV589">
            <v>-44.656569999991916</v>
          </cell>
          <cell r="DW589">
            <v>0</v>
          </cell>
          <cell r="DX589">
            <v>-5.5598099999988335</v>
          </cell>
          <cell r="DY589">
            <v>-52.797459999987041</v>
          </cell>
          <cell r="DZ589">
            <v>-45.106040000013309</v>
          </cell>
          <cell r="EA589">
            <v>-85.950459999992745</v>
          </cell>
          <cell r="EB589">
            <v>-99.168799999999464</v>
          </cell>
          <cell r="EC589">
            <v>-104.93746000000101</v>
          </cell>
          <cell r="ED589">
            <v>-49.999979999993229</v>
          </cell>
        </row>
        <row r="590">
          <cell r="F590">
            <v>-32.595930000010412</v>
          </cell>
          <cell r="G590">
            <v>-332.40232000002288</v>
          </cell>
          <cell r="H590">
            <v>-80.872910000034608</v>
          </cell>
          <cell r="I590">
            <v>-201.11624000000302</v>
          </cell>
          <cell r="J590">
            <v>-118.92923000000883</v>
          </cell>
          <cell r="K590">
            <v>-100</v>
          </cell>
          <cell r="L590">
            <v>0</v>
          </cell>
          <cell r="M590">
            <v>0</v>
          </cell>
          <cell r="N590">
            <v>0</v>
          </cell>
          <cell r="O590">
            <v>-20</v>
          </cell>
          <cell r="P590">
            <v>-101.97926999995252</v>
          </cell>
          <cell r="Q590">
            <v>-473.12072000000626</v>
          </cell>
          <cell r="R590">
            <v>-2508.8515399992466</v>
          </cell>
          <cell r="S590">
            <v>-185.67199000000255</v>
          </cell>
          <cell r="T590">
            <v>-207.84883999999147</v>
          </cell>
          <cell r="U590">
            <v>-358.62583999999333</v>
          </cell>
          <cell r="V590">
            <v>-40</v>
          </cell>
          <cell r="W590">
            <v>-64.942799999989802</v>
          </cell>
          <cell r="X590">
            <v>-140</v>
          </cell>
          <cell r="Y590">
            <v>-149.74636999994982</v>
          </cell>
          <cell r="Z590">
            <v>-153.86148999998113</v>
          </cell>
          <cell r="AA590">
            <v>-290.07920000003651</v>
          </cell>
          <cell r="AB590">
            <v>-82.899350000021514</v>
          </cell>
          <cell r="AC590">
            <v>-376.91693000000669</v>
          </cell>
          <cell r="AD590">
            <v>-458.25873000000138</v>
          </cell>
          <cell r="AE590">
            <v>-2759.179609999992</v>
          </cell>
          <cell r="AF590">
            <v>-442.09242000000086</v>
          </cell>
          <cell r="AG590">
            <v>-309.73321999999462</v>
          </cell>
          <cell r="AH590">
            <v>-362.82928000000538</v>
          </cell>
          <cell r="AI590">
            <v>-142.88890999997966</v>
          </cell>
          <cell r="AJ590">
            <v>-127.71888000000035</v>
          </cell>
          <cell r="AK590">
            <v>-20.6478299999726</v>
          </cell>
          <cell r="AL590">
            <v>-47.339229999983218</v>
          </cell>
          <cell r="AM590">
            <v>-80</v>
          </cell>
          <cell r="AN590">
            <v>-151.11096999997972</v>
          </cell>
          <cell r="AO590">
            <v>-189.52671000000555</v>
          </cell>
          <cell r="AP590">
            <v>-396.66872999997577</v>
          </cell>
          <cell r="AQ590">
            <v>-488.62342999997782</v>
          </cell>
          <cell r="AR590">
            <v>-4731.5286699994467</v>
          </cell>
          <cell r="AS590">
            <v>-372.53272000001743</v>
          </cell>
          <cell r="AT590">
            <v>-319.42660999996588</v>
          </cell>
          <cell r="AU590">
            <v>-287.47417000000132</v>
          </cell>
          <cell r="AV590">
            <v>-235.23884000000544</v>
          </cell>
          <cell r="AW590">
            <v>-199.46425999997882</v>
          </cell>
          <cell r="AX590">
            <v>-620.68518999998923</v>
          </cell>
          <cell r="AY590">
            <v>-216.45906000002287</v>
          </cell>
          <cell r="AZ590">
            <v>-274.55333000002429</v>
          </cell>
          <cell r="BA590">
            <v>-697.4316000000108</v>
          </cell>
          <cell r="BB590">
            <v>-619.2979799999739</v>
          </cell>
          <cell r="BC590">
            <v>-474.68258999998216</v>
          </cell>
          <cell r="BD590">
            <v>-414.28231999999844</v>
          </cell>
          <cell r="BE590">
            <v>-3286.8004800006747</v>
          </cell>
          <cell r="BF590">
            <v>-84.598759999964386</v>
          </cell>
          <cell r="BG590">
            <v>-110.29065999999875</v>
          </cell>
          <cell r="BH590">
            <v>-330.38667000000714</v>
          </cell>
          <cell r="BI590">
            <v>-129.83094000001438</v>
          </cell>
          <cell r="BJ590">
            <v>-132.39741999999387</v>
          </cell>
          <cell r="BK590">
            <v>-287.89767000003485</v>
          </cell>
          <cell r="BL590">
            <v>-403.80888999998569</v>
          </cell>
          <cell r="BM590">
            <v>-454.88812999997754</v>
          </cell>
          <cell r="BN590">
            <v>-449.0305900000385</v>
          </cell>
          <cell r="BO590">
            <v>-402.70562000002246</v>
          </cell>
          <cell r="BP590">
            <v>-159.29466999997385</v>
          </cell>
          <cell r="BQ590">
            <v>-341.67045999999391</v>
          </cell>
          <cell r="BR590">
            <v>-3152.7645799992606</v>
          </cell>
          <cell r="BS590">
            <v>-145.9829299999983</v>
          </cell>
          <cell r="BT590">
            <v>-132.06841000000713</v>
          </cell>
          <cell r="BU590">
            <v>-194.36515999998664</v>
          </cell>
          <cell r="BV590">
            <v>-160.36481999998796</v>
          </cell>
          <cell r="BW590">
            <v>-112.41634999998496</v>
          </cell>
          <cell r="BX590">
            <v>-248.59605000005104</v>
          </cell>
          <cell r="BY590">
            <v>-383.96231999999145</v>
          </cell>
          <cell r="BZ590">
            <v>-520.37670999998227</v>
          </cell>
          <cell r="CA590">
            <v>-431.05452999996487</v>
          </cell>
          <cell r="CB590">
            <v>-298.74753000005148</v>
          </cell>
          <cell r="CC590">
            <v>-208.01880999992136</v>
          </cell>
          <cell r="CD590">
            <v>-316.81095999997342</v>
          </cell>
          <cell r="CE590">
            <v>-2373.9262700001709</v>
          </cell>
          <cell r="CF590">
            <v>-130.63326999999117</v>
          </cell>
          <cell r="CG590">
            <v>-175.13224999999511</v>
          </cell>
          <cell r="CH590">
            <v>-212.03576999995857</v>
          </cell>
          <cell r="CI590">
            <v>-193.11457999999402</v>
          </cell>
          <cell r="CJ590">
            <v>-52.155650000000605</v>
          </cell>
          <cell r="CK590">
            <v>-287.97773999994388</v>
          </cell>
          <cell r="CL590">
            <v>-144.19607999996515</v>
          </cell>
          <cell r="CM590">
            <v>-251.90949000004912</v>
          </cell>
          <cell r="CN590">
            <v>-256.39500000001863</v>
          </cell>
          <cell r="CO590">
            <v>-261.79844000004232</v>
          </cell>
          <cell r="CP590">
            <v>-99.514670000004116</v>
          </cell>
          <cell r="CQ590">
            <v>-309.06332999997539</v>
          </cell>
          <cell r="CR590">
            <v>-2369.0432099997997</v>
          </cell>
          <cell r="CS590">
            <v>-74.76400999998441</v>
          </cell>
          <cell r="CT590">
            <v>-115.27041999998619</v>
          </cell>
          <cell r="CU590">
            <v>-249.06805000000168</v>
          </cell>
          <cell r="CV590">
            <v>-183.78156000000308</v>
          </cell>
          <cell r="CW590">
            <v>-113.92113000000245</v>
          </cell>
          <cell r="CX590">
            <v>-279.46939999994356</v>
          </cell>
          <cell r="CY590">
            <v>-175.6670199999935</v>
          </cell>
          <cell r="CZ590">
            <v>-364.04269999999087</v>
          </cell>
          <cell r="DA590">
            <v>-248.25641000003088</v>
          </cell>
          <cell r="DB590">
            <v>-242.9507900000317</v>
          </cell>
          <cell r="DC590">
            <v>-128.94559999997728</v>
          </cell>
          <cell r="DD590">
            <v>-192.90611999999965</v>
          </cell>
          <cell r="DE590">
            <v>-2465.9335000007413</v>
          </cell>
          <cell r="DF590">
            <v>-246.64431000000332</v>
          </cell>
          <cell r="DG590">
            <v>-177.08091000001878</v>
          </cell>
          <cell r="DH590">
            <v>-273.92576000001281</v>
          </cell>
          <cell r="DI590">
            <v>-155.98913999999058</v>
          </cell>
          <cell r="DJ590">
            <v>-95.444110000011278</v>
          </cell>
          <cell r="DK590">
            <v>-336.25749000004726</v>
          </cell>
          <cell r="DL590">
            <v>-268.4406799999997</v>
          </cell>
          <cell r="DM590">
            <v>-145.43327999999747</v>
          </cell>
          <cell r="DN590">
            <v>-196.82867000001715</v>
          </cell>
          <cell r="DO590">
            <v>-237.93758000002708</v>
          </cell>
          <cell r="DP590">
            <v>-213.93593999999575</v>
          </cell>
          <cell r="DQ590">
            <v>-118.01562999997986</v>
          </cell>
          <cell r="DR590">
            <v>-2628.0568600003608</v>
          </cell>
          <cell r="DS590">
            <v>-292.24056000000564</v>
          </cell>
          <cell r="DT590">
            <v>-196.16009000001941</v>
          </cell>
          <cell r="DU590">
            <v>-325.21971999999369</v>
          </cell>
          <cell r="DV590">
            <v>-125.54592000000412</v>
          </cell>
          <cell r="DW590">
            <v>-191.97463000001153</v>
          </cell>
          <cell r="DX590">
            <v>-309.84268000000156</v>
          </cell>
          <cell r="DY590">
            <v>-232.81041999999434</v>
          </cell>
          <cell r="DZ590">
            <v>-104.92140999995172</v>
          </cell>
          <cell r="EA590">
            <v>-204.34106999996584</v>
          </cell>
          <cell r="EB590">
            <v>-223.69210000004387</v>
          </cell>
          <cell r="EC590">
            <v>-218.84466999996221</v>
          </cell>
          <cell r="ED590">
            <v>-202.46358999999939</v>
          </cell>
        </row>
        <row r="591">
          <cell r="F591">
            <v>-11.698119999986375</v>
          </cell>
          <cell r="G591">
            <v>-101.36955599999055</v>
          </cell>
          <cell r="H591">
            <v>-372.06388000000152</v>
          </cell>
          <cell r="I591">
            <v>-110.73689600001671</v>
          </cell>
          <cell r="J591">
            <v>-297.14464600005886</v>
          </cell>
          <cell r="K591">
            <v>-110.86068099999102</v>
          </cell>
          <cell r="L591">
            <v>-101.96518300002208</v>
          </cell>
          <cell r="M591">
            <v>-133.53660300001502</v>
          </cell>
          <cell r="N591">
            <v>-76.839427999977488</v>
          </cell>
          <cell r="O591">
            <v>-105.36245700001018</v>
          </cell>
          <cell r="P591">
            <v>-589.6325829999987</v>
          </cell>
          <cell r="Q591">
            <v>-73.216213999985484</v>
          </cell>
          <cell r="R591">
            <v>-3587.4610080001876</v>
          </cell>
          <cell r="S591">
            <v>-5.1877800000365824</v>
          </cell>
          <cell r="T591">
            <v>-181.45237199999974</v>
          </cell>
          <cell r="U591">
            <v>-180.08908599999268</v>
          </cell>
          <cell r="V591">
            <v>-158.6557980000216</v>
          </cell>
          <cell r="W591">
            <v>-287.3784909999813</v>
          </cell>
          <cell r="X591">
            <v>-375.43653700000141</v>
          </cell>
          <cell r="Y591">
            <v>-436.25715399999171</v>
          </cell>
          <cell r="Z591">
            <v>-606.91709800000535</v>
          </cell>
          <cell r="AA591">
            <v>-471.6528849999886</v>
          </cell>
          <cell r="AB591">
            <v>-243.36571500002174</v>
          </cell>
          <cell r="AC591">
            <v>-263.62822000001324</v>
          </cell>
          <cell r="AD591">
            <v>-377.439871999959</v>
          </cell>
          <cell r="AE591">
            <v>-3866.9563899994828</v>
          </cell>
          <cell r="AF591">
            <v>-140.09889999998268</v>
          </cell>
          <cell r="AG591">
            <v>-143.18856099998811</v>
          </cell>
          <cell r="AH591">
            <v>-292.19302400000743</v>
          </cell>
          <cell r="AI591">
            <v>-72.968676999997115</v>
          </cell>
          <cell r="AJ591">
            <v>-232.70145599998068</v>
          </cell>
          <cell r="AK591">
            <v>-477.86120699997991</v>
          </cell>
          <cell r="AL591">
            <v>-361.83203499997035</v>
          </cell>
          <cell r="AM591">
            <v>-812.74339499999769</v>
          </cell>
          <cell r="AN591">
            <v>-608.15268299996387</v>
          </cell>
          <cell r="AO591">
            <v>-293.14137500000652</v>
          </cell>
          <cell r="AP591">
            <v>-359.54916699999012</v>
          </cell>
          <cell r="AQ591">
            <v>-72.525909999996657</v>
          </cell>
          <cell r="AR591">
            <v>-3693.1257119998336</v>
          </cell>
          <cell r="AS591">
            <v>-26.982819000026211</v>
          </cell>
          <cell r="AT591">
            <v>-67.459736999997403</v>
          </cell>
          <cell r="AU591">
            <v>-195.7069420000189</v>
          </cell>
          <cell r="AV591">
            <v>-368.72952399996575</v>
          </cell>
          <cell r="AW591">
            <v>-296.47750800001086</v>
          </cell>
          <cell r="AX591">
            <v>-363.00563100003637</v>
          </cell>
          <cell r="AY591">
            <v>-457.06966399995144</v>
          </cell>
          <cell r="AZ591">
            <v>-607.80943099997239</v>
          </cell>
          <cell r="BA591">
            <v>-620.25390000006882</v>
          </cell>
          <cell r="BB591">
            <v>-230.71578099997714</v>
          </cell>
          <cell r="BC591">
            <v>-293.44359000000986</v>
          </cell>
          <cell r="BD591">
            <v>-165.47118500003126</v>
          </cell>
          <cell r="BE591">
            <v>-2144.0354930004105</v>
          </cell>
          <cell r="BF591">
            <v>-144.52249999999185</v>
          </cell>
          <cell r="BG591">
            <v>-191.94307000000845</v>
          </cell>
          <cell r="BH591">
            <v>-42.328300000008312</v>
          </cell>
          <cell r="BI591">
            <v>-155.48868999999831</v>
          </cell>
          <cell r="BJ591">
            <v>-11.653538000013214</v>
          </cell>
          <cell r="BK591">
            <v>-126.85031200002413</v>
          </cell>
          <cell r="BL591">
            <v>-368.15567299997201</v>
          </cell>
          <cell r="BM591">
            <v>-317.31631800002651</v>
          </cell>
          <cell r="BN591">
            <v>-264.09304700000212</v>
          </cell>
          <cell r="BO591">
            <v>-238.56680000000051</v>
          </cell>
          <cell r="BP591">
            <v>-160.40230900002643</v>
          </cell>
          <cell r="BQ591">
            <v>-122.71493599997484</v>
          </cell>
          <cell r="BR591">
            <v>-1754.4139519999735</v>
          </cell>
          <cell r="BS591">
            <v>-72.036770000006072</v>
          </cell>
          <cell r="BT591">
            <v>-159.38668400002643</v>
          </cell>
          <cell r="BU591">
            <v>-68.594876999995904</v>
          </cell>
          <cell r="BV591">
            <v>-113.78280000000086</v>
          </cell>
          <cell r="BW591">
            <v>-94.191897000011522</v>
          </cell>
          <cell r="BX591">
            <v>-103.12863999998081</v>
          </cell>
          <cell r="BY591">
            <v>-211.70470900001237</v>
          </cell>
          <cell r="BZ591">
            <v>-279.74322899998515</v>
          </cell>
          <cell r="CA591">
            <v>-252.4413020000211</v>
          </cell>
          <cell r="CB591">
            <v>-140.7838590000174</v>
          </cell>
          <cell r="CC591">
            <v>-164.07439300001715</v>
          </cell>
          <cell r="CD591">
            <v>-94.544792000029702</v>
          </cell>
          <cell r="CE591">
            <v>-2168.9203670001589</v>
          </cell>
          <cell r="CF591">
            <v>-71.183633999986341</v>
          </cell>
          <cell r="CG591">
            <v>-157.31398099998478</v>
          </cell>
          <cell r="CH591">
            <v>-86.998851999960607</v>
          </cell>
          <cell r="CI591">
            <v>-107.19789399998263</v>
          </cell>
          <cell r="CJ591">
            <v>-108.80596499997773</v>
          </cell>
          <cell r="CK591">
            <v>-158.1219539999729</v>
          </cell>
          <cell r="CL591">
            <v>-511.65801300003659</v>
          </cell>
          <cell r="CM591">
            <v>-255.06572999997297</v>
          </cell>
          <cell r="CN591">
            <v>-199.1819630000391</v>
          </cell>
          <cell r="CO591">
            <v>-191.22473600000376</v>
          </cell>
          <cell r="CP591">
            <v>-124.34991499996977</v>
          </cell>
          <cell r="CQ591">
            <v>-197.81773000000976</v>
          </cell>
          <cell r="CR591">
            <v>-1845.6574140004814</v>
          </cell>
          <cell r="CS591">
            <v>-83.725647999992361</v>
          </cell>
          <cell r="CT591">
            <v>-188.76367900002515</v>
          </cell>
          <cell r="CU591">
            <v>-20.833322000005865</v>
          </cell>
          <cell r="CV591">
            <v>-76.483570000040345</v>
          </cell>
          <cell r="CW591">
            <v>-65.115320000011707</v>
          </cell>
          <cell r="CX591">
            <v>-131.91875800001435</v>
          </cell>
          <cell r="CY591">
            <v>-493.3108029999421</v>
          </cell>
          <cell r="CZ591">
            <v>-219.46568200000911</v>
          </cell>
          <cell r="DA591">
            <v>-157.41174100001808</v>
          </cell>
          <cell r="DB591">
            <v>-113.07214599999133</v>
          </cell>
          <cell r="DC591">
            <v>-92.238772000011522</v>
          </cell>
          <cell r="DD591">
            <v>-203.31797300002654</v>
          </cell>
          <cell r="DE591">
            <v>-2586.4428220004775</v>
          </cell>
          <cell r="DF591">
            <v>-156.4711069999903</v>
          </cell>
          <cell r="DG591">
            <v>-112.08112999997684</v>
          </cell>
          <cell r="DH591">
            <v>-98.637657999992371</v>
          </cell>
          <cell r="DI591">
            <v>-180.59722900000634</v>
          </cell>
          <cell r="DJ591">
            <v>-130.85480500000995</v>
          </cell>
          <cell r="DK591">
            <v>-323.97889100000612</v>
          </cell>
          <cell r="DL591">
            <v>-476.68467200000305</v>
          </cell>
          <cell r="DM591">
            <v>-382.71880899998359</v>
          </cell>
          <cell r="DN591">
            <v>-270.9924769999925</v>
          </cell>
          <cell r="DO591">
            <v>-139.24203600001056</v>
          </cell>
          <cell r="DP591">
            <v>-155.41608799999813</v>
          </cell>
          <cell r="DQ591">
            <v>-158.76791999998386</v>
          </cell>
          <cell r="DR591">
            <v>-2822.8846780005842</v>
          </cell>
          <cell r="DS591">
            <v>-150.34369200002402</v>
          </cell>
          <cell r="DT591">
            <v>-138.17046299998765</v>
          </cell>
          <cell r="DU591">
            <v>-205.56364499998745</v>
          </cell>
          <cell r="DV591">
            <v>-186.12069999997038</v>
          </cell>
          <cell r="DW591">
            <v>-117.57788199998322</v>
          </cell>
          <cell r="DX591">
            <v>-234.1256970000104</v>
          </cell>
          <cell r="DY591">
            <v>-521.29320900002494</v>
          </cell>
          <cell r="DZ591">
            <v>-370.94177999999374</v>
          </cell>
          <cell r="EA591">
            <v>-340.42161900002975</v>
          </cell>
          <cell r="EB591">
            <v>-298.31510299997171</v>
          </cell>
          <cell r="EC591">
            <v>-70.622701000014786</v>
          </cell>
          <cell r="ED591">
            <v>-189.38818700003321</v>
          </cell>
        </row>
        <row r="592"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-168.24063569999998</v>
          </cell>
          <cell r="L592">
            <v>-185.81207519999953</v>
          </cell>
          <cell r="M592">
            <v>-216.0993226999999</v>
          </cell>
          <cell r="N592">
            <v>-299.35330950000207</v>
          </cell>
          <cell r="O592">
            <v>-106.82731349999995</v>
          </cell>
          <cell r="P592">
            <v>-30</v>
          </cell>
          <cell r="Q592">
            <v>-53.531331000000137</v>
          </cell>
          <cell r="R592">
            <v>-1284.3918419999827</v>
          </cell>
          <cell r="S592">
            <v>0</v>
          </cell>
          <cell r="T592">
            <v>-41.455501200000072</v>
          </cell>
          <cell r="U592">
            <v>-32.327694999999949</v>
          </cell>
          <cell r="V592">
            <v>-114.41514920000009</v>
          </cell>
          <cell r="W592">
            <v>-103.03723640000135</v>
          </cell>
          <cell r="X592">
            <v>-124.66405599999962</v>
          </cell>
          <cell r="Y592">
            <v>-225.98514570000043</v>
          </cell>
          <cell r="Z592">
            <v>-235.7689889000012</v>
          </cell>
          <cell r="AA592">
            <v>-103.14649850000023</v>
          </cell>
          <cell r="AB592">
            <v>-132.7260311</v>
          </cell>
          <cell r="AC592">
            <v>-50.091490000000249</v>
          </cell>
          <cell r="AD592">
            <v>-120.77404999999999</v>
          </cell>
          <cell r="AE592">
            <v>-1001.9566415000008</v>
          </cell>
          <cell r="AF592">
            <v>-45.924910999999952</v>
          </cell>
          <cell r="AG592">
            <v>-96.628419900000154</v>
          </cell>
          <cell r="AH592">
            <v>-18.949829999999793</v>
          </cell>
          <cell r="AI592">
            <v>-172.59600970000065</v>
          </cell>
          <cell r="AJ592">
            <v>-78.509025499999552</v>
          </cell>
          <cell r="AK592">
            <v>-72.908762000000934</v>
          </cell>
          <cell r="AL592">
            <v>-173.39199300000109</v>
          </cell>
          <cell r="AM592">
            <v>-157.6573204999986</v>
          </cell>
          <cell r="AN592">
            <v>-107.56603449999966</v>
          </cell>
          <cell r="AO592">
            <v>-46.693168999999216</v>
          </cell>
          <cell r="AP592">
            <v>-31.131166399999529</v>
          </cell>
          <cell r="AQ592">
            <v>0</v>
          </cell>
          <cell r="AR592">
            <v>-957.85050400003092</v>
          </cell>
          <cell r="AS592">
            <v>-14.673726999999985</v>
          </cell>
          <cell r="AT592">
            <v>-116.19265240000004</v>
          </cell>
          <cell r="AU592">
            <v>-32.61907599999995</v>
          </cell>
          <cell r="AV592">
            <v>-24.656465000000026</v>
          </cell>
          <cell r="AW592">
            <v>51.598057999999583</v>
          </cell>
          <cell r="AX592">
            <v>-30.582284999999956</v>
          </cell>
          <cell r="AY592">
            <v>-169.99176620000071</v>
          </cell>
          <cell r="AZ592">
            <v>-254.09700520000115</v>
          </cell>
          <cell r="BA592">
            <v>-126.6932799999995</v>
          </cell>
          <cell r="BB592">
            <v>-66.401445999999851</v>
          </cell>
          <cell r="BC592">
            <v>-74.365025500000229</v>
          </cell>
          <cell r="BD592">
            <v>-99.175833700000112</v>
          </cell>
          <cell r="BE592">
            <v>-394.87723860000551</v>
          </cell>
          <cell r="BF592">
            <v>-2.0048480000000382</v>
          </cell>
          <cell r="BG592">
            <v>-27.693535000000111</v>
          </cell>
          <cell r="BH592">
            <v>-14.09910160000004</v>
          </cell>
          <cell r="BI592">
            <v>-12.037047999999913</v>
          </cell>
          <cell r="BJ592">
            <v>-31.746165000000019</v>
          </cell>
          <cell r="BK592">
            <v>-9.9998769999997421</v>
          </cell>
          <cell r="BL592">
            <v>-43.557296000000861</v>
          </cell>
          <cell r="BM592">
            <v>-119.85437099999945</v>
          </cell>
          <cell r="BN592">
            <v>-39.465478999999959</v>
          </cell>
          <cell r="BO592">
            <v>-33.783433000000059</v>
          </cell>
          <cell r="BP592">
            <v>-30.053904999999759</v>
          </cell>
          <cell r="BQ592">
            <v>-30.582180000000335</v>
          </cell>
          <cell r="BR592">
            <v>-444.1256915000049</v>
          </cell>
          <cell r="BS592">
            <v>-11.164160000000038</v>
          </cell>
          <cell r="BT592">
            <v>-61.164153999999826</v>
          </cell>
          <cell r="BU592">
            <v>-44.694960999999694</v>
          </cell>
          <cell r="BV592">
            <v>-10.581900000000132</v>
          </cell>
          <cell r="BW592">
            <v>-21.745689999999968</v>
          </cell>
          <cell r="BX592">
            <v>-0.29112000000031912</v>
          </cell>
          <cell r="BY592">
            <v>-63.277471700001115</v>
          </cell>
          <cell r="BZ592">
            <v>-84.65715099999943</v>
          </cell>
          <cell r="CA592">
            <v>-8.4320800000000418</v>
          </cell>
          <cell r="CB592">
            <v>-14.655993999999737</v>
          </cell>
          <cell r="CC592">
            <v>-83.461010800000622</v>
          </cell>
          <cell r="CD592">
            <v>-39.999998999999889</v>
          </cell>
          <cell r="CE592">
            <v>-24.810123099996417</v>
          </cell>
          <cell r="CF592">
            <v>0.97296600000004219</v>
          </cell>
          <cell r="CG592">
            <v>3.5710300000000643</v>
          </cell>
          <cell r="CH592">
            <v>-19.975910000000113</v>
          </cell>
          <cell r="CI592">
            <v>-2.9336999999941327E-2</v>
          </cell>
          <cell r="CJ592">
            <v>-0.41409999999996217</v>
          </cell>
          <cell r="CK592">
            <v>-0.28295979999984411</v>
          </cell>
          <cell r="CL592">
            <v>-4.5089875999983633</v>
          </cell>
          <cell r="CM592">
            <v>-3.7326469999989058</v>
          </cell>
          <cell r="CN592">
            <v>-0.7439459999995961</v>
          </cell>
          <cell r="CO592">
            <v>-0.61201070000015534</v>
          </cell>
          <cell r="CP592">
            <v>0.75581499999998414</v>
          </cell>
          <cell r="CQ592">
            <v>0.18996399999969071</v>
          </cell>
          <cell r="CR592">
            <v>-66.20305900000676</v>
          </cell>
          <cell r="CS592">
            <v>-14.658469999999852</v>
          </cell>
          <cell r="CT592">
            <v>-6.115148699999736</v>
          </cell>
          <cell r="CU592">
            <v>-17.881519000000026</v>
          </cell>
          <cell r="CV592">
            <v>-9.7685759999999391</v>
          </cell>
          <cell r="CW592">
            <v>-0.77112499999975626</v>
          </cell>
          <cell r="CX592">
            <v>-0.98441349999984595</v>
          </cell>
          <cell r="CY592">
            <v>-3.9838078000011592</v>
          </cell>
          <cell r="CZ592">
            <v>-14.654527000000598</v>
          </cell>
          <cell r="DA592">
            <v>-0.85138099999949191</v>
          </cell>
          <cell r="DB592">
            <v>-0.21801500000037777</v>
          </cell>
          <cell r="DC592">
            <v>1.5062639999996463</v>
          </cell>
          <cell r="DD592">
            <v>2.1776600000002873</v>
          </cell>
          <cell r="DE592">
            <v>-46.972219599978416</v>
          </cell>
          <cell r="DF592">
            <v>0.62006420000034268</v>
          </cell>
          <cell r="DG592">
            <v>1.8168945999987045</v>
          </cell>
          <cell r="DH592">
            <v>-30.684680000000299</v>
          </cell>
          <cell r="DI592">
            <v>-9.7790665000002264</v>
          </cell>
          <cell r="DJ592">
            <v>-1.7371410000005199</v>
          </cell>
          <cell r="DK592">
            <v>-0.84453000000030443</v>
          </cell>
          <cell r="DL592">
            <v>-1.9512384999979986</v>
          </cell>
          <cell r="DM592">
            <v>-5.6032023999978264</v>
          </cell>
          <cell r="DN592">
            <v>-0.96890499999972235</v>
          </cell>
          <cell r="DO592">
            <v>-0.82161199999973178</v>
          </cell>
          <cell r="DP592">
            <v>1.1704449999997451</v>
          </cell>
          <cell r="DQ592">
            <v>1.8107520000003205</v>
          </cell>
          <cell r="DR592">
            <v>-64.70508090002113</v>
          </cell>
          <cell r="DS592">
            <v>1.486576000000241</v>
          </cell>
          <cell r="DT592">
            <v>-7.1620375000002241</v>
          </cell>
          <cell r="DU592">
            <v>-30.309140999999727</v>
          </cell>
          <cell r="DV592">
            <v>-10.495421999999962</v>
          </cell>
          <cell r="DW592">
            <v>-2.0456100000001243</v>
          </cell>
          <cell r="DX592">
            <v>-0.72347799999988638</v>
          </cell>
          <cell r="DY592">
            <v>-3.7251042000025336</v>
          </cell>
          <cell r="DZ592">
            <v>-11.509656800000812</v>
          </cell>
          <cell r="EA592">
            <v>-1.858254400000078</v>
          </cell>
          <cell r="EB592">
            <v>-0.82527800000025309</v>
          </cell>
          <cell r="EC592">
            <v>0.23330600000008417</v>
          </cell>
          <cell r="ED592">
            <v>2.2290189999994254</v>
          </cell>
        </row>
        <row r="594">
          <cell r="A594" t="str">
            <v>Total Gas Generation</v>
          </cell>
          <cell r="F594">
            <v>-295.7885149999056</v>
          </cell>
          <cell r="G594">
            <v>-907.27426600002218</v>
          </cell>
          <cell r="H594">
            <v>-929.70279900007881</v>
          </cell>
          <cell r="I594">
            <v>-534.94214000017382</v>
          </cell>
          <cell r="J594">
            <v>-626.19638800004032</v>
          </cell>
          <cell r="K594">
            <v>-492.88682270003483</v>
          </cell>
          <cell r="L594">
            <v>-516.40502070006914</v>
          </cell>
          <cell r="M594">
            <v>-768.03954769996926</v>
          </cell>
          <cell r="N594">
            <v>-522.50812750007026</v>
          </cell>
          <cell r="O594">
            <v>-420.32706699986011</v>
          </cell>
          <cell r="P594">
            <v>-1089.5425899999682</v>
          </cell>
          <cell r="Q594">
            <v>-1169.3455939998385</v>
          </cell>
          <cell r="R594">
            <v>-14956.472352499142</v>
          </cell>
          <cell r="S594">
            <v>-402.76612849999219</v>
          </cell>
          <cell r="T594">
            <v>-935.8784892000258</v>
          </cell>
          <cell r="U594">
            <v>-1236.9614009999204</v>
          </cell>
          <cell r="V594">
            <v>-526.01742170006037</v>
          </cell>
          <cell r="W594">
            <v>-672.1966439000098</v>
          </cell>
          <cell r="X594">
            <v>-842.54026999999769</v>
          </cell>
          <cell r="Y594">
            <v>-1662.6262851997744</v>
          </cell>
          <cell r="Z594">
            <v>-2261.1415473998059</v>
          </cell>
          <cell r="AA594">
            <v>-1971.5716309999116</v>
          </cell>
          <cell r="AB594">
            <v>-1317.1625640999991</v>
          </cell>
          <cell r="AC594">
            <v>-1468.6726790000685</v>
          </cell>
          <cell r="AD594">
            <v>-1658.9372915001586</v>
          </cell>
          <cell r="AE594">
            <v>-13786.059298498556</v>
          </cell>
          <cell r="AF594">
            <v>-1377.5856970001478</v>
          </cell>
          <cell r="AG594">
            <v>-1081.4313389000017</v>
          </cell>
          <cell r="AH594">
            <v>-1254.6791540001286</v>
          </cell>
          <cell r="AI594">
            <v>-546.52813669992611</v>
          </cell>
          <cell r="AJ594">
            <v>-563.60295150033198</v>
          </cell>
          <cell r="AK594">
            <v>-709.44695900008082</v>
          </cell>
          <cell r="AL594">
            <v>-1012.1022715002764</v>
          </cell>
          <cell r="AM594">
            <v>-1734.5691025003325</v>
          </cell>
          <cell r="AN594">
            <v>-1817.0230734997895</v>
          </cell>
          <cell r="AO594">
            <v>-1130.9286479996517</v>
          </cell>
          <cell r="AP594">
            <v>-1401.4418643999379</v>
          </cell>
          <cell r="AQ594">
            <v>-1156.72010149993</v>
          </cell>
          <cell r="AR594">
            <v>-17493.062914501876</v>
          </cell>
          <cell r="AS594">
            <v>-1045.6481430002023</v>
          </cell>
          <cell r="AT594">
            <v>-1142.7719263999024</v>
          </cell>
          <cell r="AU594">
            <v>-1166.4580929998774</v>
          </cell>
          <cell r="AV594">
            <v>-1000.1077290000394</v>
          </cell>
          <cell r="AW594">
            <v>-696.47417499986477</v>
          </cell>
          <cell r="AX594">
            <v>-1449.8636030000634</v>
          </cell>
          <cell r="AY594">
            <v>-1415.9303411999717</v>
          </cell>
          <cell r="AZ594">
            <v>-2093.5766036999412</v>
          </cell>
          <cell r="BA594">
            <v>-2837.7489720003214</v>
          </cell>
          <cell r="BB594">
            <v>-2007.7347309999168</v>
          </cell>
          <cell r="BC594">
            <v>-1433.0317544999998</v>
          </cell>
          <cell r="BD594">
            <v>-1203.7168427002616</v>
          </cell>
          <cell r="BE594">
            <v>-11262.099441098049</v>
          </cell>
          <cell r="BF594">
            <v>-7.2877749998588115</v>
          </cell>
          <cell r="BG594">
            <v>-875.84857199992985</v>
          </cell>
          <cell r="BH594">
            <v>-777.28154260013252</v>
          </cell>
          <cell r="BI594">
            <v>-550.72238899988588</v>
          </cell>
          <cell r="BJ594">
            <v>-277.90618700010236</v>
          </cell>
          <cell r="BK594">
            <v>-723.70364150009118</v>
          </cell>
          <cell r="BL594">
            <v>-1423.5313750002533</v>
          </cell>
          <cell r="BM594">
            <v>-1777.6565219999757</v>
          </cell>
          <cell r="BN594">
            <v>-1744.5276040001772</v>
          </cell>
          <cell r="BO594">
            <v>-1535.4795229998417</v>
          </cell>
          <cell r="BP594">
            <v>-571.04895000008401</v>
          </cell>
          <cell r="BQ594">
            <v>-997.10536000016145</v>
          </cell>
          <cell r="BR594">
            <v>-10002.551018504426</v>
          </cell>
          <cell r="BS594">
            <v>101.09655999985989</v>
          </cell>
          <cell r="BT594">
            <v>-554.92095000005793</v>
          </cell>
          <cell r="BU594">
            <v>-447.47512049996294</v>
          </cell>
          <cell r="BV594">
            <v>-469.66656900011003</v>
          </cell>
          <cell r="BW594">
            <v>-327.65870600007474</v>
          </cell>
          <cell r="BX594">
            <v>-562.62547200010158</v>
          </cell>
          <cell r="BY594">
            <v>-1356.1067121999804</v>
          </cell>
          <cell r="BZ594">
            <v>-1899.1836840002798</v>
          </cell>
          <cell r="CA594">
            <v>-1668.3441779999994</v>
          </cell>
          <cell r="CB594">
            <v>-1216.3327490002848</v>
          </cell>
          <cell r="CC594">
            <v>-694.84117380005773</v>
          </cell>
          <cell r="CD594">
            <v>-906.49226399988402</v>
          </cell>
          <cell r="CE594">
            <v>-8623.9007546007633</v>
          </cell>
          <cell r="CF594">
            <v>-360.23157999990508</v>
          </cell>
          <cell r="CG594">
            <v>-595.25208000000566</v>
          </cell>
          <cell r="CH594">
            <v>-493.82118000008631</v>
          </cell>
          <cell r="CI594">
            <v>-609.20978300005663</v>
          </cell>
          <cell r="CJ594">
            <v>-327.82752900000196</v>
          </cell>
          <cell r="CK594">
            <v>-746.81212879996747</v>
          </cell>
          <cell r="CL594">
            <v>-1130.1807935999241</v>
          </cell>
          <cell r="CM594">
            <v>-1096.9413404997904</v>
          </cell>
          <cell r="CN594">
            <v>-1030.876271000132</v>
          </cell>
          <cell r="CO594">
            <v>-1016.7992157002445</v>
          </cell>
          <cell r="CP594">
            <v>-367.02542499999981</v>
          </cell>
          <cell r="CQ594">
            <v>-848.92342799995095</v>
          </cell>
          <cell r="CR594">
            <v>-8672.2097870018333</v>
          </cell>
          <cell r="CS594">
            <v>-344.85749349999242</v>
          </cell>
          <cell r="CT594">
            <v>-587.61423369997647</v>
          </cell>
          <cell r="CU594">
            <v>-420.71506399987265</v>
          </cell>
          <cell r="CV594">
            <v>-542.9954780000262</v>
          </cell>
          <cell r="CW594">
            <v>-320.82558999990579</v>
          </cell>
          <cell r="CX594">
            <v>-767.96026049985085</v>
          </cell>
          <cell r="CY594">
            <v>-1223.1368958000094</v>
          </cell>
          <cell r="CZ594">
            <v>-1256.2292494997382</v>
          </cell>
          <cell r="DA594">
            <v>-1013.7988269999623</v>
          </cell>
          <cell r="DB594">
            <v>-1008.8338075000793</v>
          </cell>
          <cell r="DC594">
            <v>-436.13521099986974</v>
          </cell>
          <cell r="DD594">
            <v>-749.10767649998888</v>
          </cell>
          <cell r="DE594">
            <v>-9171.2231530994177</v>
          </cell>
          <cell r="DF594">
            <v>-613.47114779998083</v>
          </cell>
          <cell r="DG594">
            <v>-517.55823639989831</v>
          </cell>
          <cell r="DH594">
            <v>-856.57987100002356</v>
          </cell>
          <cell r="DI594">
            <v>-485.41433100006543</v>
          </cell>
          <cell r="DJ594">
            <v>-357.83726349996869</v>
          </cell>
          <cell r="DK594">
            <v>-1075.5278340000659</v>
          </cell>
          <cell r="DL594">
            <v>-1192.6117640000302</v>
          </cell>
          <cell r="DM594">
            <v>-1030.6078119005542</v>
          </cell>
          <cell r="DN594">
            <v>-976.96163850044832</v>
          </cell>
          <cell r="DO594">
            <v>-829.00911400001496</v>
          </cell>
          <cell r="DP594">
            <v>-691.15652599988971</v>
          </cell>
          <cell r="DQ594">
            <v>-544.48761499999091</v>
          </cell>
          <cell r="DR594">
            <v>-9789.3757518995553</v>
          </cell>
          <cell r="DS594">
            <v>-694.91543049993925</v>
          </cell>
          <cell r="DT594">
            <v>-624.274877499789</v>
          </cell>
          <cell r="DU594">
            <v>-877.2913590001408</v>
          </cell>
          <cell r="DV594">
            <v>-564.66985799977556</v>
          </cell>
          <cell r="DW594">
            <v>-460.9134119998198</v>
          </cell>
          <cell r="DX594">
            <v>-854.97924500016961</v>
          </cell>
          <cell r="DY594">
            <v>-1226.8880477000494</v>
          </cell>
          <cell r="DZ594">
            <v>-843.25957929994911</v>
          </cell>
          <cell r="EA594">
            <v>-1119.5710234001745</v>
          </cell>
          <cell r="EB594">
            <v>-1126.6848519998603</v>
          </cell>
          <cell r="EC594">
            <v>-589.84265300014522</v>
          </cell>
          <cell r="ED594">
            <v>-806.08541450020857</v>
          </cell>
        </row>
        <row r="596">
          <cell r="A596" t="str">
            <v>Hydro Generation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</row>
        <row r="600">
          <cell r="A600" t="str">
            <v>Total Hydro Generation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</row>
        <row r="602">
          <cell r="A602" t="str">
            <v>Other Generation</v>
          </cell>
        </row>
        <row r="603"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</row>
        <row r="605"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</row>
        <row r="606"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F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</row>
        <row r="607"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</row>
        <row r="608"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-10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-10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</row>
        <row r="609"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</row>
        <row r="610"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</row>
        <row r="611"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  <cell r="DD611">
            <v>0</v>
          </cell>
          <cell r="DE611">
            <v>0</v>
          </cell>
          <cell r="DF611">
            <v>0</v>
          </cell>
          <cell r="DG611">
            <v>0</v>
          </cell>
          <cell r="DH611">
            <v>0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</row>
        <row r="612"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</row>
        <row r="613"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-1.7704760000342503</v>
          </cell>
          <cell r="AF613">
            <v>0</v>
          </cell>
          <cell r="AG613">
            <v>0</v>
          </cell>
          <cell r="AH613">
            <v>-1.7704760000015085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-2.8826686000684276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-2.882668599999306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-20.149859389988706</v>
          </cell>
          <cell r="BF613">
            <v>-0.56603615000494756</v>
          </cell>
          <cell r="BG613">
            <v>-2.8402987000008579</v>
          </cell>
          <cell r="BH613">
            <v>0</v>
          </cell>
          <cell r="BI613">
            <v>-5.7559933900010947</v>
          </cell>
          <cell r="BJ613">
            <v>-0.75934659999984433</v>
          </cell>
          <cell r="BK613">
            <v>0</v>
          </cell>
          <cell r="BL613">
            <v>0</v>
          </cell>
          <cell r="BM613">
            <v>-1.4723290000001725</v>
          </cell>
          <cell r="BN613">
            <v>-4.0495121999992989</v>
          </cell>
          <cell r="BO613">
            <v>0</v>
          </cell>
          <cell r="BP613">
            <v>0</v>
          </cell>
          <cell r="BQ613">
            <v>-4.7063433500006795</v>
          </cell>
          <cell r="BR613">
            <v>-47.388946550025139</v>
          </cell>
          <cell r="BS613">
            <v>-7.9658524500046042</v>
          </cell>
          <cell r="BT613">
            <v>-0.51324269999895478</v>
          </cell>
          <cell r="BU613">
            <v>0</v>
          </cell>
          <cell r="BV613">
            <v>-16.625786699998571</v>
          </cell>
          <cell r="BW613">
            <v>-1.8700839000011911</v>
          </cell>
          <cell r="BX613">
            <v>-2.7301210000005085</v>
          </cell>
          <cell r="BY613">
            <v>0</v>
          </cell>
          <cell r="BZ613">
            <v>0</v>
          </cell>
          <cell r="CA613">
            <v>0</v>
          </cell>
          <cell r="CB613">
            <v>-10.534090999997716</v>
          </cell>
          <cell r="CC613">
            <v>0</v>
          </cell>
          <cell r="CD613">
            <v>-7.1497688000017661</v>
          </cell>
          <cell r="CE613">
            <v>-25.30312120000599</v>
          </cell>
          <cell r="CF613">
            <v>-0.81041820000245934</v>
          </cell>
          <cell r="CG613">
            <v>-3.8800449999980628</v>
          </cell>
          <cell r="CH613">
            <v>-6.3062063300021691</v>
          </cell>
          <cell r="CI613">
            <v>-5.3802360699992278</v>
          </cell>
          <cell r="CJ613">
            <v>-6.3485738999988826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-2.0245437999983551</v>
          </cell>
          <cell r="CP613">
            <v>0</v>
          </cell>
          <cell r="CQ613">
            <v>-0.55309790000319481</v>
          </cell>
          <cell r="CR613">
            <v>-7.6568786249845289</v>
          </cell>
          <cell r="CS613">
            <v>-1.129583800000546</v>
          </cell>
          <cell r="CT613">
            <v>0</v>
          </cell>
          <cell r="CU613">
            <v>-0.56386830000337795</v>
          </cell>
          <cell r="CV613">
            <v>0</v>
          </cell>
          <cell r="CW613">
            <v>0</v>
          </cell>
          <cell r="CX613">
            <v>-0.65733220000038273</v>
          </cell>
          <cell r="CY613">
            <v>0</v>
          </cell>
          <cell r="CZ613">
            <v>0</v>
          </cell>
          <cell r="DA613">
            <v>0</v>
          </cell>
          <cell r="DB613">
            <v>-2.4141774999989138</v>
          </cell>
          <cell r="DC613">
            <v>-7.6290324250003323</v>
          </cell>
          <cell r="DD613">
            <v>4.7371156000008341</v>
          </cell>
          <cell r="DE613">
            <v>-26.503624200006016</v>
          </cell>
          <cell r="DF613">
            <v>-5.3676259999992908</v>
          </cell>
          <cell r="DG613">
            <v>-8.3852974000001268</v>
          </cell>
          <cell r="DH613">
            <v>0</v>
          </cell>
          <cell r="DI613">
            <v>-4.3626680000015767</v>
          </cell>
          <cell r="DJ613">
            <v>0</v>
          </cell>
          <cell r="DK613">
            <v>-4.9386717999987013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-3.449360999999044</v>
          </cell>
          <cell r="DQ613">
            <v>0</v>
          </cell>
          <cell r="DR613">
            <v>-107.96966047998285</v>
          </cell>
          <cell r="DS613">
            <v>-3.2130524999956833</v>
          </cell>
          <cell r="DT613">
            <v>-10.249911999999313</v>
          </cell>
          <cell r="DU613">
            <v>-4.5950236999997287</v>
          </cell>
          <cell r="DV613">
            <v>-4.100070880002022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-7.2017989000014495</v>
          </cell>
          <cell r="EB613">
            <v>-9.9999997000013536</v>
          </cell>
          <cell r="EC613">
            <v>-10</v>
          </cell>
          <cell r="ED613">
            <v>-58.609802799997851</v>
          </cell>
        </row>
        <row r="614"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-20.50042492999637</v>
          </cell>
          <cell r="BF614">
            <v>0</v>
          </cell>
          <cell r="BG614">
            <v>-2.7480593000000226</v>
          </cell>
          <cell r="BH614">
            <v>0</v>
          </cell>
          <cell r="BI614">
            <v>-7.1006647999984125</v>
          </cell>
          <cell r="BJ614">
            <v>0</v>
          </cell>
          <cell r="BK614">
            <v>-0.66032599999925878</v>
          </cell>
          <cell r="BL614">
            <v>0</v>
          </cell>
          <cell r="BM614">
            <v>-0.12275670000053651</v>
          </cell>
          <cell r="BN614">
            <v>-3.5907241000004433</v>
          </cell>
          <cell r="BO614">
            <v>0</v>
          </cell>
          <cell r="BP614">
            <v>0</v>
          </cell>
          <cell r="BQ614">
            <v>-6.2778940299995156</v>
          </cell>
          <cell r="BR614">
            <v>-21.267587850015843</v>
          </cell>
          <cell r="BS614">
            <v>-3.2777755000006437</v>
          </cell>
          <cell r="BT614">
            <v>0.51324269999895478</v>
          </cell>
          <cell r="BU614">
            <v>0</v>
          </cell>
          <cell r="BV614">
            <v>-5.1844034500009002</v>
          </cell>
          <cell r="BW614">
            <v>-0.5632524500015279</v>
          </cell>
          <cell r="BX614">
            <v>-7.8968003000009048</v>
          </cell>
          <cell r="BY614">
            <v>0</v>
          </cell>
          <cell r="BZ614">
            <v>0</v>
          </cell>
          <cell r="CA614">
            <v>0</v>
          </cell>
          <cell r="CB614">
            <v>-0.73972384999979113</v>
          </cell>
          <cell r="CC614">
            <v>-4.1188750000001164</v>
          </cell>
          <cell r="CD614">
            <v>0</v>
          </cell>
          <cell r="CE614">
            <v>-13.501412960002199</v>
          </cell>
          <cell r="CF614">
            <v>-1.063984000000346</v>
          </cell>
          <cell r="CG614">
            <v>0</v>
          </cell>
          <cell r="CH614">
            <v>-2.9836463999999978</v>
          </cell>
          <cell r="CI614">
            <v>-3.4402195999991818</v>
          </cell>
          <cell r="CJ614">
            <v>-5.4963489000001573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-0.51721406000069692</v>
          </cell>
          <cell r="CP614">
            <v>0</v>
          </cell>
          <cell r="CQ614">
            <v>0</v>
          </cell>
          <cell r="CR614">
            <v>-26.29486261002603</v>
          </cell>
          <cell r="CS614">
            <v>-2.2613509000002523</v>
          </cell>
          <cell r="CT614">
            <v>0</v>
          </cell>
          <cell r="CU614">
            <v>-4.5741471000001184</v>
          </cell>
          <cell r="CV614">
            <v>-0.34242165999967256</v>
          </cell>
          <cell r="CW614">
            <v>0</v>
          </cell>
          <cell r="CX614">
            <v>-0.13708055000097374</v>
          </cell>
          <cell r="CY614">
            <v>0</v>
          </cell>
          <cell r="CZ614">
            <v>0</v>
          </cell>
          <cell r="DA614">
            <v>0</v>
          </cell>
          <cell r="DB614">
            <v>-9.0158002999996825</v>
          </cell>
          <cell r="DC614">
            <v>-5.2269462000003841</v>
          </cell>
          <cell r="DD614">
            <v>-4.7371158999994805</v>
          </cell>
          <cell r="DE614">
            <v>-31.567313679988729</v>
          </cell>
          <cell r="DF614">
            <v>-4.6323739999988902</v>
          </cell>
          <cell r="DG614">
            <v>-8.3223247000005358</v>
          </cell>
          <cell r="DH614">
            <v>-0.49300408000090101</v>
          </cell>
          <cell r="DI614">
            <v>-6.8844688000008318</v>
          </cell>
          <cell r="DJ614">
            <v>-2.8893226000000141</v>
          </cell>
          <cell r="DK614">
            <v>0</v>
          </cell>
          <cell r="DL614">
            <v>0</v>
          </cell>
          <cell r="DM614">
            <v>-2.4291978000001109</v>
          </cell>
          <cell r="DN614">
            <v>0</v>
          </cell>
          <cell r="DO614">
            <v>0</v>
          </cell>
          <cell r="DP614">
            <v>-5.916621700000178</v>
          </cell>
          <cell r="DQ614">
            <v>0</v>
          </cell>
          <cell r="DR614">
            <v>-79.455642460015952</v>
          </cell>
          <cell r="DS614">
            <v>-7.8334388000002946</v>
          </cell>
          <cell r="DT614">
            <v>-4.3615866000000096</v>
          </cell>
          <cell r="DU614">
            <v>-1.85593340000014</v>
          </cell>
          <cell r="DV614">
            <v>-2.5342287000003125</v>
          </cell>
          <cell r="DW614">
            <v>-0.3627916000004916</v>
          </cell>
          <cell r="DX614">
            <v>0</v>
          </cell>
          <cell r="DY614">
            <v>-0.61280905999956303</v>
          </cell>
          <cell r="DZ614">
            <v>0</v>
          </cell>
          <cell r="EA614">
            <v>-7.6126321000010648</v>
          </cell>
          <cell r="EB614">
            <v>0</v>
          </cell>
          <cell r="EC614">
            <v>-10</v>
          </cell>
          <cell r="ED614">
            <v>-44.282222199999524</v>
          </cell>
        </row>
        <row r="615"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-108.41961699997773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-80.00000700000237</v>
          </cell>
          <cell r="ED616">
            <v>-28.419609999997192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0</v>
          </cell>
          <cell r="DF617">
            <v>0</v>
          </cell>
          <cell r="DG617">
            <v>0</v>
          </cell>
          <cell r="DH617">
            <v>0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-7.4447474000044167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-7.4447473999971407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</row>
        <row r="620"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-46.255062500014901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-14.674924000000829</v>
          </cell>
          <cell r="ED620">
            <v>-31.580138499999521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-5.3606220000074245</v>
          </cell>
          <cell r="AF622">
            <v>0</v>
          </cell>
          <cell r="AG622">
            <v>0</v>
          </cell>
          <cell r="AH622">
            <v>-5.3606220000001485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-6.7210060000070371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-6.7210059999997611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-19.927920999936759</v>
          </cell>
          <cell r="BF622">
            <v>-1.5532579999999143</v>
          </cell>
          <cell r="BG622">
            <v>-1.017295000001468</v>
          </cell>
          <cell r="BH622">
            <v>0</v>
          </cell>
          <cell r="BI622">
            <v>-0.29531900000074529</v>
          </cell>
          <cell r="BJ622">
            <v>0</v>
          </cell>
          <cell r="BK622">
            <v>-6.6421179999997548</v>
          </cell>
          <cell r="BL622">
            <v>0</v>
          </cell>
          <cell r="BM622">
            <v>-7.7414190000017697</v>
          </cell>
          <cell r="BN622">
            <v>0</v>
          </cell>
          <cell r="BO622">
            <v>0</v>
          </cell>
          <cell r="BP622">
            <v>0</v>
          </cell>
          <cell r="BQ622">
            <v>-2.6785119999985909</v>
          </cell>
          <cell r="BR622">
            <v>-3.1097290000179783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-3.1097289999997884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-8.8861289999913424</v>
          </cell>
          <cell r="CF622">
            <v>0</v>
          </cell>
          <cell r="CG622">
            <v>0</v>
          </cell>
          <cell r="CH622">
            <v>-0.30985100000179955</v>
          </cell>
          <cell r="CI622">
            <v>-3.0162200000013399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-5.5600579999991169</v>
          </cell>
          <cell r="CO622">
            <v>0</v>
          </cell>
          <cell r="CP622">
            <v>0</v>
          </cell>
          <cell r="CQ622">
            <v>0</v>
          </cell>
          <cell r="CR622">
            <v>-22.14467099995818</v>
          </cell>
          <cell r="CS622">
            <v>-2.147398000000976</v>
          </cell>
          <cell r="CT622">
            <v>0</v>
          </cell>
          <cell r="CU622">
            <v>-8.8138980000003357</v>
          </cell>
          <cell r="CV622">
            <v>-5.3356729999977688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-5.8477019999991171</v>
          </cell>
          <cell r="DC622">
            <v>0</v>
          </cell>
          <cell r="DD622">
            <v>0</v>
          </cell>
          <cell r="DE622">
            <v>-14.497902999981306</v>
          </cell>
          <cell r="DF622">
            <v>-2.8805829999982961</v>
          </cell>
          <cell r="DG622">
            <v>-2.0601639999986219</v>
          </cell>
          <cell r="DH622">
            <v>0</v>
          </cell>
          <cell r="DI622">
            <v>0</v>
          </cell>
          <cell r="DJ622">
            <v>0</v>
          </cell>
          <cell r="DK622">
            <v>-5.0613280000034138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-4.4958280000028026</v>
          </cell>
          <cell r="DQ622">
            <v>0</v>
          </cell>
          <cell r="DR622">
            <v>-118.55003719998058</v>
          </cell>
          <cell r="DS622">
            <v>0</v>
          </cell>
          <cell r="DT622">
            <v>-2.0145700000030047</v>
          </cell>
          <cell r="DU622">
            <v>-3.0441690000006929</v>
          </cell>
          <cell r="DV622">
            <v>-5.5598160000008647</v>
          </cell>
          <cell r="DW622">
            <v>-4.900986999997258</v>
          </cell>
          <cell r="DX622">
            <v>0</v>
          </cell>
          <cell r="DY622">
            <v>0</v>
          </cell>
          <cell r="DZ622">
            <v>0</v>
          </cell>
          <cell r="EA622">
            <v>-5.6539664999982051</v>
          </cell>
          <cell r="EB622">
            <v>-40</v>
          </cell>
          <cell r="EC622">
            <v>-21.536726000002091</v>
          </cell>
          <cell r="ED622">
            <v>-35.839802700000291</v>
          </cell>
        </row>
        <row r="623"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0</v>
          </cell>
          <cell r="DD623">
            <v>0</v>
          </cell>
          <cell r="DE623">
            <v>0</v>
          </cell>
          <cell r="DF623">
            <v>0</v>
          </cell>
          <cell r="DG623">
            <v>0</v>
          </cell>
          <cell r="DH623">
            <v>0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-253.94214730005478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-15.559817000001203</v>
          </cell>
          <cell r="DZ623">
            <v>-5.5598149999968882</v>
          </cell>
          <cell r="EA623">
            <v>-68.644725999998627</v>
          </cell>
          <cell r="EB623">
            <v>-21.120117999998911</v>
          </cell>
          <cell r="EC623">
            <v>-97.762862000003224</v>
          </cell>
          <cell r="ED623">
            <v>-45.294809300001361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-33.777087255002698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-5.5598140000001877</v>
          </cell>
          <cell r="DZ624">
            <v>0</v>
          </cell>
          <cell r="EA624">
            <v>-13.853644054999677</v>
          </cell>
          <cell r="EB624">
            <v>0</v>
          </cell>
          <cell r="EC624">
            <v>-6.0254856000001382</v>
          </cell>
          <cell r="ED624">
            <v>-8.3381435999999667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-7.1310980000416748</v>
          </cell>
          <cell r="AF626">
            <v>0</v>
          </cell>
          <cell r="AG626">
            <v>0</v>
          </cell>
          <cell r="AH626">
            <v>-7.1310980000016571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-9.6036746000754647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-9.6036745999990671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-70.578205319921835</v>
          </cell>
          <cell r="BF626">
            <v>-2.1192941500048619</v>
          </cell>
          <cell r="BG626">
            <v>-6.6056530000023486</v>
          </cell>
          <cell r="BH626">
            <v>0</v>
          </cell>
          <cell r="BI626">
            <v>-13.151977190000252</v>
          </cell>
          <cell r="BJ626">
            <v>-0.75934659999984433</v>
          </cell>
          <cell r="BK626">
            <v>-7.3024439999990136</v>
          </cell>
          <cell r="BL626">
            <v>0</v>
          </cell>
          <cell r="BM626">
            <v>-9.3365047000024788</v>
          </cell>
          <cell r="BN626">
            <v>-7.6402362999997422</v>
          </cell>
          <cell r="BO626">
            <v>-10</v>
          </cell>
          <cell r="BP626">
            <v>0</v>
          </cell>
          <cell r="BQ626">
            <v>-13.662749379998786</v>
          </cell>
          <cell r="BR626">
            <v>-71.766263400058961</v>
          </cell>
          <cell r="BS626">
            <v>-11.243627950005248</v>
          </cell>
          <cell r="BT626">
            <v>0</v>
          </cell>
          <cell r="BU626">
            <v>0</v>
          </cell>
          <cell r="BV626">
            <v>-21.810190149999471</v>
          </cell>
          <cell r="BW626">
            <v>-2.433336350002719</v>
          </cell>
          <cell r="BX626">
            <v>-13.736650300001202</v>
          </cell>
          <cell r="BY626">
            <v>0</v>
          </cell>
          <cell r="BZ626">
            <v>0</v>
          </cell>
          <cell r="CA626">
            <v>0</v>
          </cell>
          <cell r="CB626">
            <v>-11.273814849997507</v>
          </cell>
          <cell r="CC626">
            <v>-4.1188750000001164</v>
          </cell>
          <cell r="CD626">
            <v>-7.1497688000017661</v>
          </cell>
          <cell r="CE626">
            <v>-47.690663159999531</v>
          </cell>
          <cell r="CF626">
            <v>-1.8744022000028053</v>
          </cell>
          <cell r="CG626">
            <v>-3.8800449999980628</v>
          </cell>
          <cell r="CH626">
            <v>-9.5997037300039665</v>
          </cell>
          <cell r="CI626">
            <v>-11.83667566999975</v>
          </cell>
          <cell r="CJ626">
            <v>-11.84492279999904</v>
          </cell>
          <cell r="CK626">
            <v>0</v>
          </cell>
          <cell r="CL626">
            <v>0</v>
          </cell>
          <cell r="CM626">
            <v>0</v>
          </cell>
          <cell r="CN626">
            <v>-5.5600579999991169</v>
          </cell>
          <cell r="CO626">
            <v>-2.541757859999052</v>
          </cell>
          <cell r="CP626">
            <v>0</v>
          </cell>
          <cell r="CQ626">
            <v>-0.55309790000319481</v>
          </cell>
          <cell r="CR626">
            <v>-56.096412234968739</v>
          </cell>
          <cell r="CS626">
            <v>-5.5383327000017744</v>
          </cell>
          <cell r="CT626">
            <v>0</v>
          </cell>
          <cell r="CU626">
            <v>-13.951913400003832</v>
          </cell>
          <cell r="CV626">
            <v>-5.6780946599974413</v>
          </cell>
          <cell r="CW626">
            <v>0</v>
          </cell>
          <cell r="CX626">
            <v>-0.79441275000135647</v>
          </cell>
          <cell r="CY626">
            <v>0</v>
          </cell>
          <cell r="CZ626">
            <v>0</v>
          </cell>
          <cell r="DA626">
            <v>0</v>
          </cell>
          <cell r="DB626">
            <v>-17.277679799997713</v>
          </cell>
          <cell r="DC626">
            <v>-12.855978625000716</v>
          </cell>
          <cell r="DD626">
            <v>-2.9999864636920393E-7</v>
          </cell>
          <cell r="DE626">
            <v>-72.568840879976051</v>
          </cell>
          <cell r="DF626">
            <v>-12.880582999996477</v>
          </cell>
          <cell r="DG626">
            <v>-18.767786099999284</v>
          </cell>
          <cell r="DH626">
            <v>-0.49300408000090101</v>
          </cell>
          <cell r="DI626">
            <v>-11.247136800002409</v>
          </cell>
          <cell r="DJ626">
            <v>-2.8893226000000141</v>
          </cell>
          <cell r="DK626">
            <v>-9.9999998000021151</v>
          </cell>
          <cell r="DL626">
            <v>0</v>
          </cell>
          <cell r="DM626">
            <v>-2.4291978000001109</v>
          </cell>
          <cell r="DN626">
            <v>0</v>
          </cell>
          <cell r="DO626">
            <v>0</v>
          </cell>
          <cell r="DP626">
            <v>-13.861810700002025</v>
          </cell>
          <cell r="DQ626">
            <v>0</v>
          </cell>
          <cell r="DR626">
            <v>-755.81400159503391</v>
          </cell>
          <cell r="DS626">
            <v>-11.046491299995978</v>
          </cell>
          <cell r="DT626">
            <v>-16.626068600002327</v>
          </cell>
          <cell r="DU626">
            <v>-9.4951261000005616</v>
          </cell>
          <cell r="DV626">
            <v>-12.194115580003199</v>
          </cell>
          <cell r="DW626">
            <v>-5.2637785999977496</v>
          </cell>
          <cell r="DX626">
            <v>0</v>
          </cell>
          <cell r="DY626">
            <v>-21.732440060000954</v>
          </cell>
          <cell r="DZ626">
            <v>-5.5598149999968882</v>
          </cell>
          <cell r="EA626">
            <v>-102.96676755499902</v>
          </cell>
          <cell r="EB626">
            <v>-71.120117700000264</v>
          </cell>
          <cell r="EC626">
            <v>-240.00000460000865</v>
          </cell>
          <cell r="ED626">
            <v>-259.80927649999285</v>
          </cell>
        </row>
        <row r="628">
          <cell r="A628" t="str">
            <v>Total Other Generation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-7.1310980003327131</v>
          </cell>
          <cell r="AF628">
            <v>0</v>
          </cell>
          <cell r="AG628">
            <v>0</v>
          </cell>
          <cell r="AH628">
            <v>-7.1310979999834672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-9.6036745999008417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-9.603674600017257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-70.57820531912148</v>
          </cell>
          <cell r="BF628">
            <v>-2.1192941500339657</v>
          </cell>
          <cell r="BG628">
            <v>-6.6056529999477789</v>
          </cell>
          <cell r="BH628">
            <v>0</v>
          </cell>
          <cell r="BI628">
            <v>-13.151977190049365</v>
          </cell>
          <cell r="BJ628">
            <v>-0.75934660015627742</v>
          </cell>
          <cell r="BK628">
            <v>-7.3024440000299364</v>
          </cell>
          <cell r="BL628">
            <v>0</v>
          </cell>
          <cell r="BM628">
            <v>-9.3365047000115737</v>
          </cell>
          <cell r="BN628">
            <v>-7.6402363000670448</v>
          </cell>
          <cell r="BO628">
            <v>-10</v>
          </cell>
          <cell r="BP628">
            <v>0</v>
          </cell>
          <cell r="BQ628">
            <v>-13.662749379873276</v>
          </cell>
          <cell r="BR628">
            <v>-71.766263398341835</v>
          </cell>
          <cell r="BS628">
            <v>-11.243627949967049</v>
          </cell>
          <cell r="BT628">
            <v>0</v>
          </cell>
          <cell r="BU628">
            <v>0</v>
          </cell>
          <cell r="BV628">
            <v>-21.810190149932168</v>
          </cell>
          <cell r="BW628">
            <v>-2.4333363499026746</v>
          </cell>
          <cell r="BX628">
            <v>-13.736650299979374</v>
          </cell>
          <cell r="BY628">
            <v>0</v>
          </cell>
          <cell r="BZ628">
            <v>0</v>
          </cell>
          <cell r="CA628">
            <v>0</v>
          </cell>
          <cell r="CB628">
            <v>-11.273814850021154</v>
          </cell>
          <cell r="CC628">
            <v>-4.1188750000437722</v>
          </cell>
          <cell r="CD628">
            <v>-7.149768800009042</v>
          </cell>
          <cell r="CE628">
            <v>-47.690663159824908</v>
          </cell>
          <cell r="CF628">
            <v>-1.8744021999882534</v>
          </cell>
          <cell r="CG628">
            <v>-3.8800449999980628</v>
          </cell>
          <cell r="CH628">
            <v>-9.599703730084002</v>
          </cell>
          <cell r="CI628">
            <v>-11.836675669997931</v>
          </cell>
          <cell r="CJ628">
            <v>-11.844922799966298</v>
          </cell>
          <cell r="CK628">
            <v>0</v>
          </cell>
          <cell r="CL628">
            <v>0</v>
          </cell>
          <cell r="CM628">
            <v>0</v>
          </cell>
          <cell r="CN628">
            <v>-5.5600579999154434</v>
          </cell>
          <cell r="CO628">
            <v>-2.5417578599881381</v>
          </cell>
          <cell r="CP628">
            <v>0</v>
          </cell>
          <cell r="CQ628">
            <v>-0.55309790000319481</v>
          </cell>
          <cell r="CR628">
            <v>-56.096412234939635</v>
          </cell>
          <cell r="CS628">
            <v>-5.5383326999144629</v>
          </cell>
          <cell r="CT628">
            <v>0</v>
          </cell>
          <cell r="CU628">
            <v>-13.951913400087506</v>
          </cell>
          <cell r="CV628">
            <v>-5.6780946599319577</v>
          </cell>
          <cell r="CW628">
            <v>0</v>
          </cell>
          <cell r="CX628">
            <v>-0.79441274993587285</v>
          </cell>
          <cell r="CY628">
            <v>0</v>
          </cell>
          <cell r="CZ628">
            <v>0</v>
          </cell>
          <cell r="DA628">
            <v>0</v>
          </cell>
          <cell r="DB628">
            <v>-17.27767979982309</v>
          </cell>
          <cell r="DC628">
            <v>-12.85597862501163</v>
          </cell>
          <cell r="DD628">
            <v>-3.0011869966983795E-7</v>
          </cell>
          <cell r="DE628">
            <v>-72.568840879015625</v>
          </cell>
          <cell r="DF628">
            <v>-12.880583000136539</v>
          </cell>
          <cell r="DG628">
            <v>-18.767786100041121</v>
          </cell>
          <cell r="DH628">
            <v>-0.49300408002454787</v>
          </cell>
          <cell r="DI628">
            <v>-11.247136800084263</v>
          </cell>
          <cell r="DJ628">
            <v>-2.8893225999781862</v>
          </cell>
          <cell r="DK628">
            <v>-9.9999998001148924</v>
          </cell>
          <cell r="DL628">
            <v>0</v>
          </cell>
          <cell r="DM628">
            <v>-2.4291977999964729</v>
          </cell>
          <cell r="DN628">
            <v>0</v>
          </cell>
          <cell r="DO628">
            <v>0</v>
          </cell>
          <cell r="DP628">
            <v>-13.861810700036585</v>
          </cell>
          <cell r="DQ628">
            <v>0</v>
          </cell>
          <cell r="DR628">
            <v>-755.81400159467012</v>
          </cell>
          <cell r="DS628">
            <v>-11.046491299988702</v>
          </cell>
          <cell r="DT628">
            <v>-16.626068599987775</v>
          </cell>
          <cell r="DU628">
            <v>-9.4951261000242084</v>
          </cell>
          <cell r="DV628">
            <v>-12.194115580059588</v>
          </cell>
          <cell r="DW628">
            <v>-5.2637786001432687</v>
          </cell>
          <cell r="DX628">
            <v>0</v>
          </cell>
          <cell r="DY628">
            <v>-21.732440060004592</v>
          </cell>
          <cell r="DZ628">
            <v>-5.5598149999859743</v>
          </cell>
          <cell r="EA628">
            <v>-102.9667675550445</v>
          </cell>
          <cell r="EB628">
            <v>-71.120117699960247</v>
          </cell>
          <cell r="EC628">
            <v>-240.00000459991861</v>
          </cell>
          <cell r="ED628">
            <v>-259.80927650001831</v>
          </cell>
        </row>
        <row r="630">
          <cell r="A630" t="str">
            <v>IRP Resources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</row>
        <row r="632"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  <cell r="DD632">
            <v>0</v>
          </cell>
          <cell r="DE632">
            <v>0</v>
          </cell>
          <cell r="DF632">
            <v>0</v>
          </cell>
          <cell r="DG632">
            <v>0</v>
          </cell>
          <cell r="DH632">
            <v>0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</row>
        <row r="633"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</row>
        <row r="634"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</row>
        <row r="635">
          <cell r="F635">
            <v>-3924.5286080000005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-3773.5840000000026</v>
          </cell>
          <cell r="S635">
            <v>-3773.5840000000026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-3773.5880000000034</v>
          </cell>
          <cell r="AF635">
            <v>-3773.5880000000034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-3773.5840000000026</v>
          </cell>
          <cell r="AS635">
            <v>-3773.5840000000026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-3924.5281920000016</v>
          </cell>
          <cell r="BF635">
            <v>-3924.5281920000016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-3924.52736</v>
          </cell>
          <cell r="BS635">
            <v>-3924.52736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</row>
        <row r="636"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-24204.038804000069</v>
          </cell>
          <cell r="CF639">
            <v>-1401.0291300000026</v>
          </cell>
          <cell r="CG639">
            <v>-1144.8469340000011</v>
          </cell>
          <cell r="CH639">
            <v>-1002.6611440000015</v>
          </cell>
          <cell r="CI639">
            <v>-1468.0668699999987</v>
          </cell>
          <cell r="CJ639">
            <v>-1302.0520450000004</v>
          </cell>
          <cell r="CK639">
            <v>-2579.5220870000048</v>
          </cell>
          <cell r="CL639">
            <v>-3686.4176250000019</v>
          </cell>
          <cell r="CM639">
            <v>-3721.8034749999933</v>
          </cell>
          <cell r="CN639">
            <v>-2570.9044250000006</v>
          </cell>
          <cell r="CO639">
            <v>-2011.7398130000001</v>
          </cell>
          <cell r="CP639">
            <v>-2350.3154100000029</v>
          </cell>
          <cell r="CQ639">
            <v>-964.67984599999909</v>
          </cell>
          <cell r="CR639">
            <v>-23148.61139200005</v>
          </cell>
          <cell r="CS639">
            <v>-1288.9088499999998</v>
          </cell>
          <cell r="CT639">
            <v>-1141.9370950000011</v>
          </cell>
          <cell r="CU639">
            <v>-870.32419400000072</v>
          </cell>
          <cell r="CV639">
            <v>-998.58519999999771</v>
          </cell>
          <cell r="CW639">
            <v>-1351.8114759999989</v>
          </cell>
          <cell r="CX639">
            <v>-2508.3148289999954</v>
          </cell>
          <cell r="CY639">
            <v>-3791.0086169999995</v>
          </cell>
          <cell r="CZ639">
            <v>-3833.459907000004</v>
          </cell>
          <cell r="DA639">
            <v>-2701.8283239999946</v>
          </cell>
          <cell r="DB639">
            <v>-2468.1428599999999</v>
          </cell>
          <cell r="DC639">
            <v>-1119.119705000001</v>
          </cell>
          <cell r="DD639">
            <v>-1075.1703349999989</v>
          </cell>
          <cell r="DE639">
            <v>-25283.10712099995</v>
          </cell>
          <cell r="DF639">
            <v>-1315.7619899999991</v>
          </cell>
          <cell r="DG639">
            <v>-1352.3821209999987</v>
          </cell>
          <cell r="DH639">
            <v>-1054.9073050000006</v>
          </cell>
          <cell r="DI639">
            <v>-1348.6913060000006</v>
          </cell>
          <cell r="DJ639">
            <v>-1474.6280530000004</v>
          </cell>
          <cell r="DK639">
            <v>-2415.1296599999987</v>
          </cell>
          <cell r="DL639">
            <v>-4222.8123040000064</v>
          </cell>
          <cell r="DM639">
            <v>-4661.0044300000009</v>
          </cell>
          <cell r="DN639">
            <v>-3138.8866049999997</v>
          </cell>
          <cell r="DO639">
            <v>-1827.2249650000012</v>
          </cell>
          <cell r="DP639">
            <v>-1259.1701539999995</v>
          </cell>
          <cell r="DQ639">
            <v>-1212.5082280000024</v>
          </cell>
          <cell r="DR639">
            <v>-25998.624092999962</v>
          </cell>
          <cell r="DS639">
            <v>-1112.8643499999998</v>
          </cell>
          <cell r="DT639">
            <v>-1161.6678800000009</v>
          </cell>
          <cell r="DU639">
            <v>-1037.3298639999994</v>
          </cell>
          <cell r="DV639">
            <v>-1675.3180079999984</v>
          </cell>
          <cell r="DW639">
            <v>-1290.8609670000005</v>
          </cell>
          <cell r="DX639">
            <v>-2264.6519530000005</v>
          </cell>
          <cell r="DY639">
            <v>-4543.6223200000095</v>
          </cell>
          <cell r="DZ639">
            <v>-5288.9818519999972</v>
          </cell>
          <cell r="EA639">
            <v>-3404.059653999997</v>
          </cell>
          <cell r="EB639">
            <v>-1849.4351300000017</v>
          </cell>
          <cell r="EC639">
            <v>-1168.7950340000025</v>
          </cell>
          <cell r="ED639">
            <v>-1201.0370809999986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</row>
        <row r="644"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B644">
            <v>0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>
            <v>0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  <cell r="DD644">
            <v>0</v>
          </cell>
          <cell r="DE644">
            <v>0</v>
          </cell>
          <cell r="DF644">
            <v>0</v>
          </cell>
          <cell r="DG644">
            <v>0</v>
          </cell>
          <cell r="DH644">
            <v>0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-992.31303285999456</v>
          </cell>
          <cell r="BF647">
            <v>33.854470999998739</v>
          </cell>
          <cell r="BG647">
            <v>-90.266593800002738</v>
          </cell>
          <cell r="BH647">
            <v>-132.89189360000091</v>
          </cell>
          <cell r="BI647">
            <v>-52.293619000000035</v>
          </cell>
          <cell r="BJ647">
            <v>-214.55081849999988</v>
          </cell>
          <cell r="BK647">
            <v>-116.49085429999832</v>
          </cell>
          <cell r="BL647">
            <v>160.79999500000849</v>
          </cell>
          <cell r="BM647">
            <v>-75.214584850000392</v>
          </cell>
          <cell r="BN647">
            <v>-134.40941659999953</v>
          </cell>
          <cell r="BO647">
            <v>-71.637088749997929</v>
          </cell>
          <cell r="BP647">
            <v>-240.27482779999991</v>
          </cell>
          <cell r="BQ647">
            <v>-58.937801659998513</v>
          </cell>
          <cell r="BR647">
            <v>-1411.8964499199647</v>
          </cell>
          <cell r="BS647">
            <v>-153.06044480000128</v>
          </cell>
          <cell r="BT647">
            <v>-183.11002500000177</v>
          </cell>
          <cell r="BU647">
            <v>-129.99973989999853</v>
          </cell>
          <cell r="BV647">
            <v>-60.000014000001102</v>
          </cell>
          <cell r="BW647">
            <v>-273.10429860000295</v>
          </cell>
          <cell r="BX647">
            <v>-50</v>
          </cell>
          <cell r="BY647">
            <v>-55.834200259996578</v>
          </cell>
          <cell r="BZ647">
            <v>-21.694144599998253</v>
          </cell>
          <cell r="CA647">
            <v>-4.8765273000026355</v>
          </cell>
          <cell r="CB647">
            <v>-120.38386266000089</v>
          </cell>
          <cell r="CC647">
            <v>-149.49457280000206</v>
          </cell>
          <cell r="CD647">
            <v>-210.33861999999863</v>
          </cell>
          <cell r="CE647">
            <v>-1204.8180898000137</v>
          </cell>
          <cell r="CF647">
            <v>-144.0213479999984</v>
          </cell>
          <cell r="CG647">
            <v>-61.344121999998606</v>
          </cell>
          <cell r="CH647">
            <v>-89.792812899999262</v>
          </cell>
          <cell r="CI647">
            <v>-129.58403800000087</v>
          </cell>
          <cell r="CJ647">
            <v>-208.51147230000061</v>
          </cell>
          <cell r="CK647">
            <v>-116.75892600000225</v>
          </cell>
          <cell r="CL647">
            <v>-27.799687000006088</v>
          </cell>
          <cell r="CM647">
            <v>-22.239741000004869</v>
          </cell>
          <cell r="CN647">
            <v>-31.11962499999936</v>
          </cell>
          <cell r="CO647">
            <v>-87.062127500001225</v>
          </cell>
          <cell r="CP647">
            <v>-195.57785109999895</v>
          </cell>
          <cell r="CQ647">
            <v>-91.006338999999571</v>
          </cell>
          <cell r="CR647">
            <v>-1337.7074184999219</v>
          </cell>
          <cell r="CS647">
            <v>-249.58480500000223</v>
          </cell>
          <cell r="CT647">
            <v>-125.35027400000035</v>
          </cell>
          <cell r="CU647">
            <v>-85.55982159999985</v>
          </cell>
          <cell r="CV647">
            <v>-132.6230429999996</v>
          </cell>
          <cell r="CW647">
            <v>-137.35544500000105</v>
          </cell>
          <cell r="CX647">
            <v>-162.00190339999972</v>
          </cell>
          <cell r="CY647">
            <v>-45.901906999999483</v>
          </cell>
          <cell r="CZ647">
            <v>-16.679933999999776</v>
          </cell>
          <cell r="DA647">
            <v>-83.814155699998082</v>
          </cell>
          <cell r="DB647">
            <v>-55.405143999996653</v>
          </cell>
          <cell r="DC647">
            <v>-159.41109130000041</v>
          </cell>
          <cell r="DD647">
            <v>-84.019894500001101</v>
          </cell>
          <cell r="DE647">
            <v>-1000.6107153999037</v>
          </cell>
          <cell r="DF647">
            <v>-80.000000300002284</v>
          </cell>
          <cell r="DG647">
            <v>-171.97552830000132</v>
          </cell>
          <cell r="DH647">
            <v>100.47030200000154</v>
          </cell>
          <cell r="DI647">
            <v>-0.13267999999516178</v>
          </cell>
          <cell r="DJ647">
            <v>-85.560057999995479</v>
          </cell>
          <cell r="DK647">
            <v>-94.943394199995964</v>
          </cell>
          <cell r="DL647">
            <v>-38.91940600000089</v>
          </cell>
          <cell r="DM647">
            <v>-32.239254000000074</v>
          </cell>
          <cell r="DN647">
            <v>-111.52970300000015</v>
          </cell>
          <cell r="DO647">
            <v>-167.67427549999411</v>
          </cell>
          <cell r="DP647">
            <v>-77.366786599999614</v>
          </cell>
          <cell r="DQ647">
            <v>-240.73993150000024</v>
          </cell>
          <cell r="DR647">
            <v>-643.8856527999742</v>
          </cell>
          <cell r="DS647">
            <v>-70</v>
          </cell>
          <cell r="DT647">
            <v>24.61894900000334</v>
          </cell>
          <cell r="DU647">
            <v>-129.01940299999842</v>
          </cell>
          <cell r="DV647">
            <v>-171.64882599999692</v>
          </cell>
          <cell r="DW647">
            <v>72.393060700000206</v>
          </cell>
          <cell r="DX647">
            <v>-97.166536000004271</v>
          </cell>
          <cell r="DY647">
            <v>-11.119869999994989</v>
          </cell>
          <cell r="DZ647">
            <v>-11.119634000002407</v>
          </cell>
          <cell r="EA647">
            <v>-45.786133000001428</v>
          </cell>
          <cell r="EB647">
            <v>-160.12224350000179</v>
          </cell>
          <cell r="EC647">
            <v>-39.999994999998307</v>
          </cell>
          <cell r="ED647">
            <v>-4.915021999997407</v>
          </cell>
        </row>
        <row r="648"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-1983.1016294999281</v>
          </cell>
          <cell r="BF648">
            <v>37.204246999997849</v>
          </cell>
          <cell r="BG648">
            <v>-129.73343899999963</v>
          </cell>
          <cell r="BH648">
            <v>-185.14403660000244</v>
          </cell>
          <cell r="BI648">
            <v>-351.87783019999915</v>
          </cell>
          <cell r="BJ648">
            <v>-281.2012851999898</v>
          </cell>
          <cell r="BK648">
            <v>-224.07128740000189</v>
          </cell>
          <cell r="BL648">
            <v>-80.000004000001354</v>
          </cell>
          <cell r="BM648">
            <v>-109.82223000000522</v>
          </cell>
          <cell r="BN648">
            <v>-125.69989200000418</v>
          </cell>
          <cell r="BO648">
            <v>-110.00000100000034</v>
          </cell>
          <cell r="BP648">
            <v>-278.96111939999537</v>
          </cell>
          <cell r="BQ648">
            <v>-143.7947517000066</v>
          </cell>
          <cell r="BR648">
            <v>-2286.2874238961376</v>
          </cell>
          <cell r="BS648">
            <v>-151.46341149999716</v>
          </cell>
          <cell r="BT648">
            <v>-144.88540200000352</v>
          </cell>
          <cell r="BU648">
            <v>-110.00000308000017</v>
          </cell>
          <cell r="BV648">
            <v>-378.60172617599892</v>
          </cell>
          <cell r="BW648">
            <v>-426.69298100000015</v>
          </cell>
          <cell r="BX648">
            <v>-194.4270763000095</v>
          </cell>
          <cell r="BY648">
            <v>-94.165809999991325</v>
          </cell>
          <cell r="BZ648">
            <v>-93.694405000002007</v>
          </cell>
          <cell r="CA648">
            <v>-80.000004299989087</v>
          </cell>
          <cell r="CB648">
            <v>-152.4810559999969</v>
          </cell>
          <cell r="CC648">
            <v>-211.68645354000182</v>
          </cell>
          <cell r="CD648">
            <v>-248.18909500000154</v>
          </cell>
          <cell r="CE648">
            <v>-2168.989581120084</v>
          </cell>
          <cell r="CF648">
            <v>44.286006700000144</v>
          </cell>
          <cell r="CG648">
            <v>-242.43750799999907</v>
          </cell>
          <cell r="CH648">
            <v>-238.3783574400004</v>
          </cell>
          <cell r="CI648">
            <v>-144.18505900000309</v>
          </cell>
          <cell r="CJ648">
            <v>-364.83149403998686</v>
          </cell>
          <cell r="CK648">
            <v>-148.26140940000187</v>
          </cell>
          <cell r="CL648">
            <v>-75.599100999999791</v>
          </cell>
          <cell r="CM648">
            <v>-71.158689000003505</v>
          </cell>
          <cell r="CN648">
            <v>-113.89919969999755</v>
          </cell>
          <cell r="CO648">
            <v>-170.41681500000414</v>
          </cell>
          <cell r="CP648">
            <v>-105.53265824000118</v>
          </cell>
          <cell r="CQ648">
            <v>-538.57529699999577</v>
          </cell>
          <cell r="CR648">
            <v>-1649.7298551540589</v>
          </cell>
          <cell r="CS648">
            <v>-210.63963360000344</v>
          </cell>
          <cell r="CT648">
            <v>-84.916033999998035</v>
          </cell>
          <cell r="CU648">
            <v>-102.83607230000052</v>
          </cell>
          <cell r="CV648">
            <v>-136.10631039999862</v>
          </cell>
          <cell r="CW648">
            <v>-341.34924450000108</v>
          </cell>
          <cell r="CX648">
            <v>-200.61492400000861</v>
          </cell>
          <cell r="CY648">
            <v>-110.08117436998873</v>
          </cell>
          <cell r="CZ648">
            <v>-68.919432700000471</v>
          </cell>
          <cell r="DA648">
            <v>-97.799920000004931</v>
          </cell>
          <cell r="DB648">
            <v>-104.09298529999796</v>
          </cell>
          <cell r="DC648">
            <v>-176.39283499999874</v>
          </cell>
          <cell r="DD648">
            <v>-15.981288984003186</v>
          </cell>
          <cell r="DE648">
            <v>-1522.8259025000734</v>
          </cell>
          <cell r="DF648">
            <v>-79.999996999998984</v>
          </cell>
          <cell r="DG648">
            <v>-186.65407020000566</v>
          </cell>
          <cell r="DH648">
            <v>-204.96904749999521</v>
          </cell>
          <cell r="DI648">
            <v>-342.90368280000985</v>
          </cell>
          <cell r="DJ648">
            <v>-52.334782999998424</v>
          </cell>
          <cell r="DK648">
            <v>-80.812210000003688</v>
          </cell>
          <cell r="DL648">
            <v>-32.239509999999427</v>
          </cell>
          <cell r="DM648">
            <v>-26.679689999989932</v>
          </cell>
          <cell r="DN648">
            <v>-249.79970000000321</v>
          </cell>
          <cell r="DO648">
            <v>-99.964060999998765</v>
          </cell>
          <cell r="DP648">
            <v>-149.13403499999549</v>
          </cell>
          <cell r="DQ648">
            <v>-17.335115999994741</v>
          </cell>
          <cell r="DR648">
            <v>-1447.0980468499474</v>
          </cell>
          <cell r="DS648">
            <v>-30</v>
          </cell>
          <cell r="DT648">
            <v>-202.27535689999786</v>
          </cell>
          <cell r="DU648">
            <v>86.730176999997639</v>
          </cell>
          <cell r="DV648">
            <v>-365.95794505000231</v>
          </cell>
          <cell r="DW648">
            <v>-481.2705183000071</v>
          </cell>
          <cell r="DX648">
            <v>-136.75154810000095</v>
          </cell>
          <cell r="DY648">
            <v>-27.799324999999953</v>
          </cell>
          <cell r="DZ648">
            <v>-71.159420999989379</v>
          </cell>
          <cell r="EA648">
            <v>-42.418454999991809</v>
          </cell>
          <cell r="EB648">
            <v>-96.195665799998096</v>
          </cell>
          <cell r="EC648">
            <v>-39.999988700001268</v>
          </cell>
          <cell r="ED648">
            <v>-40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-52.941661000018939</v>
          </cell>
          <cell r="AS649">
            <v>0</v>
          </cell>
          <cell r="AT649">
            <v>0</v>
          </cell>
          <cell r="AU649">
            <v>-52.941661000004387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-1669.3845129602123</v>
          </cell>
          <cell r="BF649">
            <v>-32.439436230000865</v>
          </cell>
          <cell r="BG649">
            <v>-170.82981599999766</v>
          </cell>
          <cell r="BH649">
            <v>-311.04231269999582</v>
          </cell>
          <cell r="BI649">
            <v>-290.93038720000186</v>
          </cell>
          <cell r="BJ649">
            <v>-189.91432153998176</v>
          </cell>
          <cell r="BK649">
            <v>-122.67224629002158</v>
          </cell>
          <cell r="BL649">
            <v>0</v>
          </cell>
          <cell r="BM649">
            <v>-39.999750000017229</v>
          </cell>
          <cell r="BN649">
            <v>-90</v>
          </cell>
          <cell r="BO649">
            <v>-160.68637999999919</v>
          </cell>
          <cell r="BP649">
            <v>-158.95354999999836</v>
          </cell>
          <cell r="BQ649">
            <v>-101.91631300000154</v>
          </cell>
          <cell r="BR649">
            <v>-1390.3108806000091</v>
          </cell>
          <cell r="BS649">
            <v>-10.56604000000516</v>
          </cell>
          <cell r="BT649">
            <v>-169.99998000000051</v>
          </cell>
          <cell r="BU649">
            <v>-212.65441750000173</v>
          </cell>
          <cell r="BV649">
            <v>-287.5551434999943</v>
          </cell>
          <cell r="BW649">
            <v>-179.33483199999318</v>
          </cell>
          <cell r="BX649">
            <v>-51.316200000001118</v>
          </cell>
          <cell r="BY649">
            <v>-30</v>
          </cell>
          <cell r="BZ649">
            <v>-60</v>
          </cell>
          <cell r="CA649">
            <v>-96.356229999990319</v>
          </cell>
          <cell r="CB649">
            <v>-132.52803859999403</v>
          </cell>
          <cell r="CC649">
            <v>-99.999998999999661</v>
          </cell>
          <cell r="CD649">
            <v>-60</v>
          </cell>
          <cell r="CE649">
            <v>-1185.029887689976</v>
          </cell>
          <cell r="CF649">
            <v>-10</v>
          </cell>
          <cell r="CG649">
            <v>-79.470160000004398</v>
          </cell>
          <cell r="CH649">
            <v>-269.07761099000345</v>
          </cell>
          <cell r="CI649">
            <v>-232.84452900000906</v>
          </cell>
          <cell r="CJ649">
            <v>-75.560060999996495</v>
          </cell>
          <cell r="CK649">
            <v>-31.119875000003958</v>
          </cell>
          <cell r="CL649">
            <v>-61.158949000004213</v>
          </cell>
          <cell r="CM649">
            <v>-25.560309999971651</v>
          </cell>
          <cell r="CN649">
            <v>-111.1795637000032</v>
          </cell>
          <cell r="CO649">
            <v>-157.83963400000357</v>
          </cell>
          <cell r="CP649">
            <v>-41.219194999997853</v>
          </cell>
          <cell r="CQ649">
            <v>-90</v>
          </cell>
          <cell r="CR649">
            <v>-1074.6554007001687</v>
          </cell>
          <cell r="CS649">
            <v>-16.09027700000297</v>
          </cell>
          <cell r="CT649">
            <v>-54.633600000001024</v>
          </cell>
          <cell r="CU649">
            <v>-206.67993300000671</v>
          </cell>
          <cell r="CV649">
            <v>-251.25330880000547</v>
          </cell>
          <cell r="CW649">
            <v>-208.53081699999166</v>
          </cell>
          <cell r="CX649">
            <v>-42.239480000018375</v>
          </cell>
          <cell r="CY649">
            <v>-33.359389999997802</v>
          </cell>
          <cell r="CZ649">
            <v>-16.679914000007557</v>
          </cell>
          <cell r="DA649">
            <v>-75.559789999999339</v>
          </cell>
          <cell r="DB649">
            <v>-71.544575499996427</v>
          </cell>
          <cell r="DC649">
            <v>-30</v>
          </cell>
          <cell r="DD649">
            <v>-68.084315400003106</v>
          </cell>
          <cell r="DE649">
            <v>-463.0447307000868</v>
          </cell>
          <cell r="DF649">
            <v>0</v>
          </cell>
          <cell r="DG649">
            <v>-10</v>
          </cell>
          <cell r="DH649">
            <v>-55.037161400003242</v>
          </cell>
          <cell r="DI649">
            <v>-201.3277592999948</v>
          </cell>
          <cell r="DJ649">
            <v>-65.55993000001763</v>
          </cell>
          <cell r="DK649">
            <v>0</v>
          </cell>
          <cell r="DL649">
            <v>-91.119879999983823</v>
          </cell>
          <cell r="DM649">
            <v>0</v>
          </cell>
          <cell r="DN649">
            <v>0</v>
          </cell>
          <cell r="DO649">
            <v>-40</v>
          </cell>
          <cell r="DP649">
            <v>0</v>
          </cell>
          <cell r="DQ649">
            <v>0</v>
          </cell>
          <cell r="DR649">
            <v>-157.16435600002296</v>
          </cell>
          <cell r="DS649">
            <v>0</v>
          </cell>
          <cell r="DT649">
            <v>0</v>
          </cell>
          <cell r="DU649">
            <v>-40.000019999992219</v>
          </cell>
          <cell r="DV649">
            <v>-61.604399999996531</v>
          </cell>
          <cell r="DW649">
            <v>-35.559935999976005</v>
          </cell>
          <cell r="DX649">
            <v>-10</v>
          </cell>
          <cell r="DY649">
            <v>0</v>
          </cell>
          <cell r="DZ649">
            <v>0</v>
          </cell>
          <cell r="EA649">
            <v>0</v>
          </cell>
          <cell r="EB649">
            <v>-10</v>
          </cell>
          <cell r="EC649">
            <v>0</v>
          </cell>
          <cell r="ED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-2040.2824838501401</v>
          </cell>
          <cell r="BF650">
            <v>-101.92890840000109</v>
          </cell>
          <cell r="BG650">
            <v>-123.99999829999797</v>
          </cell>
          <cell r="BH650">
            <v>-90.368497499999648</v>
          </cell>
          <cell r="BI650">
            <v>-244.8529039999994</v>
          </cell>
          <cell r="BJ650">
            <v>-199.99999794999894</v>
          </cell>
          <cell r="BK650">
            <v>-322.49067999998806</v>
          </cell>
          <cell r="BL650">
            <v>-50</v>
          </cell>
          <cell r="BM650">
            <v>-225.93588699999964</v>
          </cell>
          <cell r="BN650">
            <v>-139.99999670000398</v>
          </cell>
          <cell r="BO650">
            <v>-103.81817540000338</v>
          </cell>
          <cell r="BP650">
            <v>-269.31793400000606</v>
          </cell>
          <cell r="BQ650">
            <v>-167.56950460000007</v>
          </cell>
          <cell r="BR650">
            <v>-1309.0867781501729</v>
          </cell>
          <cell r="BS650">
            <v>-184.16342949999671</v>
          </cell>
          <cell r="BT650">
            <v>204.73248610000155</v>
          </cell>
          <cell r="BU650">
            <v>-101.83792150000227</v>
          </cell>
          <cell r="BV650">
            <v>-69.798385400004918</v>
          </cell>
          <cell r="BW650">
            <v>-233.23309919999156</v>
          </cell>
          <cell r="BX650">
            <v>-50.000010000003385</v>
          </cell>
          <cell r="BY650">
            <v>-42.952193000004627</v>
          </cell>
          <cell r="BZ650">
            <v>-129.9999960000132</v>
          </cell>
          <cell r="CA650">
            <v>-220.25105600000825</v>
          </cell>
          <cell r="CB650">
            <v>-303.66262640000059</v>
          </cell>
          <cell r="CC650">
            <v>-12.694325600001321</v>
          </cell>
          <cell r="CD650">
            <v>-165.22622165000212</v>
          </cell>
          <cell r="CE650">
            <v>-1717.3472199400421</v>
          </cell>
          <cell r="CF650">
            <v>-175.91026099999726</v>
          </cell>
          <cell r="CG650">
            <v>-412.37667750000401</v>
          </cell>
          <cell r="CH650">
            <v>-129.2753367500045</v>
          </cell>
          <cell r="CI650">
            <v>-240.210138800001</v>
          </cell>
          <cell r="CJ650">
            <v>-128.25313594000181</v>
          </cell>
          <cell r="CK650">
            <v>-125.59985400000005</v>
          </cell>
          <cell r="CL650">
            <v>-217.89076400001068</v>
          </cell>
          <cell r="CM650">
            <v>-33.359375750005711</v>
          </cell>
          <cell r="CN650">
            <v>-83.119876000011573</v>
          </cell>
          <cell r="CO650">
            <v>-93.332958200000576</v>
          </cell>
          <cell r="CP650">
            <v>-145.59483349999937</v>
          </cell>
          <cell r="CQ650">
            <v>67.575991500001692</v>
          </cell>
          <cell r="CR650">
            <v>-1901.3448876999319</v>
          </cell>
          <cell r="CS650">
            <v>-8.8156020000024</v>
          </cell>
          <cell r="CT650">
            <v>-427.87196919999406</v>
          </cell>
          <cell r="CU650">
            <v>-189.42901899999561</v>
          </cell>
          <cell r="CV650">
            <v>-386.12809000000561</v>
          </cell>
          <cell r="CW650">
            <v>-171.18183899999713</v>
          </cell>
          <cell r="CX650">
            <v>-90.039562999998452</v>
          </cell>
          <cell r="CY650">
            <v>108.62002000000211</v>
          </cell>
          <cell r="CZ650">
            <v>-44.479492999991635</v>
          </cell>
          <cell r="DA650">
            <v>-241.37503900000593</v>
          </cell>
          <cell r="DB650">
            <v>-87.22407750000275</v>
          </cell>
          <cell r="DC650">
            <v>-162.50729199999478</v>
          </cell>
          <cell r="DD650">
            <v>-200.91292399999656</v>
          </cell>
          <cell r="DE650">
            <v>-1482.3769764999161</v>
          </cell>
          <cell r="DF650">
            <v>-44.791640400006145</v>
          </cell>
          <cell r="DG650">
            <v>-104.74059780000243</v>
          </cell>
          <cell r="DH650">
            <v>-344.38715159999992</v>
          </cell>
          <cell r="DI650">
            <v>-234.93531700000312</v>
          </cell>
          <cell r="DJ650">
            <v>-133.59378920000745</v>
          </cell>
          <cell r="DK650">
            <v>-72.024619999996503</v>
          </cell>
          <cell r="DL650">
            <v>23.358340000006137</v>
          </cell>
          <cell r="DM650">
            <v>-87.799559999999474</v>
          </cell>
          <cell r="DN650">
            <v>-71.119634000002407</v>
          </cell>
          <cell r="DO650">
            <v>-100.77563599999849</v>
          </cell>
          <cell r="DP650">
            <v>-126.91356299999461</v>
          </cell>
          <cell r="DQ650">
            <v>-184.65380749999895</v>
          </cell>
          <cell r="DR650">
            <v>-1436.936298500048</v>
          </cell>
          <cell r="DS650">
            <v>-10</v>
          </cell>
          <cell r="DT650">
            <v>151.92635350000637</v>
          </cell>
          <cell r="DU650">
            <v>-489.14305339999555</v>
          </cell>
          <cell r="DV650">
            <v>-34.548226299986709</v>
          </cell>
          <cell r="DW650">
            <v>-322.30909300001804</v>
          </cell>
          <cell r="DX650">
            <v>-54.197769999998854</v>
          </cell>
          <cell r="DY650">
            <v>-56.679679999971995</v>
          </cell>
          <cell r="DZ650">
            <v>-86.718849999975646</v>
          </cell>
          <cell r="EA650">
            <v>-167.81539299999713</v>
          </cell>
          <cell r="EB650">
            <v>-227.45058629999403</v>
          </cell>
          <cell r="EC650">
            <v>-40</v>
          </cell>
          <cell r="ED650">
            <v>-100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-1580.2597385598347</v>
          </cell>
          <cell r="BF651">
            <v>-11.235675099997025</v>
          </cell>
          <cell r="BG651">
            <v>-225.99997450000228</v>
          </cell>
          <cell r="BH651">
            <v>-150.62826586000301</v>
          </cell>
          <cell r="BI651">
            <v>23.742600800003856</v>
          </cell>
          <cell r="BJ651">
            <v>-128.19384000000719</v>
          </cell>
          <cell r="BK651">
            <v>-127.50883529998828</v>
          </cell>
          <cell r="BL651">
            <v>-308.17932870000368</v>
          </cell>
          <cell r="BM651">
            <v>-96.015946999978041</v>
          </cell>
          <cell r="BN651">
            <v>-240.0000039999868</v>
          </cell>
          <cell r="BO651">
            <v>-150.77825129999837</v>
          </cell>
          <cell r="BP651">
            <v>-67.497602999996161</v>
          </cell>
          <cell r="BQ651">
            <v>-97.964614600001369</v>
          </cell>
          <cell r="BR651">
            <v>-2247.3060967938509</v>
          </cell>
          <cell r="BS651">
            <v>92.242773500001931</v>
          </cell>
          <cell r="BT651">
            <v>-677.05826720000186</v>
          </cell>
          <cell r="BU651">
            <v>-87.93567030000122</v>
          </cell>
          <cell r="BV651">
            <v>-121.87742999999318</v>
          </cell>
          <cell r="BW651">
            <v>-86.766661600006046</v>
          </cell>
          <cell r="BX651">
            <v>-280</v>
          </cell>
          <cell r="BY651">
            <v>-187.04779099998996</v>
          </cell>
          <cell r="BZ651">
            <v>-54.611210000002757</v>
          </cell>
          <cell r="CA651">
            <v>-359.74895599999581</v>
          </cell>
          <cell r="CB651">
            <v>-53.49712179400376</v>
          </cell>
          <cell r="CC651">
            <v>-325.84977299999446</v>
          </cell>
          <cell r="CD651">
            <v>-105.155989400002</v>
          </cell>
          <cell r="CE651">
            <v>-1409.9833922102116</v>
          </cell>
          <cell r="CF651">
            <v>-115.3370716999998</v>
          </cell>
          <cell r="CG651">
            <v>-151.54157429999759</v>
          </cell>
          <cell r="CH651">
            <v>-216.8790055999998</v>
          </cell>
          <cell r="CI651">
            <v>-94.608545780007262</v>
          </cell>
          <cell r="CJ651">
            <v>-276.63978399999905</v>
          </cell>
          <cell r="CK651">
            <v>-127.11261699997704</v>
          </cell>
          <cell r="CL651">
            <v>90.051897999976063</v>
          </cell>
          <cell r="CM651">
            <v>-64.479475000000093</v>
          </cell>
          <cell r="CN651">
            <v>-236.3233276999963</v>
          </cell>
          <cell r="CO651">
            <v>-149.62123099999735</v>
          </cell>
          <cell r="CP651">
            <v>-119.44412912999542</v>
          </cell>
          <cell r="CQ651">
            <v>51.951471000000311</v>
          </cell>
          <cell r="CR651">
            <v>-1868.2003760000225</v>
          </cell>
          <cell r="CS651">
            <v>-50.88677999999345</v>
          </cell>
          <cell r="CT651">
            <v>-208.95437726000091</v>
          </cell>
          <cell r="CU651">
            <v>-243.29497600000468</v>
          </cell>
          <cell r="CV651">
            <v>-104.44518329999119</v>
          </cell>
          <cell r="CW651">
            <v>-182.2216351399984</v>
          </cell>
          <cell r="CX651">
            <v>-182.27955599999405</v>
          </cell>
          <cell r="CY651">
            <v>-171.9379670000053</v>
          </cell>
          <cell r="CZ651">
            <v>-32.239773999986937</v>
          </cell>
          <cell r="DA651">
            <v>-92.450296000009985</v>
          </cell>
          <cell r="DB651">
            <v>-189.88159160000214</v>
          </cell>
          <cell r="DC651">
            <v>-80.626058999994711</v>
          </cell>
          <cell r="DD651">
            <v>-328.98218069999712</v>
          </cell>
          <cell r="DE651">
            <v>-1455.6160802999511</v>
          </cell>
          <cell r="DF651">
            <v>-50</v>
          </cell>
          <cell r="DG651">
            <v>-213.05799800000386</v>
          </cell>
          <cell r="DH651">
            <v>-74.473928999999771</v>
          </cell>
          <cell r="DI651">
            <v>-186.8542640000087</v>
          </cell>
          <cell r="DJ651">
            <v>-364.07144200000039</v>
          </cell>
          <cell r="DK651">
            <v>-223.57498699999996</v>
          </cell>
          <cell r="DL651">
            <v>-74.478463299979921</v>
          </cell>
          <cell r="DM651">
            <v>-60.039587999985088</v>
          </cell>
          <cell r="DN651">
            <v>-115.79978300000948</v>
          </cell>
          <cell r="DO651">
            <v>-15.137260999996215</v>
          </cell>
          <cell r="DP651">
            <v>-106.16214699999546</v>
          </cell>
          <cell r="DQ651">
            <v>28.03378199999861</v>
          </cell>
          <cell r="DR651">
            <v>-1268.3661684000399</v>
          </cell>
          <cell r="DS651">
            <v>-30</v>
          </cell>
          <cell r="DT651">
            <v>-575.40469999999914</v>
          </cell>
          <cell r="DU651">
            <v>-17.741491000007954</v>
          </cell>
          <cell r="DV651">
            <v>-235.49669240000367</v>
          </cell>
          <cell r="DW651">
            <v>160.24725000000035</v>
          </cell>
          <cell r="DX651">
            <v>-148.68230000001495</v>
          </cell>
          <cell r="DY651">
            <v>-21.119619999983115</v>
          </cell>
          <cell r="DZ651">
            <v>-32.23975400000927</v>
          </cell>
          <cell r="EA651">
            <v>-317.48833999999624</v>
          </cell>
          <cell r="EB651">
            <v>-30.440520999996806</v>
          </cell>
          <cell r="EC651">
            <v>0</v>
          </cell>
          <cell r="ED651">
            <v>-20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24.435289999935776</v>
          </cell>
          <cell r="BF652">
            <v>0</v>
          </cell>
          <cell r="BG652">
            <v>0</v>
          </cell>
          <cell r="BH652">
            <v>-12.944040000002133</v>
          </cell>
          <cell r="BI652">
            <v>0</v>
          </cell>
          <cell r="BJ652">
            <v>0</v>
          </cell>
          <cell r="BK652">
            <v>0</v>
          </cell>
          <cell r="BL652">
            <v>-2.6206699999893317</v>
          </cell>
          <cell r="BM652">
            <v>40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-37.420719999936409</v>
          </cell>
          <cell r="BS652">
            <v>0</v>
          </cell>
          <cell r="BT652">
            <v>0</v>
          </cell>
          <cell r="BU652">
            <v>0</v>
          </cell>
          <cell r="BV652">
            <v>-27.420719999994617</v>
          </cell>
          <cell r="BW652">
            <v>0</v>
          </cell>
          <cell r="BX652">
            <v>0</v>
          </cell>
          <cell r="BY652">
            <v>0</v>
          </cell>
          <cell r="BZ652">
            <v>-10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-14.364285000134259</v>
          </cell>
          <cell r="CF652">
            <v>0</v>
          </cell>
          <cell r="CG652">
            <v>0</v>
          </cell>
          <cell r="CH652">
            <v>0</v>
          </cell>
          <cell r="CI652">
            <v>-14.36428499998874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-34.722839999943972</v>
          </cell>
          <cell r="CS652">
            <v>0</v>
          </cell>
          <cell r="CT652">
            <v>0</v>
          </cell>
          <cell r="CU652">
            <v>0</v>
          </cell>
          <cell r="CV652">
            <v>-30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-4.7228400000021793</v>
          </cell>
          <cell r="DB652">
            <v>0</v>
          </cell>
          <cell r="DC652">
            <v>0</v>
          </cell>
          <cell r="DD652">
            <v>0</v>
          </cell>
          <cell r="DE652">
            <v>-0.42345500004012138</v>
          </cell>
          <cell r="DF652">
            <v>0</v>
          </cell>
          <cell r="DG652">
            <v>0</v>
          </cell>
          <cell r="DH652">
            <v>-10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9.5765449999998964</v>
          </cell>
          <cell r="DQ652">
            <v>0</v>
          </cell>
          <cell r="DR652">
            <v>-14.557180000003427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-14.557180000003427</v>
          </cell>
          <cell r="EB652">
            <v>0</v>
          </cell>
          <cell r="EC652">
            <v>0</v>
          </cell>
          <cell r="ED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-2466.9125899979845</v>
          </cell>
          <cell r="BF655">
            <v>-91.132099999929778</v>
          </cell>
          <cell r="BG655">
            <v>-409.60169999999925</v>
          </cell>
          <cell r="BH655">
            <v>-508.16279999993276</v>
          </cell>
          <cell r="BI655">
            <v>-374.75179999996908</v>
          </cell>
          <cell r="BJ655">
            <v>-61.675799999968149</v>
          </cell>
          <cell r="BK655">
            <v>-10</v>
          </cell>
          <cell r="BL655">
            <v>0</v>
          </cell>
          <cell r="BM655">
            <v>-20</v>
          </cell>
          <cell r="BN655">
            <v>0</v>
          </cell>
          <cell r="BO655">
            <v>-580.00005999999121</v>
          </cell>
          <cell r="BP655">
            <v>-220</v>
          </cell>
          <cell r="BQ655">
            <v>-191.58833000005689</v>
          </cell>
          <cell r="BR655">
            <v>-2285.8974599996582</v>
          </cell>
          <cell r="BS655">
            <v>-108.93019999994431</v>
          </cell>
          <cell r="BT655">
            <v>-147.60510000004433</v>
          </cell>
          <cell r="BU655">
            <v>-639.9999700000044</v>
          </cell>
          <cell r="BV655">
            <v>-467.94739999994636</v>
          </cell>
          <cell r="BW655">
            <v>-111.41469000000507</v>
          </cell>
          <cell r="BX655">
            <v>-140.00030000001425</v>
          </cell>
          <cell r="BY655">
            <v>0</v>
          </cell>
          <cell r="BZ655">
            <v>-30</v>
          </cell>
          <cell r="CA655">
            <v>-30</v>
          </cell>
          <cell r="CB655">
            <v>-350</v>
          </cell>
          <cell r="CC655">
            <v>-199.9997999999905</v>
          </cell>
          <cell r="CD655">
            <v>-60</v>
          </cell>
          <cell r="CE655">
            <v>-1577.3470099978149</v>
          </cell>
          <cell r="CF655">
            <v>-53.450799999991432</v>
          </cell>
          <cell r="CG655">
            <v>-129.91839999996591</v>
          </cell>
          <cell r="CH655">
            <v>-319.46450000000186</v>
          </cell>
          <cell r="CI655">
            <v>-388.48490000003949</v>
          </cell>
          <cell r="CJ655">
            <v>-90</v>
          </cell>
          <cell r="CK655">
            <v>-31.119899999990594</v>
          </cell>
          <cell r="CL655">
            <v>-11.119799999985844</v>
          </cell>
          <cell r="CM655">
            <v>-16.679869999992661</v>
          </cell>
          <cell r="CN655">
            <v>-36.679669999983162</v>
          </cell>
          <cell r="CO655">
            <v>-261.15937000000849</v>
          </cell>
          <cell r="CP655">
            <v>-81.119799999985844</v>
          </cell>
          <cell r="CQ655">
            <v>-158.15000000002328</v>
          </cell>
          <cell r="CR655">
            <v>-1026.4702599979937</v>
          </cell>
          <cell r="CS655">
            <v>-22.240140000008978</v>
          </cell>
          <cell r="CT655">
            <v>-40</v>
          </cell>
          <cell r="CU655">
            <v>-293.03130000003148</v>
          </cell>
          <cell r="CV655">
            <v>-362.23970000003465</v>
          </cell>
          <cell r="CW655">
            <v>-30</v>
          </cell>
          <cell r="CX655">
            <v>0</v>
          </cell>
          <cell r="CY655">
            <v>0</v>
          </cell>
          <cell r="CZ655">
            <v>-5.5601000000024214</v>
          </cell>
          <cell r="DA655">
            <v>-11.119999999995343</v>
          </cell>
          <cell r="DB655">
            <v>-132.27902000001632</v>
          </cell>
          <cell r="DC655">
            <v>-40</v>
          </cell>
          <cell r="DD655">
            <v>-90</v>
          </cell>
          <cell r="DE655">
            <v>-439.06015000026673</v>
          </cell>
          <cell r="DF655">
            <v>0</v>
          </cell>
          <cell r="DG655">
            <v>0</v>
          </cell>
          <cell r="DH655">
            <v>-196.19589999993332</v>
          </cell>
          <cell r="DI655">
            <v>-72.700100000016391</v>
          </cell>
          <cell r="DJ655">
            <v>-11.119949999963865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-119.04440000001341</v>
          </cell>
          <cell r="DP655">
            <v>-10</v>
          </cell>
          <cell r="DQ655">
            <v>-29.999799999990501</v>
          </cell>
          <cell r="DR655">
            <v>-286.63994000013918</v>
          </cell>
          <cell r="DS655">
            <v>0</v>
          </cell>
          <cell r="DT655">
            <v>-20</v>
          </cell>
          <cell r="DU655">
            <v>-200</v>
          </cell>
          <cell r="DV655">
            <v>-15.520000000018626</v>
          </cell>
          <cell r="DW655">
            <v>-25.559940000064671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-25.559999999939464</v>
          </cell>
          <cell r="EC655">
            <v>0</v>
          </cell>
          <cell r="ED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2"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  <cell r="DB662">
            <v>0</v>
          </cell>
          <cell r="DC662">
            <v>0</v>
          </cell>
          <cell r="DD662">
            <v>0</v>
          </cell>
          <cell r="DE662">
            <v>0</v>
          </cell>
          <cell r="DF662">
            <v>0</v>
          </cell>
          <cell r="DG662">
            <v>0</v>
          </cell>
          <cell r="DH662">
            <v>0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</row>
        <row r="665"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P665">
            <v>0</v>
          </cell>
          <cell r="CQ665">
            <v>0</v>
          </cell>
          <cell r="CR665">
            <v>0</v>
          </cell>
          <cell r="CS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0</v>
          </cell>
          <cell r="CZ665">
            <v>0</v>
          </cell>
          <cell r="DA665">
            <v>0</v>
          </cell>
          <cell r="DB665">
            <v>0</v>
          </cell>
          <cell r="DC665">
            <v>0</v>
          </cell>
          <cell r="DD665">
            <v>0</v>
          </cell>
          <cell r="DE665">
            <v>0</v>
          </cell>
          <cell r="DF665">
            <v>0</v>
          </cell>
          <cell r="DG665">
            <v>0</v>
          </cell>
          <cell r="DH665">
            <v>0</v>
          </cell>
          <cell r="DI665">
            <v>0</v>
          </cell>
          <cell r="DJ665">
            <v>0</v>
          </cell>
          <cell r="DK665">
            <v>0</v>
          </cell>
          <cell r="DL665">
            <v>0</v>
          </cell>
          <cell r="DM665">
            <v>0</v>
          </cell>
          <cell r="DN665">
            <v>0</v>
          </cell>
          <cell r="DO665">
            <v>0</v>
          </cell>
          <cell r="DP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DW665">
            <v>0</v>
          </cell>
          <cell r="DX665">
            <v>0</v>
          </cell>
          <cell r="DY665">
            <v>0</v>
          </cell>
          <cell r="DZ665">
            <v>0</v>
          </cell>
          <cell r="EA665">
            <v>0</v>
          </cell>
          <cell r="EB665">
            <v>0</v>
          </cell>
          <cell r="EC665">
            <v>0</v>
          </cell>
          <cell r="ED665">
            <v>0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  <cell r="DD666">
            <v>0</v>
          </cell>
          <cell r="DE666">
            <v>0</v>
          </cell>
          <cell r="DF666">
            <v>0</v>
          </cell>
          <cell r="DG666">
            <v>0</v>
          </cell>
          <cell r="DH666">
            <v>0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>
            <v>0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0</v>
          </cell>
          <cell r="DF667">
            <v>0</v>
          </cell>
          <cell r="DG667">
            <v>0</v>
          </cell>
          <cell r="DH667">
            <v>0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</row>
        <row r="676"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0"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3"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</row>
        <row r="684"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86"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0</v>
          </cell>
          <cell r="DE686">
            <v>0</v>
          </cell>
          <cell r="DF686">
            <v>0</v>
          </cell>
          <cell r="DG686">
            <v>0</v>
          </cell>
          <cell r="DH686">
            <v>0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</row>
        <row r="687"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0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</row>
        <row r="688"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0</v>
          </cell>
          <cell r="CZ689">
            <v>0</v>
          </cell>
          <cell r="DA689">
            <v>0</v>
          </cell>
          <cell r="DB689">
            <v>0</v>
          </cell>
          <cell r="DC689">
            <v>0</v>
          </cell>
          <cell r="DD689">
            <v>0</v>
          </cell>
          <cell r="DE689">
            <v>0</v>
          </cell>
          <cell r="DF689">
            <v>0</v>
          </cell>
          <cell r="DG689">
            <v>0</v>
          </cell>
          <cell r="DH689">
            <v>0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</row>
        <row r="690"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B690">
            <v>0</v>
          </cell>
          <cell r="CC690">
            <v>0</v>
          </cell>
          <cell r="CD690">
            <v>0</v>
          </cell>
          <cell r="CE690">
            <v>0</v>
          </cell>
          <cell r="CF690">
            <v>0</v>
          </cell>
          <cell r="CG690">
            <v>0</v>
          </cell>
          <cell r="CH690">
            <v>0</v>
          </cell>
          <cell r="CI690">
            <v>0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CX690">
            <v>0</v>
          </cell>
          <cell r="CY690">
            <v>0</v>
          </cell>
          <cell r="CZ690">
            <v>0</v>
          </cell>
          <cell r="DA690">
            <v>0</v>
          </cell>
          <cell r="DB690">
            <v>0</v>
          </cell>
          <cell r="DC690">
            <v>0</v>
          </cell>
          <cell r="DD690">
            <v>0</v>
          </cell>
          <cell r="DE690">
            <v>0</v>
          </cell>
          <cell r="DF690">
            <v>0</v>
          </cell>
          <cell r="DG690">
            <v>0</v>
          </cell>
          <cell r="DH690">
            <v>0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  <cell r="DV690">
            <v>0</v>
          </cell>
          <cell r="DW690">
            <v>0</v>
          </cell>
          <cell r="DX690">
            <v>0</v>
          </cell>
          <cell r="DY690">
            <v>0</v>
          </cell>
          <cell r="DZ690">
            <v>0</v>
          </cell>
          <cell r="EA690">
            <v>0</v>
          </cell>
          <cell r="EB690">
            <v>0</v>
          </cell>
          <cell r="EC690">
            <v>0</v>
          </cell>
          <cell r="ED690">
            <v>0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  <cell r="BZ691">
            <v>0</v>
          </cell>
          <cell r="CA691">
            <v>0</v>
          </cell>
          <cell r="CB691">
            <v>0</v>
          </cell>
          <cell r="CC691">
            <v>0</v>
          </cell>
          <cell r="CD691">
            <v>0</v>
          </cell>
          <cell r="CE691">
            <v>0</v>
          </cell>
          <cell r="CF691">
            <v>0</v>
          </cell>
          <cell r="CG691">
            <v>0</v>
          </cell>
          <cell r="CH691">
            <v>0</v>
          </cell>
          <cell r="CI691">
            <v>0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P691">
            <v>0</v>
          </cell>
          <cell r="CQ691">
            <v>0</v>
          </cell>
          <cell r="CR691">
            <v>0</v>
          </cell>
          <cell r="CS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0</v>
          </cell>
          <cell r="CY691">
            <v>0</v>
          </cell>
          <cell r="CZ691">
            <v>0</v>
          </cell>
          <cell r="DA691">
            <v>0</v>
          </cell>
          <cell r="DB691">
            <v>0</v>
          </cell>
          <cell r="DC691">
            <v>0</v>
          </cell>
          <cell r="DD691">
            <v>0</v>
          </cell>
          <cell r="DE691">
            <v>0</v>
          </cell>
          <cell r="DF691">
            <v>0</v>
          </cell>
          <cell r="DG691">
            <v>0</v>
          </cell>
          <cell r="DH691">
            <v>0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0</v>
          </cell>
          <cell r="DW691">
            <v>0</v>
          </cell>
          <cell r="DX691">
            <v>0</v>
          </cell>
          <cell r="DY691">
            <v>0</v>
          </cell>
          <cell r="DZ691">
            <v>0</v>
          </cell>
          <cell r="EA691">
            <v>0</v>
          </cell>
          <cell r="EB691">
            <v>0</v>
          </cell>
          <cell r="EC691">
            <v>0</v>
          </cell>
          <cell r="ED691">
            <v>0</v>
          </cell>
        </row>
        <row r="692"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P692">
            <v>0</v>
          </cell>
          <cell r="CQ692">
            <v>0</v>
          </cell>
          <cell r="CR692">
            <v>0</v>
          </cell>
          <cell r="CS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  <cell r="DB692">
            <v>0</v>
          </cell>
          <cell r="DC692">
            <v>0</v>
          </cell>
          <cell r="DD692">
            <v>0</v>
          </cell>
          <cell r="DE692">
            <v>0</v>
          </cell>
          <cell r="DF692">
            <v>0</v>
          </cell>
          <cell r="DG692">
            <v>0</v>
          </cell>
          <cell r="DH692">
            <v>0</v>
          </cell>
          <cell r="DI692">
            <v>0</v>
          </cell>
          <cell r="DJ692">
            <v>0</v>
          </cell>
          <cell r="DK692">
            <v>0</v>
          </cell>
          <cell r="DL692">
            <v>0</v>
          </cell>
          <cell r="DM692">
            <v>0</v>
          </cell>
          <cell r="DN692">
            <v>0</v>
          </cell>
          <cell r="DO692">
            <v>0</v>
          </cell>
          <cell r="DP692">
            <v>0</v>
          </cell>
          <cell r="DQ692">
            <v>0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0</v>
          </cell>
          <cell r="DW692">
            <v>0</v>
          </cell>
          <cell r="DX692">
            <v>0</v>
          </cell>
          <cell r="DY692">
            <v>0</v>
          </cell>
          <cell r="DZ692">
            <v>0</v>
          </cell>
          <cell r="EA692">
            <v>0</v>
          </cell>
          <cell r="EB692">
            <v>0</v>
          </cell>
          <cell r="EC692">
            <v>0</v>
          </cell>
          <cell r="ED692">
            <v>0</v>
          </cell>
        </row>
        <row r="693"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CR693">
            <v>0</v>
          </cell>
          <cell r="CS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  <cell r="DB693">
            <v>0</v>
          </cell>
          <cell r="DC693">
            <v>0</v>
          </cell>
          <cell r="DD693">
            <v>0</v>
          </cell>
          <cell r="DE693">
            <v>0</v>
          </cell>
          <cell r="DF693">
            <v>0</v>
          </cell>
          <cell r="DG693">
            <v>0</v>
          </cell>
          <cell r="DH693">
            <v>0</v>
          </cell>
          <cell r="DI693">
            <v>0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0</v>
          </cell>
          <cell r="DP693">
            <v>0</v>
          </cell>
          <cell r="DQ693">
            <v>0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0</v>
          </cell>
          <cell r="DW693">
            <v>0</v>
          </cell>
          <cell r="DX693">
            <v>0</v>
          </cell>
          <cell r="DY693">
            <v>0</v>
          </cell>
          <cell r="DZ693">
            <v>0</v>
          </cell>
          <cell r="EA693">
            <v>0</v>
          </cell>
          <cell r="EB693">
            <v>0</v>
          </cell>
          <cell r="EC693">
            <v>0</v>
          </cell>
          <cell r="ED693">
            <v>0</v>
          </cell>
        </row>
        <row r="694"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0</v>
          </cell>
          <cell r="CF694">
            <v>0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P694">
            <v>0</v>
          </cell>
          <cell r="CQ694">
            <v>0</v>
          </cell>
          <cell r="CR694">
            <v>0</v>
          </cell>
          <cell r="CS694">
            <v>0</v>
          </cell>
          <cell r="CT694">
            <v>0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Y694">
            <v>0</v>
          </cell>
          <cell r="CZ694">
            <v>0</v>
          </cell>
          <cell r="DA694">
            <v>0</v>
          </cell>
          <cell r="DB694">
            <v>0</v>
          </cell>
          <cell r="DC694">
            <v>0</v>
          </cell>
          <cell r="DD694">
            <v>0</v>
          </cell>
          <cell r="DE694">
            <v>0</v>
          </cell>
          <cell r="DF694">
            <v>0</v>
          </cell>
          <cell r="DG694">
            <v>0</v>
          </cell>
          <cell r="DH694">
            <v>0</v>
          </cell>
          <cell r="DI694">
            <v>0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0</v>
          </cell>
          <cell r="DP694">
            <v>0</v>
          </cell>
          <cell r="DQ694">
            <v>0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DW694">
            <v>0</v>
          </cell>
          <cell r="DX694">
            <v>0</v>
          </cell>
          <cell r="DY694">
            <v>0</v>
          </cell>
          <cell r="DZ694">
            <v>0</v>
          </cell>
          <cell r="EA694">
            <v>0</v>
          </cell>
          <cell r="EB694">
            <v>0</v>
          </cell>
          <cell r="EC694">
            <v>0</v>
          </cell>
          <cell r="ED694">
            <v>0</v>
          </cell>
        </row>
        <row r="695"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P695">
            <v>0</v>
          </cell>
          <cell r="CQ695">
            <v>0</v>
          </cell>
          <cell r="CR695">
            <v>0</v>
          </cell>
          <cell r="CS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  <cell r="DB695">
            <v>0</v>
          </cell>
          <cell r="DC695">
            <v>0</v>
          </cell>
          <cell r="DD695">
            <v>0</v>
          </cell>
          <cell r="DE695">
            <v>0</v>
          </cell>
          <cell r="DF695">
            <v>0</v>
          </cell>
          <cell r="DG695">
            <v>0</v>
          </cell>
          <cell r="DH695">
            <v>0</v>
          </cell>
          <cell r="DI695">
            <v>0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0</v>
          </cell>
          <cell r="DP695">
            <v>0</v>
          </cell>
          <cell r="DQ695">
            <v>0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0</v>
          </cell>
          <cell r="DW695">
            <v>0</v>
          </cell>
          <cell r="DX695">
            <v>0</v>
          </cell>
          <cell r="DY695">
            <v>0</v>
          </cell>
          <cell r="DZ695">
            <v>0</v>
          </cell>
          <cell r="EA695">
            <v>0</v>
          </cell>
          <cell r="EB695">
            <v>0</v>
          </cell>
          <cell r="EC695">
            <v>0</v>
          </cell>
          <cell r="ED695">
            <v>0</v>
          </cell>
        </row>
        <row r="696"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</row>
        <row r="697"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  <cell r="DB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</row>
        <row r="698"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  <cell r="DF698">
            <v>0</v>
          </cell>
          <cell r="DG698">
            <v>0</v>
          </cell>
          <cell r="DH698">
            <v>0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</row>
        <row r="703">
          <cell r="A703" t="str">
            <v>Total IRP Resources</v>
          </cell>
          <cell r="F703">
            <v>-3924.5286080000005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-3773.5840000000317</v>
          </cell>
          <cell r="S703">
            <v>-3773.5840000000026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-3773.5879999999888</v>
          </cell>
          <cell r="AF703">
            <v>-3773.5879999999888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-3826.5256609998178</v>
          </cell>
          <cell r="AS703">
            <v>-3773.5839999999735</v>
          </cell>
          <cell r="AT703">
            <v>0</v>
          </cell>
          <cell r="AU703">
            <v>-52.941661000004387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-14632.346889732406</v>
          </cell>
          <cell r="BF703">
            <v>-4090.2055937298574</v>
          </cell>
          <cell r="BG703">
            <v>-1150.4315215999959</v>
          </cell>
          <cell r="BH703">
            <v>-1391.1818462598603</v>
          </cell>
          <cell r="BI703">
            <v>-1290.9639395999257</v>
          </cell>
          <cell r="BJ703">
            <v>-1075.536063190084</v>
          </cell>
          <cell r="BK703">
            <v>-923.2339032900054</v>
          </cell>
          <cell r="BL703">
            <v>-280.00000770017505</v>
          </cell>
          <cell r="BM703">
            <v>-526.98839884996414</v>
          </cell>
          <cell r="BN703">
            <v>-730.1093093000818</v>
          </cell>
          <cell r="BO703">
            <v>-1176.9199564500013</v>
          </cell>
          <cell r="BP703">
            <v>-1235.0050342000322</v>
          </cell>
          <cell r="BQ703">
            <v>-761.77131555997767</v>
          </cell>
          <cell r="BR703">
            <v>-14892.733169358224</v>
          </cell>
          <cell r="BS703">
            <v>-4440.4681123001501</v>
          </cell>
          <cell r="BT703">
            <v>-1117.9262881000759</v>
          </cell>
          <cell r="BU703">
            <v>-1282.4277222800301</v>
          </cell>
          <cell r="BV703">
            <v>-1413.2008190760389</v>
          </cell>
          <cell r="BW703">
            <v>-1310.5465623997152</v>
          </cell>
          <cell r="BX703">
            <v>-765.74358629994094</v>
          </cell>
          <cell r="BY703">
            <v>-409.99999426002614</v>
          </cell>
          <cell r="BZ703">
            <v>-399.99975560000166</v>
          </cell>
          <cell r="CA703">
            <v>-791.23277360014617</v>
          </cell>
          <cell r="CB703">
            <v>-1112.5527054539416</v>
          </cell>
          <cell r="CC703">
            <v>-999.7249239400262</v>
          </cell>
          <cell r="CD703">
            <v>-848.90992604999337</v>
          </cell>
          <cell r="CE703">
            <v>-33481.918269764632</v>
          </cell>
          <cell r="CF703">
            <v>-1855.4626040000003</v>
          </cell>
          <cell r="CG703">
            <v>-2221.935375800007</v>
          </cell>
          <cell r="CH703">
            <v>-2265.5287676800508</v>
          </cell>
          <cell r="CI703">
            <v>-2712.348365580081</v>
          </cell>
          <cell r="CJ703">
            <v>-2445.8479922797997</v>
          </cell>
          <cell r="CK703">
            <v>-3159.4946684001479</v>
          </cell>
          <cell r="CL703">
            <v>-3989.9340280001052</v>
          </cell>
          <cell r="CM703">
            <v>-3955.2809357498772</v>
          </cell>
          <cell r="CN703">
            <v>-3183.2256871000864</v>
          </cell>
          <cell r="CO703">
            <v>-2931.1719487000955</v>
          </cell>
          <cell r="CP703">
            <v>-3038.8038769699633</v>
          </cell>
          <cell r="CQ703">
            <v>-1722.8840194999939</v>
          </cell>
          <cell r="CR703">
            <v>-32041.442430054769</v>
          </cell>
          <cell r="CS703">
            <v>-1847.1660875999369</v>
          </cell>
          <cell r="CT703">
            <v>-2083.6633494601119</v>
          </cell>
          <cell r="CU703">
            <v>-1991.1553158998722</v>
          </cell>
          <cell r="CV703">
            <v>-2401.3808355000801</v>
          </cell>
          <cell r="CW703">
            <v>-2422.4504566399846</v>
          </cell>
          <cell r="CX703">
            <v>-3185.4902554000728</v>
          </cell>
          <cell r="CY703">
            <v>-4043.669035369996</v>
          </cell>
          <cell r="CZ703">
            <v>-4018.01855469984</v>
          </cell>
          <cell r="DA703">
            <v>-3308.6703646999085</v>
          </cell>
          <cell r="DB703">
            <v>-3108.5702539000195</v>
          </cell>
          <cell r="DC703">
            <v>-1768.0569823000114</v>
          </cell>
          <cell r="DD703">
            <v>-1863.1509385840036</v>
          </cell>
          <cell r="DE703">
            <v>-31647.065131401643</v>
          </cell>
          <cell r="DF703">
            <v>-1570.5536277000792</v>
          </cell>
          <cell r="DG703">
            <v>-2038.810315300012</v>
          </cell>
          <cell r="DH703">
            <v>-1839.5001924999524</v>
          </cell>
          <cell r="DI703">
            <v>-2387.5451090999413</v>
          </cell>
          <cell r="DJ703">
            <v>-2186.8680052000564</v>
          </cell>
          <cell r="DK703">
            <v>-2886.484871200053</v>
          </cell>
          <cell r="DL703">
            <v>-4436.2112232998479</v>
          </cell>
          <cell r="DM703">
            <v>-4867.762522000121</v>
          </cell>
          <cell r="DN703">
            <v>-3687.1354249999858</v>
          </cell>
          <cell r="DO703">
            <v>-2369.8205985000823</v>
          </cell>
          <cell r="DP703">
            <v>-1719.1701405999484</v>
          </cell>
          <cell r="DQ703">
            <v>-1657.2031010000501</v>
          </cell>
          <cell r="DR703">
            <v>-31253.271735550836</v>
          </cell>
          <cell r="DS703">
            <v>-1252.8643500003964</v>
          </cell>
          <cell r="DT703">
            <v>-1782.8026343998499</v>
          </cell>
          <cell r="DU703">
            <v>-1826.5036544001196</v>
          </cell>
          <cell r="DV703">
            <v>-2560.0940977500286</v>
          </cell>
          <cell r="DW703">
            <v>-1922.9201436000876</v>
          </cell>
          <cell r="DX703">
            <v>-2711.450107099954</v>
          </cell>
          <cell r="DY703">
            <v>-4660.340815000236</v>
          </cell>
          <cell r="DZ703">
            <v>-5490.2195109999739</v>
          </cell>
          <cell r="EA703">
            <v>-3992.1251550000161</v>
          </cell>
          <cell r="EB703">
            <v>-2399.2041466000956</v>
          </cell>
          <cell r="EC703">
            <v>-1288.7950176999439</v>
          </cell>
          <cell r="ED703">
            <v>-1365.9521030001342</v>
          </cell>
        </row>
        <row r="705">
          <cell r="A705" t="str">
            <v>Growth Station Resources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</row>
        <row r="707"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  <cell r="BZ707">
            <v>0</v>
          </cell>
          <cell r="CA707">
            <v>0</v>
          </cell>
          <cell r="CB707">
            <v>0</v>
          </cell>
          <cell r="CC707">
            <v>0</v>
          </cell>
          <cell r="CD707">
            <v>0</v>
          </cell>
          <cell r="CE707">
            <v>0</v>
          </cell>
          <cell r="CF707">
            <v>0</v>
          </cell>
          <cell r="CG707">
            <v>0</v>
          </cell>
          <cell r="CH707">
            <v>0</v>
          </cell>
          <cell r="CI707">
            <v>0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P707">
            <v>0</v>
          </cell>
          <cell r="CQ707">
            <v>0</v>
          </cell>
          <cell r="CR707">
            <v>0</v>
          </cell>
          <cell r="CS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0</v>
          </cell>
          <cell r="CZ707">
            <v>0</v>
          </cell>
          <cell r="DA707">
            <v>0</v>
          </cell>
          <cell r="DB707">
            <v>0</v>
          </cell>
          <cell r="DC707">
            <v>0</v>
          </cell>
          <cell r="DD707">
            <v>0</v>
          </cell>
          <cell r="DE707">
            <v>0</v>
          </cell>
          <cell r="DF707">
            <v>0</v>
          </cell>
          <cell r="DG707">
            <v>0</v>
          </cell>
          <cell r="DH707">
            <v>0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0</v>
          </cell>
          <cell r="DW707">
            <v>0</v>
          </cell>
          <cell r="DX707">
            <v>0</v>
          </cell>
          <cell r="DY707">
            <v>0</v>
          </cell>
          <cell r="DZ707">
            <v>0</v>
          </cell>
          <cell r="EA707">
            <v>0</v>
          </cell>
          <cell r="EB707">
            <v>0</v>
          </cell>
          <cell r="EC707">
            <v>0</v>
          </cell>
          <cell r="ED707">
            <v>0</v>
          </cell>
        </row>
        <row r="708"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0</v>
          </cell>
          <cell r="CZ708">
            <v>0</v>
          </cell>
          <cell r="DA708">
            <v>0</v>
          </cell>
          <cell r="DB708">
            <v>0</v>
          </cell>
          <cell r="DC708">
            <v>0</v>
          </cell>
          <cell r="DD708">
            <v>0</v>
          </cell>
          <cell r="DE708">
            <v>0</v>
          </cell>
          <cell r="DF708">
            <v>0</v>
          </cell>
          <cell r="DG708">
            <v>0</v>
          </cell>
          <cell r="DH708">
            <v>0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</row>
        <row r="709"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  <cell r="BZ709">
            <v>0</v>
          </cell>
          <cell r="CA709">
            <v>0</v>
          </cell>
          <cell r="CB709">
            <v>0</v>
          </cell>
          <cell r="CC709">
            <v>0</v>
          </cell>
          <cell r="CD709">
            <v>0</v>
          </cell>
          <cell r="CE709">
            <v>0</v>
          </cell>
          <cell r="CF709">
            <v>0</v>
          </cell>
          <cell r="CG709">
            <v>0</v>
          </cell>
          <cell r="CH709">
            <v>0</v>
          </cell>
          <cell r="CI709">
            <v>0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P709">
            <v>0</v>
          </cell>
          <cell r="CQ709">
            <v>0</v>
          </cell>
          <cell r="CR709">
            <v>0</v>
          </cell>
          <cell r="CS709">
            <v>0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  <cell r="DF709">
            <v>0</v>
          </cell>
          <cell r="DG709">
            <v>0</v>
          </cell>
          <cell r="DH709">
            <v>0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</row>
        <row r="710"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-12.958153000000003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-5.4696429999999996</v>
          </cell>
          <cell r="CS710">
            <v>0</v>
          </cell>
          <cell r="CT710">
            <v>0</v>
          </cell>
          <cell r="CU710">
            <v>0</v>
          </cell>
          <cell r="CV710">
            <v>-5.4696429999999996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-78.195880000000216</v>
          </cell>
          <cell r="DF710">
            <v>0</v>
          </cell>
          <cell r="DG710">
            <v>0</v>
          </cell>
          <cell r="DH710">
            <v>-19.017000000000053</v>
          </cell>
          <cell r="DI710">
            <v>-58.253699999999981</v>
          </cell>
          <cell r="DJ710">
            <v>0</v>
          </cell>
          <cell r="DK710">
            <v>-0.13903999999999428</v>
          </cell>
          <cell r="DL710">
            <v>-0.7861400000000458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-129.35409399999935</v>
          </cell>
          <cell r="DS710">
            <v>0</v>
          </cell>
          <cell r="DT710">
            <v>0</v>
          </cell>
          <cell r="DU710">
            <v>-38.434683999999834</v>
          </cell>
          <cell r="DV710">
            <v>-58.254169999999931</v>
          </cell>
          <cell r="DW710">
            <v>-29.126980000000003</v>
          </cell>
          <cell r="DX710">
            <v>-0.13913000000000153</v>
          </cell>
          <cell r="DY710">
            <v>-2.3657000000000608</v>
          </cell>
          <cell r="DZ710">
            <v>-0.72923000000002958</v>
          </cell>
          <cell r="EA710">
            <v>-0.30420000000003711</v>
          </cell>
          <cell r="EB710">
            <v>0</v>
          </cell>
          <cell r="EC710">
            <v>0</v>
          </cell>
          <cell r="ED710">
            <v>0</v>
          </cell>
        </row>
        <row r="711"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-9.7088779999999986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0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0</v>
          </cell>
          <cell r="CI711">
            <v>0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P711">
            <v>0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0</v>
          </cell>
          <cell r="CZ711">
            <v>0</v>
          </cell>
          <cell r="DA711">
            <v>0</v>
          </cell>
          <cell r="DB711">
            <v>0</v>
          </cell>
          <cell r="DC711">
            <v>0</v>
          </cell>
          <cell r="DD711">
            <v>0</v>
          </cell>
          <cell r="DE711">
            <v>-12.554749999999785</v>
          </cell>
          <cell r="DF711">
            <v>0</v>
          </cell>
          <cell r="DG711">
            <v>0</v>
          </cell>
          <cell r="DH711">
            <v>-9.70899</v>
          </cell>
          <cell r="DI711">
            <v>-2.5839800000000253</v>
          </cell>
          <cell r="DJ711">
            <v>0</v>
          </cell>
          <cell r="DK711">
            <v>0</v>
          </cell>
          <cell r="DL711">
            <v>-0.26177999999993062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-0.33971999999994296</v>
          </cell>
          <cell r="DS711">
            <v>0</v>
          </cell>
          <cell r="DT711">
            <v>0</v>
          </cell>
          <cell r="DU711">
            <v>0.200649999999996</v>
          </cell>
          <cell r="DV711">
            <v>0</v>
          </cell>
          <cell r="DW711">
            <v>0</v>
          </cell>
          <cell r="DX711">
            <v>-0.27828999999999837</v>
          </cell>
          <cell r="DY711">
            <v>-0.26208000000008269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</row>
        <row r="712"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-9.7088600000000085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-9.7088600000000085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</row>
        <row r="714">
          <cell r="A714" t="str">
            <v>Total Growth Station Resources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-22.667030999999994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-9.7088599999988219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-9.7088600000000724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  <cell r="BZ714">
            <v>0</v>
          </cell>
          <cell r="CA714">
            <v>0</v>
          </cell>
          <cell r="CB714">
            <v>0</v>
          </cell>
          <cell r="CC714">
            <v>0</v>
          </cell>
          <cell r="CD714">
            <v>0</v>
          </cell>
          <cell r="CE714">
            <v>0</v>
          </cell>
          <cell r="CF714">
            <v>0</v>
          </cell>
          <cell r="CG714">
            <v>0</v>
          </cell>
          <cell r="CH714">
            <v>0</v>
          </cell>
          <cell r="CI714">
            <v>0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P714">
            <v>0</v>
          </cell>
          <cell r="CQ714">
            <v>0</v>
          </cell>
          <cell r="CR714">
            <v>-5.4696429999999996</v>
          </cell>
          <cell r="CS714">
            <v>0</v>
          </cell>
          <cell r="CT714">
            <v>0</v>
          </cell>
          <cell r="CU714">
            <v>0</v>
          </cell>
          <cell r="CV714">
            <v>-5.4696429999999996</v>
          </cell>
          <cell r="CW714">
            <v>0</v>
          </cell>
          <cell r="CX714">
            <v>0</v>
          </cell>
          <cell r="CY714">
            <v>0</v>
          </cell>
          <cell r="CZ714">
            <v>0</v>
          </cell>
          <cell r="DA714">
            <v>0</v>
          </cell>
          <cell r="DB714">
            <v>0</v>
          </cell>
          <cell r="DC714">
            <v>0</v>
          </cell>
          <cell r="DD714">
            <v>0</v>
          </cell>
          <cell r="DE714">
            <v>-90.750630000000456</v>
          </cell>
          <cell r="DF714">
            <v>0</v>
          </cell>
          <cell r="DG714">
            <v>0</v>
          </cell>
          <cell r="DH714">
            <v>-28.725989999999911</v>
          </cell>
          <cell r="DI714">
            <v>-60.837680000000091</v>
          </cell>
          <cell r="DJ714">
            <v>0</v>
          </cell>
          <cell r="DK714">
            <v>-0.1390400000000227</v>
          </cell>
          <cell r="DL714">
            <v>-1.0479199999999764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-129.6938140000002</v>
          </cell>
          <cell r="DS714">
            <v>0</v>
          </cell>
          <cell r="DT714">
            <v>0</v>
          </cell>
          <cell r="DU714">
            <v>-38.23403399999961</v>
          </cell>
          <cell r="DV714">
            <v>-58.254169999999931</v>
          </cell>
          <cell r="DW714">
            <v>-29.126980000000003</v>
          </cell>
          <cell r="DX714">
            <v>-0.4174199999999928</v>
          </cell>
          <cell r="DY714">
            <v>-2.6277800000002571</v>
          </cell>
          <cell r="DZ714">
            <v>-0.72923000000014326</v>
          </cell>
          <cell r="EA714">
            <v>-0.30420000000003711</v>
          </cell>
          <cell r="EB714">
            <v>0</v>
          </cell>
          <cell r="EC714">
            <v>0</v>
          </cell>
          <cell r="ED714">
            <v>0</v>
          </cell>
        </row>
        <row r="715">
          <cell r="F715" t="str">
            <v>=</v>
          </cell>
          <cell r="G715" t="str">
            <v>=</v>
          </cell>
          <cell r="H715" t="str">
            <v>=</v>
          </cell>
          <cell r="I715" t="str">
            <v>=</v>
          </cell>
          <cell r="J715" t="str">
            <v>=</v>
          </cell>
          <cell r="K715" t="str">
            <v>=</v>
          </cell>
          <cell r="L715" t="str">
            <v>=</v>
          </cell>
          <cell r="M715" t="str">
            <v>=</v>
          </cell>
          <cell r="N715" t="str">
            <v>=</v>
          </cell>
          <cell r="O715" t="str">
            <v>=</v>
          </cell>
          <cell r="P715" t="str">
            <v>=</v>
          </cell>
          <cell r="Q715" t="str">
            <v>=</v>
          </cell>
          <cell r="R715" t="str">
            <v>=</v>
          </cell>
          <cell r="S715" t="str">
            <v>=</v>
          </cell>
          <cell r="T715" t="str">
            <v>=</v>
          </cell>
          <cell r="U715" t="str">
            <v>=</v>
          </cell>
          <cell r="V715" t="str">
            <v>=</v>
          </cell>
          <cell r="W715" t="str">
            <v>=</v>
          </cell>
          <cell r="X715" t="str">
            <v>=</v>
          </cell>
          <cell r="Y715" t="str">
            <v>=</v>
          </cell>
          <cell r="Z715" t="str">
            <v>=</v>
          </cell>
          <cell r="AA715" t="str">
            <v>=</v>
          </cell>
          <cell r="AB715" t="str">
            <v>=</v>
          </cell>
          <cell r="AC715" t="str">
            <v>=</v>
          </cell>
          <cell r="AD715" t="str">
            <v>=</v>
          </cell>
          <cell r="AE715" t="str">
            <v>=</v>
          </cell>
          <cell r="AF715" t="str">
            <v>=</v>
          </cell>
          <cell r="AG715" t="str">
            <v>=</v>
          </cell>
          <cell r="AH715" t="str">
            <v>=</v>
          </cell>
          <cell r="AI715" t="str">
            <v>=</v>
          </cell>
          <cell r="AJ715" t="str">
            <v>=</v>
          </cell>
          <cell r="AK715" t="str">
            <v>=</v>
          </cell>
          <cell r="AL715" t="str">
            <v>=</v>
          </cell>
          <cell r="AM715" t="str">
            <v>=</v>
          </cell>
          <cell r="AN715" t="str">
            <v>=</v>
          </cell>
          <cell r="AO715" t="str">
            <v>=</v>
          </cell>
          <cell r="AP715" t="str">
            <v>=</v>
          </cell>
          <cell r="AQ715" t="str">
            <v>=</v>
          </cell>
          <cell r="AR715" t="str">
            <v>=</v>
          </cell>
          <cell r="AS715" t="str">
            <v>=</v>
          </cell>
          <cell r="AT715" t="str">
            <v>=</v>
          </cell>
          <cell r="AU715" t="str">
            <v>=</v>
          </cell>
          <cell r="AV715" t="str">
            <v>=</v>
          </cell>
          <cell r="AW715" t="str">
            <v>=</v>
          </cell>
          <cell r="AX715" t="str">
            <v>=</v>
          </cell>
          <cell r="AY715" t="str">
            <v>=</v>
          </cell>
          <cell r="AZ715" t="str">
            <v>=</v>
          </cell>
          <cell r="BA715" t="str">
            <v>=</v>
          </cell>
          <cell r="BB715" t="str">
            <v>=</v>
          </cell>
          <cell r="BC715" t="str">
            <v>=</v>
          </cell>
          <cell r="BD715" t="str">
            <v>=</v>
          </cell>
          <cell r="BE715" t="str">
            <v>=</v>
          </cell>
          <cell r="BF715" t="str">
            <v>=</v>
          </cell>
          <cell r="BG715" t="str">
            <v>=</v>
          </cell>
          <cell r="BH715" t="str">
            <v>=</v>
          </cell>
          <cell r="BI715" t="str">
            <v>=</v>
          </cell>
          <cell r="BJ715" t="str">
            <v>=</v>
          </cell>
          <cell r="BK715" t="str">
            <v>=</v>
          </cell>
          <cell r="BL715" t="str">
            <v>=</v>
          </cell>
          <cell r="BM715" t="str">
            <v>=</v>
          </cell>
          <cell r="BN715" t="str">
            <v>=</v>
          </cell>
          <cell r="BO715" t="str">
            <v>=</v>
          </cell>
          <cell r="BP715" t="str">
            <v>=</v>
          </cell>
          <cell r="BQ715" t="str">
            <v>=</v>
          </cell>
          <cell r="BR715" t="str">
            <v>=</v>
          </cell>
          <cell r="BS715" t="str">
            <v>=</v>
          </cell>
          <cell r="BT715" t="str">
            <v>=</v>
          </cell>
          <cell r="BU715" t="str">
            <v>=</v>
          </cell>
          <cell r="BV715" t="str">
            <v>=</v>
          </cell>
          <cell r="BW715" t="str">
            <v>=</v>
          </cell>
          <cell r="BX715" t="str">
            <v>=</v>
          </cell>
          <cell r="BY715" t="str">
            <v>=</v>
          </cell>
          <cell r="BZ715" t="str">
            <v>=</v>
          </cell>
          <cell r="CA715" t="str">
            <v>=</v>
          </cell>
          <cell r="CB715" t="str">
            <v>=</v>
          </cell>
          <cell r="CC715" t="str">
            <v>=</v>
          </cell>
          <cell r="CD715" t="str">
            <v>=</v>
          </cell>
          <cell r="CE715" t="str">
            <v>=</v>
          </cell>
          <cell r="CF715" t="str">
            <v>=</v>
          </cell>
          <cell r="CG715" t="str">
            <v>=</v>
          </cell>
          <cell r="CH715" t="str">
            <v>=</v>
          </cell>
          <cell r="CI715" t="str">
            <v>=</v>
          </cell>
          <cell r="CJ715" t="str">
            <v>=</v>
          </cell>
          <cell r="CK715" t="str">
            <v>=</v>
          </cell>
          <cell r="CL715" t="str">
            <v>=</v>
          </cell>
          <cell r="CM715" t="str">
            <v>=</v>
          </cell>
          <cell r="CN715" t="str">
            <v>=</v>
          </cell>
          <cell r="CO715" t="str">
            <v>=</v>
          </cell>
          <cell r="CP715" t="str">
            <v>=</v>
          </cell>
          <cell r="CQ715" t="str">
            <v>=</v>
          </cell>
          <cell r="CR715" t="str">
            <v>=</v>
          </cell>
          <cell r="CS715" t="str">
            <v>=</v>
          </cell>
          <cell r="CT715" t="str">
            <v>=</v>
          </cell>
          <cell r="CU715" t="str">
            <v>=</v>
          </cell>
          <cell r="CV715" t="str">
            <v>=</v>
          </cell>
          <cell r="CW715" t="str">
            <v>=</v>
          </cell>
          <cell r="CX715" t="str">
            <v>=</v>
          </cell>
          <cell r="CY715" t="str">
            <v>=</v>
          </cell>
          <cell r="CZ715" t="str">
            <v>=</v>
          </cell>
          <cell r="DA715" t="str">
            <v>=</v>
          </cell>
          <cell r="DB715" t="str">
            <v>=</v>
          </cell>
          <cell r="DC715" t="str">
            <v>=</v>
          </cell>
          <cell r="DD715" t="str">
            <v>=</v>
          </cell>
          <cell r="DE715" t="str">
            <v>=</v>
          </cell>
          <cell r="DF715" t="str">
            <v>=</v>
          </cell>
          <cell r="DG715" t="str">
            <v>=</v>
          </cell>
          <cell r="DH715" t="str">
            <v>=</v>
          </cell>
          <cell r="DI715" t="str">
            <v>=</v>
          </cell>
          <cell r="DJ715" t="str">
            <v>=</v>
          </cell>
          <cell r="DK715" t="str">
            <v>=</v>
          </cell>
          <cell r="DL715" t="str">
            <v>=</v>
          </cell>
          <cell r="DM715" t="str">
            <v>=</v>
          </cell>
          <cell r="DN715" t="str">
            <v>=</v>
          </cell>
          <cell r="DO715" t="str">
            <v>=</v>
          </cell>
          <cell r="DP715" t="str">
            <v>=</v>
          </cell>
          <cell r="DQ715" t="str">
            <v>=</v>
          </cell>
          <cell r="DR715" t="str">
            <v>=</v>
          </cell>
          <cell r="DS715" t="str">
            <v>=</v>
          </cell>
          <cell r="DT715" t="str">
            <v>=</v>
          </cell>
          <cell r="DU715" t="str">
            <v>=</v>
          </cell>
          <cell r="DV715" t="str">
            <v>=</v>
          </cell>
          <cell r="DW715" t="str">
            <v>=</v>
          </cell>
          <cell r="DX715" t="str">
            <v>=</v>
          </cell>
          <cell r="DY715" t="str">
            <v>=</v>
          </cell>
          <cell r="DZ715" t="str">
            <v>=</v>
          </cell>
          <cell r="EA715" t="str">
            <v>=</v>
          </cell>
          <cell r="EB715" t="str">
            <v>=</v>
          </cell>
          <cell r="EC715" t="str">
            <v>=</v>
          </cell>
          <cell r="ED715" t="str">
            <v>=</v>
          </cell>
        </row>
        <row r="716">
          <cell r="A716" t="str">
            <v>Total Resources</v>
          </cell>
          <cell r="F716">
            <v>-37.082142999395728</v>
          </cell>
          <cell r="G716">
            <v>208.06751600001007</v>
          </cell>
          <cell r="H716">
            <v>624.48993299901485</v>
          </cell>
          <cell r="I716">
            <v>714.85334900021553</v>
          </cell>
          <cell r="J716">
            <v>694.04880999960005</v>
          </cell>
          <cell r="K716">
            <v>698.60800029989332</v>
          </cell>
          <cell r="L716">
            <v>1419.6959712998942</v>
          </cell>
          <cell r="M716">
            <v>649.28991029970348</v>
          </cell>
          <cell r="N716">
            <v>543.922961499542</v>
          </cell>
          <cell r="O716">
            <v>536.49050200078636</v>
          </cell>
          <cell r="P716">
            <v>56.914024000056088</v>
          </cell>
          <cell r="Q716">
            <v>312.14345599990338</v>
          </cell>
          <cell r="R716">
            <v>3155.8457074016333</v>
          </cell>
          <cell r="S716">
            <v>42.191470499150455</v>
          </cell>
          <cell r="T716">
            <v>74.413974799215794</v>
          </cell>
          <cell r="U716">
            <v>306.9578210003674</v>
          </cell>
          <cell r="V716">
            <v>350.85643910057843</v>
          </cell>
          <cell r="W716">
            <v>251.27029609959573</v>
          </cell>
          <cell r="X716">
            <v>184.22596900165081</v>
          </cell>
          <cell r="Y716">
            <v>285.34161279909313</v>
          </cell>
          <cell r="Z716">
            <v>117.28306670021266</v>
          </cell>
          <cell r="AA716">
            <v>120.00325900036842</v>
          </cell>
          <cell r="AB716">
            <v>421.19741890020669</v>
          </cell>
          <cell r="AC716">
            <v>428.59865800011903</v>
          </cell>
          <cell r="AD716">
            <v>573.50572149921209</v>
          </cell>
          <cell r="AE716">
            <v>906.57424969226122</v>
          </cell>
          <cell r="AF716">
            <v>-3511.1761029995978</v>
          </cell>
          <cell r="AG716">
            <v>271.33774210046977</v>
          </cell>
          <cell r="AH716">
            <v>331.65438030101359</v>
          </cell>
          <cell r="AI716">
            <v>527.5884865000844</v>
          </cell>
          <cell r="AJ716">
            <v>340.63947532977909</v>
          </cell>
          <cell r="AK716">
            <v>188.23869000002742</v>
          </cell>
          <cell r="AL716">
            <v>453.34734749887139</v>
          </cell>
          <cell r="AM716">
            <v>116.56334149930626</v>
          </cell>
          <cell r="AN716">
            <v>219.75408115051687</v>
          </cell>
          <cell r="AO716">
            <v>571.91147220041603</v>
          </cell>
          <cell r="AP716">
            <v>669.51993460021913</v>
          </cell>
          <cell r="AQ716">
            <v>727.1954014999792</v>
          </cell>
          <cell r="AR716">
            <v>1914.9003642946482</v>
          </cell>
          <cell r="AS716">
            <v>-3010.2510239994153</v>
          </cell>
          <cell r="AT716">
            <v>412.94462060090154</v>
          </cell>
          <cell r="AU716">
            <v>325.70199999958277</v>
          </cell>
          <cell r="AV716">
            <v>489.32788670063019</v>
          </cell>
          <cell r="AW716">
            <v>456.61485040001571</v>
          </cell>
          <cell r="AX716">
            <v>343.43505199998617</v>
          </cell>
          <cell r="AY716">
            <v>519.24676479957998</v>
          </cell>
          <cell r="AZ716">
            <v>194.22961829882115</v>
          </cell>
          <cell r="BA716">
            <v>115.45111499913037</v>
          </cell>
          <cell r="BB716">
            <v>641.13459269981831</v>
          </cell>
          <cell r="BC716">
            <v>411.43680750112981</v>
          </cell>
          <cell r="BD716">
            <v>1015.6280802991241</v>
          </cell>
          <cell r="BE716">
            <v>2733.7034690231085</v>
          </cell>
          <cell r="BF716">
            <v>11.974556989967823</v>
          </cell>
          <cell r="BG716">
            <v>14.383207825943828</v>
          </cell>
          <cell r="BH716">
            <v>291.136319600977</v>
          </cell>
          <cell r="BI716">
            <v>430.69010548014194</v>
          </cell>
          <cell r="BJ716">
            <v>488.64758522901684</v>
          </cell>
          <cell r="BK716">
            <v>246.82935540936887</v>
          </cell>
          <cell r="BL716">
            <v>327.95448506996036</v>
          </cell>
          <cell r="BM716">
            <v>115.67768815066665</v>
          </cell>
          <cell r="BN716">
            <v>146.79916249867529</v>
          </cell>
          <cell r="BO716">
            <v>342.10768974944949</v>
          </cell>
          <cell r="BP716">
            <v>147.66640422400087</v>
          </cell>
          <cell r="BQ716">
            <v>169.83690878935158</v>
          </cell>
          <cell r="BR716">
            <v>3171.7941949516535</v>
          </cell>
          <cell r="BS716">
            <v>10.597272250801325</v>
          </cell>
          <cell r="BT716">
            <v>166.2091289581731</v>
          </cell>
          <cell r="BU716">
            <v>385.77539278101176</v>
          </cell>
          <cell r="BV716">
            <v>405.70640527456999</v>
          </cell>
          <cell r="BW716">
            <v>543.57751590013504</v>
          </cell>
          <cell r="BX716">
            <v>279.41600069962442</v>
          </cell>
          <cell r="BY716">
            <v>289.36175554059446</v>
          </cell>
          <cell r="BZ716">
            <v>192.6146869007498</v>
          </cell>
          <cell r="CA716">
            <v>302.94450210407376</v>
          </cell>
          <cell r="CB716">
            <v>292.34177706949413</v>
          </cell>
          <cell r="CC716">
            <v>214.13563102204353</v>
          </cell>
          <cell r="CD716">
            <v>89.114126450382173</v>
          </cell>
          <cell r="CE716">
            <v>2500.6845531016588</v>
          </cell>
          <cell r="CF716">
            <v>68.116868649609387</v>
          </cell>
          <cell r="CG716">
            <v>109.7576942211017</v>
          </cell>
          <cell r="CH716">
            <v>241.82386175077409</v>
          </cell>
          <cell r="CI716">
            <v>210.36183834914118</v>
          </cell>
          <cell r="CJ716">
            <v>479.32285432051867</v>
          </cell>
          <cell r="CK716">
            <v>178.27872749883682</v>
          </cell>
          <cell r="CL716">
            <v>37.675057400949299</v>
          </cell>
          <cell r="CM716">
            <v>4.2049959506839514</v>
          </cell>
          <cell r="CN716">
            <v>72.322190120816231</v>
          </cell>
          <cell r="CO716">
            <v>170.4177776388824</v>
          </cell>
          <cell r="CP716">
            <v>152.01928360015154</v>
          </cell>
          <cell r="CQ716">
            <v>776.38340360112488</v>
          </cell>
          <cell r="CR716">
            <v>1919.5026135742664</v>
          </cell>
          <cell r="CS716">
            <v>213.39700620062649</v>
          </cell>
          <cell r="CT716">
            <v>153.80060354061425</v>
          </cell>
          <cell r="CU716">
            <v>254.27519249916077</v>
          </cell>
          <cell r="CV716">
            <v>370.66306290123612</v>
          </cell>
          <cell r="CW716">
            <v>425.91832155920565</v>
          </cell>
          <cell r="CX716">
            <v>288.66667992062867</v>
          </cell>
          <cell r="CY716">
            <v>71.383479129523039</v>
          </cell>
          <cell r="CZ716">
            <v>16.16609700024128</v>
          </cell>
          <cell r="DA716">
            <v>53.499613589607179</v>
          </cell>
          <cell r="DB716">
            <v>151.76325474027544</v>
          </cell>
          <cell r="DC716">
            <v>45.135249875485897</v>
          </cell>
          <cell r="DD716">
            <v>-125.16594738420099</v>
          </cell>
          <cell r="DE716">
            <v>3249.2289154827595</v>
          </cell>
          <cell r="DF716">
            <v>195.03911269921809</v>
          </cell>
          <cell r="DG716">
            <v>322.93071370013058</v>
          </cell>
          <cell r="DH716">
            <v>309.2806848809123</v>
          </cell>
          <cell r="DI716">
            <v>398.21850533038378</v>
          </cell>
          <cell r="DJ716">
            <v>288.84794599562883</v>
          </cell>
          <cell r="DK716">
            <v>167.99223618023098</v>
          </cell>
          <cell r="DL716">
            <v>103.54308870062232</v>
          </cell>
          <cell r="DM716">
            <v>65.286328800022602</v>
          </cell>
          <cell r="DN716">
            <v>209.679837458767</v>
          </cell>
          <cell r="DO716">
            <v>529.91174333821982</v>
          </cell>
          <cell r="DP716">
            <v>-19.006569700315595</v>
          </cell>
          <cell r="DQ716">
            <v>677.50528809987009</v>
          </cell>
          <cell r="DR716">
            <v>3420.4537944942713</v>
          </cell>
          <cell r="DS716">
            <v>305.02866340056062</v>
          </cell>
          <cell r="DT716">
            <v>304.28080560080707</v>
          </cell>
          <cell r="DU716">
            <v>422.49082014989108</v>
          </cell>
          <cell r="DV716">
            <v>436.62992564029992</v>
          </cell>
          <cell r="DW716">
            <v>363.05797409918159</v>
          </cell>
          <cell r="DX716">
            <v>260.23179520014673</v>
          </cell>
          <cell r="DY716">
            <v>129.82405193988234</v>
          </cell>
          <cell r="DZ716">
            <v>19.545598700642586</v>
          </cell>
          <cell r="EA716">
            <v>172.7946043452248</v>
          </cell>
          <cell r="EB716">
            <v>385.23107371944934</v>
          </cell>
          <cell r="EC716">
            <v>263.1876596994698</v>
          </cell>
          <cell r="ED716">
            <v>358.1508219987154</v>
          </cell>
        </row>
        <row r="717">
          <cell r="F717" t="str">
            <v>=</v>
          </cell>
          <cell r="G717" t="str">
            <v>=</v>
          </cell>
          <cell r="H717" t="str">
            <v>=</v>
          </cell>
          <cell r="I717" t="str">
            <v>=</v>
          </cell>
          <cell r="J717" t="str">
            <v>=</v>
          </cell>
          <cell r="K717" t="str">
            <v>=</v>
          </cell>
          <cell r="L717" t="str">
            <v>=</v>
          </cell>
          <cell r="M717" t="str">
            <v>=</v>
          </cell>
          <cell r="N717" t="str">
            <v>=</v>
          </cell>
          <cell r="O717" t="str">
            <v>=</v>
          </cell>
          <cell r="P717" t="str">
            <v>=</v>
          </cell>
          <cell r="Q717" t="str">
            <v>=</v>
          </cell>
          <cell r="R717" t="str">
            <v>=</v>
          </cell>
          <cell r="S717" t="str">
            <v>=</v>
          </cell>
          <cell r="T717" t="str">
            <v>=</v>
          </cell>
          <cell r="U717" t="str">
            <v>=</v>
          </cell>
          <cell r="V717" t="str">
            <v>=</v>
          </cell>
          <cell r="W717" t="str">
            <v>=</v>
          </cell>
          <cell r="X717" t="str">
            <v>=</v>
          </cell>
          <cell r="Y717" t="str">
            <v>=</v>
          </cell>
          <cell r="Z717" t="str">
            <v>=</v>
          </cell>
          <cell r="AA717" t="str">
            <v>=</v>
          </cell>
          <cell r="AB717" t="str">
            <v>=</v>
          </cell>
          <cell r="AC717" t="str">
            <v>=</v>
          </cell>
          <cell r="AD717" t="str">
            <v>=</v>
          </cell>
          <cell r="AE717" t="str">
            <v>=</v>
          </cell>
          <cell r="AF717" t="str">
            <v>=</v>
          </cell>
          <cell r="AG717" t="str">
            <v>=</v>
          </cell>
          <cell r="AH717" t="str">
            <v>=</v>
          </cell>
          <cell r="AI717" t="str">
            <v>=</v>
          </cell>
          <cell r="AJ717" t="str">
            <v>=</v>
          </cell>
          <cell r="AK717" t="str">
            <v>=</v>
          </cell>
          <cell r="AL717" t="str">
            <v>=</v>
          </cell>
          <cell r="AM717" t="str">
            <v>=</v>
          </cell>
          <cell r="AN717" t="str">
            <v>=</v>
          </cell>
          <cell r="AO717" t="str">
            <v>=</v>
          </cell>
          <cell r="AP717" t="str">
            <v>=</v>
          </cell>
          <cell r="AQ717" t="str">
            <v>=</v>
          </cell>
          <cell r="AR717" t="str">
            <v>=</v>
          </cell>
          <cell r="AS717" t="str">
            <v>=</v>
          </cell>
          <cell r="AT717" t="str">
            <v>=</v>
          </cell>
          <cell r="AU717" t="str">
            <v>=</v>
          </cell>
          <cell r="AV717" t="str">
            <v>=</v>
          </cell>
          <cell r="AW717" t="str">
            <v>=</v>
          </cell>
          <cell r="AX717" t="str">
            <v>=</v>
          </cell>
          <cell r="AY717" t="str">
            <v>=</v>
          </cell>
          <cell r="AZ717" t="str">
            <v>=</v>
          </cell>
          <cell r="BA717" t="str">
            <v>=</v>
          </cell>
          <cell r="BB717" t="str">
            <v>=</v>
          </cell>
          <cell r="BC717" t="str">
            <v>=</v>
          </cell>
          <cell r="BD717" t="str">
            <v>=</v>
          </cell>
          <cell r="BE717" t="str">
            <v>=</v>
          </cell>
          <cell r="BF717" t="str">
            <v>=</v>
          </cell>
          <cell r="BG717" t="str">
            <v>=</v>
          </cell>
          <cell r="BH717" t="str">
            <v>=</v>
          </cell>
          <cell r="BI717" t="str">
            <v>=</v>
          </cell>
          <cell r="BJ717" t="str">
            <v>=</v>
          </cell>
          <cell r="BK717" t="str">
            <v>=</v>
          </cell>
          <cell r="BL717" t="str">
            <v>=</v>
          </cell>
          <cell r="BM717" t="str">
            <v>=</v>
          </cell>
          <cell r="BN717" t="str">
            <v>=</v>
          </cell>
          <cell r="BO717" t="str">
            <v>=</v>
          </cell>
          <cell r="BP717" t="str">
            <v>=</v>
          </cell>
          <cell r="BQ717" t="str">
            <v>=</v>
          </cell>
          <cell r="BR717" t="str">
            <v>=</v>
          </cell>
          <cell r="BS717" t="str">
            <v>=</v>
          </cell>
          <cell r="BT717" t="str">
            <v>=</v>
          </cell>
          <cell r="BU717" t="str">
            <v>=</v>
          </cell>
          <cell r="BV717" t="str">
            <v>=</v>
          </cell>
          <cell r="BW717" t="str">
            <v>=</v>
          </cell>
          <cell r="BX717" t="str">
            <v>=</v>
          </cell>
          <cell r="BY717" t="str">
            <v>=</v>
          </cell>
          <cell r="BZ717" t="str">
            <v>=</v>
          </cell>
          <cell r="CA717" t="str">
            <v>=</v>
          </cell>
          <cell r="CB717" t="str">
            <v>=</v>
          </cell>
          <cell r="CC717" t="str">
            <v>=</v>
          </cell>
          <cell r="CD717" t="str">
            <v>=</v>
          </cell>
          <cell r="CE717" t="str">
            <v>=</v>
          </cell>
          <cell r="CF717" t="str">
            <v>=</v>
          </cell>
          <cell r="CG717" t="str">
            <v>=</v>
          </cell>
          <cell r="CH717" t="str">
            <v>=</v>
          </cell>
          <cell r="CI717" t="str">
            <v>=</v>
          </cell>
          <cell r="CJ717" t="str">
            <v>=</v>
          </cell>
          <cell r="CK717" t="str">
            <v>=</v>
          </cell>
          <cell r="CL717" t="str">
            <v>=</v>
          </cell>
          <cell r="CM717" t="str">
            <v>=</v>
          </cell>
          <cell r="CN717" t="str">
            <v>=</v>
          </cell>
          <cell r="CO717" t="str">
            <v>=</v>
          </cell>
          <cell r="CP717" t="str">
            <v>=</v>
          </cell>
          <cell r="CQ717" t="str">
            <v>=</v>
          </cell>
          <cell r="CR717" t="str">
            <v>=</v>
          </cell>
          <cell r="CS717" t="str">
            <v>=</v>
          </cell>
          <cell r="CT717" t="str">
            <v>=</v>
          </cell>
          <cell r="CU717" t="str">
            <v>=</v>
          </cell>
          <cell r="CV717" t="str">
            <v>=</v>
          </cell>
          <cell r="CW717" t="str">
            <v>=</v>
          </cell>
          <cell r="CX717" t="str">
            <v>=</v>
          </cell>
          <cell r="CY717" t="str">
            <v>=</v>
          </cell>
          <cell r="CZ717" t="str">
            <v>=</v>
          </cell>
          <cell r="DA717" t="str">
            <v>=</v>
          </cell>
          <cell r="DB717" t="str">
            <v>=</v>
          </cell>
          <cell r="DC717" t="str">
            <v>=</v>
          </cell>
          <cell r="DD717" t="str">
            <v>=</v>
          </cell>
          <cell r="DE717" t="str">
            <v>=</v>
          </cell>
          <cell r="DF717" t="str">
            <v>=</v>
          </cell>
          <cell r="DG717" t="str">
            <v>=</v>
          </cell>
          <cell r="DH717" t="str">
            <v>=</v>
          </cell>
          <cell r="DI717" t="str">
            <v>=</v>
          </cell>
          <cell r="DJ717" t="str">
            <v>=</v>
          </cell>
          <cell r="DK717" t="str">
            <v>=</v>
          </cell>
          <cell r="DL717" t="str">
            <v>=</v>
          </cell>
          <cell r="DM717" t="str">
            <v>=</v>
          </cell>
          <cell r="DN717" t="str">
            <v>=</v>
          </cell>
          <cell r="DO717" t="str">
            <v>=</v>
          </cell>
          <cell r="DP717" t="str">
            <v>=</v>
          </cell>
          <cell r="DQ717" t="str">
            <v>=</v>
          </cell>
          <cell r="DR717" t="str">
            <v>=</v>
          </cell>
          <cell r="DS717" t="str">
            <v>=</v>
          </cell>
          <cell r="DT717" t="str">
            <v>=</v>
          </cell>
          <cell r="DU717" t="str">
            <v>=</v>
          </cell>
          <cell r="DV717" t="str">
            <v>=</v>
          </cell>
          <cell r="DW717" t="str">
            <v>=</v>
          </cell>
          <cell r="DX717" t="str">
            <v>=</v>
          </cell>
          <cell r="DY717" t="str">
            <v>=</v>
          </cell>
          <cell r="DZ717" t="str">
            <v>=</v>
          </cell>
          <cell r="EA717" t="str">
            <v>=</v>
          </cell>
          <cell r="EB717" t="str">
            <v>=</v>
          </cell>
          <cell r="EC717" t="str">
            <v>=</v>
          </cell>
          <cell r="ED717" t="str">
            <v>=</v>
          </cell>
        </row>
        <row r="718">
          <cell r="F718" t="str">
            <v/>
          </cell>
          <cell r="G718" t="str">
            <v/>
          </cell>
          <cell r="H718" t="str">
            <v/>
          </cell>
          <cell r="I718" t="str">
            <v/>
          </cell>
          <cell r="J718" t="str">
            <v/>
          </cell>
          <cell r="K718" t="str">
            <v/>
          </cell>
          <cell r="L718" t="str">
            <v/>
          </cell>
          <cell r="M718" t="str">
            <v/>
          </cell>
          <cell r="N718" t="str">
            <v/>
          </cell>
          <cell r="O718" t="str">
            <v/>
          </cell>
          <cell r="P718" t="str">
            <v/>
          </cell>
          <cell r="Q718" t="str">
            <v/>
          </cell>
          <cell r="R718" t="str">
            <v/>
          </cell>
          <cell r="S718" t="str">
            <v/>
          </cell>
          <cell r="T718" t="str">
            <v/>
          </cell>
          <cell r="U718" t="str">
            <v/>
          </cell>
          <cell r="V718" t="str">
            <v/>
          </cell>
          <cell r="W718" t="str">
            <v/>
          </cell>
          <cell r="X718" t="str">
            <v/>
          </cell>
          <cell r="Y718" t="str">
            <v/>
          </cell>
          <cell r="Z718" t="str">
            <v/>
          </cell>
          <cell r="AA718" t="str">
            <v/>
          </cell>
          <cell r="AB718" t="str">
            <v/>
          </cell>
          <cell r="AC718" t="str">
            <v/>
          </cell>
          <cell r="AD718" t="str">
            <v/>
          </cell>
          <cell r="AE718" t="str">
            <v/>
          </cell>
          <cell r="AF718" t="str">
            <v/>
          </cell>
          <cell r="AG718" t="str">
            <v/>
          </cell>
          <cell r="AH718" t="str">
            <v/>
          </cell>
          <cell r="AI718" t="str">
            <v/>
          </cell>
          <cell r="AJ718" t="str">
            <v/>
          </cell>
          <cell r="AK718" t="str">
            <v/>
          </cell>
          <cell r="AL718" t="str">
            <v/>
          </cell>
          <cell r="AM718" t="str">
            <v/>
          </cell>
          <cell r="AN718" t="str">
            <v/>
          </cell>
          <cell r="AO718" t="str">
            <v/>
          </cell>
          <cell r="AP718" t="str">
            <v/>
          </cell>
          <cell r="AQ718" t="str">
            <v/>
          </cell>
          <cell r="AR718" t="str">
            <v/>
          </cell>
          <cell r="AS718" t="str">
            <v/>
          </cell>
          <cell r="AT718" t="str">
            <v/>
          </cell>
          <cell r="AU718" t="str">
            <v/>
          </cell>
          <cell r="AV718" t="str">
            <v/>
          </cell>
          <cell r="AW718" t="str">
            <v/>
          </cell>
          <cell r="AX718" t="str">
            <v/>
          </cell>
          <cell r="AY718" t="str">
            <v/>
          </cell>
          <cell r="AZ718" t="str">
            <v/>
          </cell>
          <cell r="BA718" t="str">
            <v/>
          </cell>
          <cell r="BB718" t="str">
            <v/>
          </cell>
          <cell r="BC718" t="str">
            <v/>
          </cell>
          <cell r="BD718" t="str">
            <v/>
          </cell>
          <cell r="BE718" t="str">
            <v/>
          </cell>
          <cell r="BF718" t="str">
            <v/>
          </cell>
          <cell r="BG718" t="str">
            <v/>
          </cell>
          <cell r="BH718" t="str">
            <v/>
          </cell>
          <cell r="BI718" t="str">
            <v/>
          </cell>
          <cell r="BJ718" t="str">
            <v/>
          </cell>
          <cell r="BK718" t="str">
            <v/>
          </cell>
          <cell r="BL718" t="str">
            <v/>
          </cell>
          <cell r="BM718" t="str">
            <v/>
          </cell>
          <cell r="BN718" t="str">
            <v/>
          </cell>
          <cell r="BO718" t="str">
            <v/>
          </cell>
          <cell r="BP718" t="str">
            <v/>
          </cell>
          <cell r="BQ718" t="str">
            <v/>
          </cell>
          <cell r="BR718" t="str">
            <v/>
          </cell>
          <cell r="BS718" t="str">
            <v/>
          </cell>
          <cell r="BT718" t="str">
            <v/>
          </cell>
          <cell r="BU718" t="str">
            <v/>
          </cell>
          <cell r="BV718" t="str">
            <v/>
          </cell>
          <cell r="BW718" t="str">
            <v/>
          </cell>
          <cell r="BX718" t="str">
            <v/>
          </cell>
          <cell r="BY718" t="str">
            <v/>
          </cell>
          <cell r="BZ718" t="str">
            <v/>
          </cell>
          <cell r="CA718" t="str">
            <v/>
          </cell>
          <cell r="CB718" t="str">
            <v/>
          </cell>
          <cell r="CC718" t="str">
            <v/>
          </cell>
          <cell r="CD718" t="str">
            <v/>
          </cell>
          <cell r="CE718" t="str">
            <v/>
          </cell>
          <cell r="CF718" t="str">
            <v/>
          </cell>
          <cell r="CG718" t="str">
            <v/>
          </cell>
          <cell r="CH718" t="str">
            <v/>
          </cell>
          <cell r="CI718" t="str">
            <v/>
          </cell>
          <cell r="CJ718" t="str">
            <v/>
          </cell>
          <cell r="CK718" t="str">
            <v/>
          </cell>
          <cell r="CL718" t="str">
            <v/>
          </cell>
          <cell r="CM718" t="str">
            <v/>
          </cell>
          <cell r="CN718" t="str">
            <v/>
          </cell>
          <cell r="CO718" t="str">
            <v/>
          </cell>
          <cell r="CP718" t="str">
            <v/>
          </cell>
          <cell r="CQ718" t="str">
            <v/>
          </cell>
          <cell r="CR718" t="str">
            <v/>
          </cell>
          <cell r="CS718" t="str">
            <v/>
          </cell>
          <cell r="CT718" t="str">
            <v/>
          </cell>
          <cell r="CU718" t="str">
            <v/>
          </cell>
          <cell r="CV718" t="str">
            <v/>
          </cell>
          <cell r="CW718" t="str">
            <v/>
          </cell>
          <cell r="CX718" t="str">
            <v/>
          </cell>
          <cell r="CY718" t="str">
            <v/>
          </cell>
          <cell r="CZ718" t="str">
            <v/>
          </cell>
          <cell r="DA718" t="str">
            <v/>
          </cell>
          <cell r="DB718" t="str">
            <v/>
          </cell>
          <cell r="DC718" t="str">
            <v/>
          </cell>
          <cell r="DD718" t="str">
            <v/>
          </cell>
          <cell r="DE718" t="str">
            <v/>
          </cell>
          <cell r="DF718" t="str">
            <v/>
          </cell>
          <cell r="DG718" t="str">
            <v/>
          </cell>
          <cell r="DH718" t="str">
            <v/>
          </cell>
          <cell r="DI718" t="str">
            <v/>
          </cell>
          <cell r="DJ718" t="str">
            <v/>
          </cell>
          <cell r="DK718" t="str">
            <v/>
          </cell>
          <cell r="DL718" t="str">
            <v/>
          </cell>
          <cell r="DM718" t="str">
            <v/>
          </cell>
          <cell r="DN718" t="str">
            <v/>
          </cell>
          <cell r="DO718" t="str">
            <v/>
          </cell>
          <cell r="DP718" t="str">
            <v/>
          </cell>
          <cell r="DQ718" t="str">
            <v/>
          </cell>
          <cell r="DR718" t="str">
            <v/>
          </cell>
          <cell r="DS718" t="str">
            <v/>
          </cell>
          <cell r="DT718" t="str">
            <v/>
          </cell>
          <cell r="DU718" t="str">
            <v/>
          </cell>
          <cell r="DV718" t="str">
            <v/>
          </cell>
          <cell r="DW718" t="str">
            <v/>
          </cell>
          <cell r="DX718" t="str">
            <v/>
          </cell>
          <cell r="DY718" t="str">
            <v/>
          </cell>
          <cell r="DZ718" t="str">
            <v/>
          </cell>
          <cell r="EA718" t="str">
            <v/>
          </cell>
          <cell r="EB718" t="str">
            <v/>
          </cell>
          <cell r="EC718" t="str">
            <v/>
          </cell>
          <cell r="ED718" t="str">
            <v/>
          </cell>
        </row>
        <row r="719">
          <cell r="F719" t="str">
            <v/>
          </cell>
          <cell r="G719" t="str">
            <v/>
          </cell>
          <cell r="H719" t="str">
            <v/>
          </cell>
          <cell r="I719" t="str">
            <v/>
          </cell>
          <cell r="J719" t="str">
            <v/>
          </cell>
          <cell r="K719" t="str">
            <v/>
          </cell>
          <cell r="L719" t="str">
            <v/>
          </cell>
          <cell r="M719" t="str">
            <v/>
          </cell>
          <cell r="N719" t="str">
            <v/>
          </cell>
          <cell r="O719" t="str">
            <v/>
          </cell>
          <cell r="P719" t="str">
            <v/>
          </cell>
          <cell r="Q719" t="str">
            <v/>
          </cell>
          <cell r="R719" t="str">
            <v/>
          </cell>
          <cell r="S719" t="str">
            <v/>
          </cell>
          <cell r="T719" t="str">
            <v/>
          </cell>
          <cell r="U719" t="str">
            <v/>
          </cell>
          <cell r="V719" t="str">
            <v/>
          </cell>
          <cell r="W719" t="str">
            <v/>
          </cell>
          <cell r="X719" t="str">
            <v/>
          </cell>
          <cell r="Y719" t="str">
            <v/>
          </cell>
          <cell r="Z719" t="str">
            <v/>
          </cell>
          <cell r="AA719" t="str">
            <v/>
          </cell>
          <cell r="AB719" t="str">
            <v/>
          </cell>
          <cell r="AC719" t="str">
            <v/>
          </cell>
          <cell r="AD719" t="str">
            <v/>
          </cell>
          <cell r="AE719" t="str">
            <v/>
          </cell>
          <cell r="AF719" t="str">
            <v/>
          </cell>
          <cell r="AG719" t="str">
            <v/>
          </cell>
          <cell r="AH719" t="str">
            <v/>
          </cell>
          <cell r="AI719" t="str">
            <v/>
          </cell>
          <cell r="AJ719" t="str">
            <v/>
          </cell>
          <cell r="AK719" t="str">
            <v/>
          </cell>
          <cell r="AL719" t="str">
            <v/>
          </cell>
          <cell r="AM719" t="str">
            <v/>
          </cell>
          <cell r="AN719" t="str">
            <v/>
          </cell>
          <cell r="AO719" t="str">
            <v/>
          </cell>
          <cell r="AP719" t="str">
            <v/>
          </cell>
          <cell r="AQ719" t="str">
            <v/>
          </cell>
          <cell r="AR719" t="str">
            <v/>
          </cell>
          <cell r="AS719" t="str">
            <v/>
          </cell>
          <cell r="AT719" t="str">
            <v/>
          </cell>
          <cell r="AU719" t="str">
            <v/>
          </cell>
          <cell r="AV719" t="str">
            <v/>
          </cell>
          <cell r="AW719" t="str">
            <v/>
          </cell>
          <cell r="AX719" t="str">
            <v/>
          </cell>
          <cell r="AY719" t="str">
            <v/>
          </cell>
          <cell r="AZ719" t="str">
            <v/>
          </cell>
          <cell r="BA719" t="str">
            <v/>
          </cell>
          <cell r="BB719" t="str">
            <v/>
          </cell>
          <cell r="BC719" t="str">
            <v/>
          </cell>
          <cell r="BD719" t="str">
            <v/>
          </cell>
          <cell r="BE719" t="str">
            <v/>
          </cell>
          <cell r="BF719" t="str">
            <v/>
          </cell>
          <cell r="BG719" t="str">
            <v/>
          </cell>
          <cell r="BH719" t="str">
            <v/>
          </cell>
          <cell r="BI719" t="str">
            <v/>
          </cell>
          <cell r="BJ719" t="str">
            <v/>
          </cell>
          <cell r="BK719" t="str">
            <v/>
          </cell>
          <cell r="BL719" t="str">
            <v/>
          </cell>
          <cell r="BM719" t="str">
            <v/>
          </cell>
          <cell r="BN719" t="str">
            <v/>
          </cell>
          <cell r="BO719" t="str">
            <v/>
          </cell>
          <cell r="BP719" t="str">
            <v/>
          </cell>
          <cell r="BQ719" t="str">
            <v/>
          </cell>
          <cell r="BR719" t="str">
            <v/>
          </cell>
          <cell r="BS719" t="str">
            <v/>
          </cell>
          <cell r="BT719" t="str">
            <v/>
          </cell>
          <cell r="BU719" t="str">
            <v/>
          </cell>
          <cell r="BV719" t="str">
            <v/>
          </cell>
          <cell r="BW719" t="str">
            <v/>
          </cell>
          <cell r="BX719" t="str">
            <v/>
          </cell>
          <cell r="BY719" t="str">
            <v/>
          </cell>
          <cell r="BZ719" t="str">
            <v/>
          </cell>
          <cell r="CA719" t="str">
            <v/>
          </cell>
          <cell r="CB719" t="str">
            <v/>
          </cell>
          <cell r="CC719" t="str">
            <v/>
          </cell>
          <cell r="CD719" t="str">
            <v/>
          </cell>
          <cell r="CE719" t="str">
            <v/>
          </cell>
          <cell r="CF719" t="str">
            <v/>
          </cell>
          <cell r="CG719" t="str">
            <v/>
          </cell>
          <cell r="CH719" t="str">
            <v/>
          </cell>
          <cell r="CI719" t="str">
            <v/>
          </cell>
          <cell r="CJ719" t="str">
            <v/>
          </cell>
          <cell r="CK719" t="str">
            <v/>
          </cell>
          <cell r="CL719" t="str">
            <v/>
          </cell>
          <cell r="CM719" t="str">
            <v/>
          </cell>
          <cell r="CN719" t="str">
            <v/>
          </cell>
          <cell r="CO719" t="str">
            <v/>
          </cell>
          <cell r="CP719" t="str">
            <v/>
          </cell>
          <cell r="CQ719" t="str">
            <v/>
          </cell>
          <cell r="CR719" t="str">
            <v/>
          </cell>
          <cell r="CS719" t="str">
            <v/>
          </cell>
          <cell r="CT719" t="str">
            <v/>
          </cell>
          <cell r="CU719" t="str">
            <v/>
          </cell>
          <cell r="CV719" t="str">
            <v/>
          </cell>
          <cell r="CW719" t="str">
            <v/>
          </cell>
          <cell r="CX719" t="str">
            <v/>
          </cell>
          <cell r="CY719" t="str">
            <v/>
          </cell>
          <cell r="CZ719" t="str">
            <v/>
          </cell>
          <cell r="DA719" t="str">
            <v/>
          </cell>
          <cell r="DB719" t="str">
            <v/>
          </cell>
          <cell r="DC719" t="str">
            <v/>
          </cell>
          <cell r="DD719" t="str">
            <v/>
          </cell>
          <cell r="DE719" t="str">
            <v/>
          </cell>
          <cell r="DF719" t="str">
            <v/>
          </cell>
          <cell r="DG719" t="str">
            <v/>
          </cell>
          <cell r="DH719" t="str">
            <v/>
          </cell>
          <cell r="DI719" t="str">
            <v/>
          </cell>
          <cell r="DJ719" t="str">
            <v/>
          </cell>
          <cell r="DK719" t="str">
            <v/>
          </cell>
          <cell r="DL719" t="str">
            <v/>
          </cell>
          <cell r="DM719" t="str">
            <v/>
          </cell>
          <cell r="DN719" t="str">
            <v/>
          </cell>
          <cell r="DO719" t="str">
            <v/>
          </cell>
          <cell r="DP719" t="str">
            <v/>
          </cell>
          <cell r="DQ719" t="str">
            <v/>
          </cell>
          <cell r="DR719" t="str">
            <v/>
          </cell>
          <cell r="DS719" t="str">
            <v/>
          </cell>
          <cell r="DT719" t="str">
            <v/>
          </cell>
          <cell r="DU719" t="str">
            <v/>
          </cell>
          <cell r="DV719" t="str">
            <v/>
          </cell>
          <cell r="DW719" t="str">
            <v/>
          </cell>
          <cell r="DX719" t="str">
            <v/>
          </cell>
          <cell r="DY719" t="str">
            <v/>
          </cell>
          <cell r="DZ719" t="str">
            <v/>
          </cell>
          <cell r="EA719" t="str">
            <v/>
          </cell>
          <cell r="EB719" t="str">
            <v/>
          </cell>
          <cell r="EC719" t="str">
            <v/>
          </cell>
          <cell r="ED719" t="str">
            <v/>
          </cell>
        </row>
        <row r="720">
          <cell r="J720" t="str">
            <v>"The Rack"</v>
          </cell>
          <cell r="W720" t="str">
            <v>"The Rack"</v>
          </cell>
          <cell r="AJ720" t="str">
            <v>"The Rack"</v>
          </cell>
          <cell r="AW720" t="str">
            <v>"The Rack"</v>
          </cell>
          <cell r="BJ720" t="str">
            <v>"The Rack"</v>
          </cell>
          <cell r="BW720" t="str">
            <v>"The Rack"</v>
          </cell>
          <cell r="CJ720" t="str">
            <v>"The Rack"</v>
          </cell>
          <cell r="CW720" t="str">
            <v>"The Rack"</v>
          </cell>
          <cell r="DJ720" t="str">
            <v>"The Rack"</v>
          </cell>
          <cell r="DW720" t="str">
            <v>"The Rack"</v>
          </cell>
        </row>
        <row r="722">
          <cell r="A722" t="str">
            <v>Fuel Burned  (MMBtu)</v>
          </cell>
        </row>
        <row r="723">
          <cell r="F723">
            <v>-900.70000000018626</v>
          </cell>
          <cell r="G723">
            <v>-895.5</v>
          </cell>
          <cell r="H723">
            <v>-647.19999999995343</v>
          </cell>
          <cell r="I723">
            <v>-572.69999999995343</v>
          </cell>
          <cell r="J723">
            <v>-668.19999999995343</v>
          </cell>
          <cell r="K723">
            <v>-95.100000000093132</v>
          </cell>
          <cell r="L723">
            <v>-2953</v>
          </cell>
          <cell r="M723">
            <v>-2814.2999999998137</v>
          </cell>
          <cell r="N723">
            <v>-1206.8000000000466</v>
          </cell>
          <cell r="O723">
            <v>-719.80000000004657</v>
          </cell>
          <cell r="P723">
            <v>-1116.5</v>
          </cell>
          <cell r="Q723">
            <v>-2408.2999999998137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</row>
        <row r="724">
          <cell r="F724">
            <v>-4108.5599999999395</v>
          </cell>
          <cell r="G724">
            <v>-2855.3400000000838</v>
          </cell>
          <cell r="H724">
            <v>-1697.4100000000326</v>
          </cell>
          <cell r="I724">
            <v>-1868.1699999999255</v>
          </cell>
          <cell r="J724">
            <v>-545.77000000001863</v>
          </cell>
          <cell r="K724">
            <v>-1556.2199999999721</v>
          </cell>
          <cell r="L724">
            <v>-2230.5900000000838</v>
          </cell>
          <cell r="M724">
            <v>-2302.4300000000512</v>
          </cell>
          <cell r="N724">
            <v>-3276.4199999999255</v>
          </cell>
          <cell r="O724">
            <v>-2515.7299999999814</v>
          </cell>
          <cell r="P724">
            <v>-2095.3400000000256</v>
          </cell>
          <cell r="Q724">
            <v>-3062.6999999999534</v>
          </cell>
          <cell r="R724">
            <v>-19922.030000000261</v>
          </cell>
          <cell r="S724">
            <v>-661.7599999998929</v>
          </cell>
          <cell r="T724">
            <v>-1725.8399999999674</v>
          </cell>
          <cell r="U724">
            <v>-2098.5200000000186</v>
          </cell>
          <cell r="V724">
            <v>-798.34000000002561</v>
          </cell>
          <cell r="W724">
            <v>-576.71999999997206</v>
          </cell>
          <cell r="X724">
            <v>-636.05999999999767</v>
          </cell>
          <cell r="Y724">
            <v>-2727.9799999999814</v>
          </cell>
          <cell r="Z724">
            <v>-2060.75</v>
          </cell>
          <cell r="AA724">
            <v>-3260.0800000000745</v>
          </cell>
          <cell r="AB724">
            <v>-1208.0999999998603</v>
          </cell>
          <cell r="AC724">
            <v>-1878.25</v>
          </cell>
          <cell r="AD724">
            <v>-2289.6299999998882</v>
          </cell>
          <cell r="AE724">
            <v>-25121.159999998286</v>
          </cell>
          <cell r="AF724">
            <v>-3649.5000000001164</v>
          </cell>
          <cell r="AG724">
            <v>-2244.9800000000978</v>
          </cell>
          <cell r="AH724">
            <v>-1897.1199999998789</v>
          </cell>
          <cell r="AI724">
            <v>-888.20999999990454</v>
          </cell>
          <cell r="AJ724">
            <v>-656.89000000001397</v>
          </cell>
          <cell r="AK724">
            <v>-611.97999999998137</v>
          </cell>
          <cell r="AL724">
            <v>-2352.4699999999721</v>
          </cell>
          <cell r="AM724">
            <v>-2879.6899999999441</v>
          </cell>
          <cell r="AN724">
            <v>-3216.1300000000047</v>
          </cell>
          <cell r="AO724">
            <v>-2133.8799999998882</v>
          </cell>
          <cell r="AP724">
            <v>-2046.7700000000186</v>
          </cell>
          <cell r="AQ724">
            <v>-2543.5399999999208</v>
          </cell>
          <cell r="AR724">
            <v>-25877.570000001229</v>
          </cell>
          <cell r="AS724">
            <v>-3133.2100000001956</v>
          </cell>
          <cell r="AT724">
            <v>-2931.8199999998324</v>
          </cell>
          <cell r="AU724">
            <v>-1805.3399999999674</v>
          </cell>
          <cell r="AV724">
            <v>-1011.1700000000419</v>
          </cell>
          <cell r="AW724">
            <v>-456.57999999995809</v>
          </cell>
          <cell r="AX724">
            <v>-1251.109999999986</v>
          </cell>
          <cell r="AY724">
            <v>-2368.5599999999395</v>
          </cell>
          <cell r="AZ724">
            <v>-3349.9899999999907</v>
          </cell>
          <cell r="BA724">
            <v>-2911.2900000000373</v>
          </cell>
          <cell r="BB724">
            <v>-1192.9899999999907</v>
          </cell>
          <cell r="BC724">
            <v>-2991.5799999999581</v>
          </cell>
          <cell r="BD724">
            <v>-2473.9300000000512</v>
          </cell>
          <cell r="BE724">
            <v>-11160.354999999516</v>
          </cell>
          <cell r="BF724">
            <v>2105.8500000000931</v>
          </cell>
          <cell r="BG724">
            <v>-1099.3800000000047</v>
          </cell>
          <cell r="BH724">
            <v>-731.07000000006519</v>
          </cell>
          <cell r="BI724">
            <v>-922.92999999999302</v>
          </cell>
          <cell r="BJ724">
            <v>-363.18499999999767</v>
          </cell>
          <cell r="BK724">
            <v>-1494.5800000000163</v>
          </cell>
          <cell r="BL724">
            <v>-1901.6099999998696</v>
          </cell>
          <cell r="BM724">
            <v>-2079.0399999999208</v>
          </cell>
          <cell r="BN724">
            <v>-1606.9200000000419</v>
          </cell>
          <cell r="BO724">
            <v>-1591.4500000000698</v>
          </cell>
          <cell r="BP724">
            <v>-641.35999999998603</v>
          </cell>
          <cell r="BQ724">
            <v>-834.67999999993481</v>
          </cell>
          <cell r="BR724">
            <v>-8811.2299999995157</v>
          </cell>
          <cell r="BS724">
            <v>4267.3799999998882</v>
          </cell>
          <cell r="BT724">
            <v>-641.87000000011176</v>
          </cell>
          <cell r="BU724">
            <v>-1023.3200000000652</v>
          </cell>
          <cell r="BV724">
            <v>-870.55999999993946</v>
          </cell>
          <cell r="BW724">
            <v>-286.3399999999674</v>
          </cell>
          <cell r="BX724">
            <v>-1298.609999999986</v>
          </cell>
          <cell r="BY724">
            <v>-2551.6799999999348</v>
          </cell>
          <cell r="BZ724">
            <v>-1858.2199999999721</v>
          </cell>
          <cell r="CA724">
            <v>-2121.6699999999255</v>
          </cell>
          <cell r="CB724">
            <v>-1083.8000000000466</v>
          </cell>
          <cell r="CC724">
            <v>-800.84000000008382</v>
          </cell>
          <cell r="CD724">
            <v>-541.70000000018626</v>
          </cell>
          <cell r="CE724">
            <v>-10207.829999999143</v>
          </cell>
          <cell r="CF724">
            <v>-811.06000000005588</v>
          </cell>
          <cell r="CG724">
            <v>-658.17000000004191</v>
          </cell>
          <cell r="CH724">
            <v>-1093.8800000000047</v>
          </cell>
          <cell r="CI724">
            <v>-424.15000000002328</v>
          </cell>
          <cell r="CJ724">
            <v>-345.69999999995343</v>
          </cell>
          <cell r="CK724">
            <v>-454.82999999995809</v>
          </cell>
          <cell r="CL724">
            <v>-1045.3199999999488</v>
          </cell>
          <cell r="CM724">
            <v>-1142.6899999999441</v>
          </cell>
          <cell r="CN724">
            <v>-1494.020000000135</v>
          </cell>
          <cell r="CO724">
            <v>-1177.2399999999907</v>
          </cell>
          <cell r="CP724">
            <v>-581.65000000002328</v>
          </cell>
          <cell r="CQ724">
            <v>-979.11999999999534</v>
          </cell>
          <cell r="CR724">
            <v>-9406.6100000003353</v>
          </cell>
          <cell r="CS724">
            <v>-396.4100000000326</v>
          </cell>
          <cell r="CT724">
            <v>-387.23999999999069</v>
          </cell>
          <cell r="CU724">
            <v>-1206.3100000000559</v>
          </cell>
          <cell r="CV724">
            <v>-917.63000000000466</v>
          </cell>
          <cell r="CW724">
            <v>-383.95999999996275</v>
          </cell>
          <cell r="CX724">
            <v>-816.11999999999534</v>
          </cell>
          <cell r="CY724">
            <v>-767.32000000006519</v>
          </cell>
          <cell r="CZ724">
            <v>-1104.1799999999348</v>
          </cell>
          <cell r="DA724">
            <v>-862.59999999997672</v>
          </cell>
          <cell r="DB724">
            <v>-725.23999999999069</v>
          </cell>
          <cell r="DC724">
            <v>-1171.8000000000466</v>
          </cell>
          <cell r="DD724">
            <v>-667.80000000004657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</row>
        <row r="725">
          <cell r="F725">
            <v>9.0600000000558794</v>
          </cell>
          <cell r="G725">
            <v>-373.5</v>
          </cell>
          <cell r="H725">
            <v>-219.5</v>
          </cell>
          <cell r="I725">
            <v>-227.96999999997206</v>
          </cell>
          <cell r="J725">
            <v>-203.46999999997206</v>
          </cell>
          <cell r="K725">
            <v>0</v>
          </cell>
          <cell r="L725">
            <v>-382.18000000005122</v>
          </cell>
          <cell r="M725">
            <v>-1164.3600000001024</v>
          </cell>
          <cell r="N725">
            <v>16.870000000111759</v>
          </cell>
          <cell r="O725">
            <v>-74.440000000060536</v>
          </cell>
          <cell r="P725">
            <v>-171.65999999991618</v>
          </cell>
          <cell r="Q725">
            <v>-344.21999999997206</v>
          </cell>
          <cell r="R725">
            <v>-5398.8300000000745</v>
          </cell>
          <cell r="S725">
            <v>-74.599999999976717</v>
          </cell>
          <cell r="T725">
            <v>-336.84000000008382</v>
          </cell>
          <cell r="U725">
            <v>-141.44000000006054</v>
          </cell>
          <cell r="V725">
            <v>0</v>
          </cell>
          <cell r="W725">
            <v>-274.13000000000466</v>
          </cell>
          <cell r="X725">
            <v>-279.38000000000466</v>
          </cell>
          <cell r="Y725">
            <v>-1156.2800000000279</v>
          </cell>
          <cell r="Z725">
            <v>-1005.0600000000559</v>
          </cell>
          <cell r="AA725">
            <v>-123.43999999994412</v>
          </cell>
          <cell r="AB725">
            <v>-157.69999999995343</v>
          </cell>
          <cell r="AC725">
            <v>-851.95999999996275</v>
          </cell>
          <cell r="AD725">
            <v>-998</v>
          </cell>
          <cell r="AE725">
            <v>-5301.5999999996275</v>
          </cell>
          <cell r="AF725">
            <v>-481.40999999991618</v>
          </cell>
          <cell r="AG725">
            <v>-538.75</v>
          </cell>
          <cell r="AH725">
            <v>-448.61999999999534</v>
          </cell>
          <cell r="AI725">
            <v>-59.53000000002794</v>
          </cell>
          <cell r="AJ725">
            <v>-45.28000000002794</v>
          </cell>
          <cell r="AK725">
            <v>-107.60999999998603</v>
          </cell>
          <cell r="AL725">
            <v>-1351.0699999999488</v>
          </cell>
          <cell r="AM725">
            <v>-1020.6500000000233</v>
          </cell>
          <cell r="AN725">
            <v>-492.03000000002794</v>
          </cell>
          <cell r="AO725">
            <v>-329.90000000002328</v>
          </cell>
          <cell r="AP725">
            <v>-130.04999999998836</v>
          </cell>
          <cell r="AQ725">
            <v>-296.70000000001164</v>
          </cell>
          <cell r="AR725">
            <v>-384.25999999977648</v>
          </cell>
          <cell r="AS725">
            <v>0</v>
          </cell>
          <cell r="AT725">
            <v>-94.240000000107102</v>
          </cell>
          <cell r="AU725">
            <v>0</v>
          </cell>
          <cell r="AV725">
            <v>-99.549999999988358</v>
          </cell>
          <cell r="AW725">
            <v>-3.6299999998882413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-186.8399999999674</v>
          </cell>
          <cell r="BC725">
            <v>0</v>
          </cell>
          <cell r="BD725">
            <v>0</v>
          </cell>
          <cell r="BE725">
            <v>-1749.8799999998882</v>
          </cell>
          <cell r="BF725">
            <v>-129.04000000003725</v>
          </cell>
          <cell r="BG725">
            <v>-315.28000000002794</v>
          </cell>
          <cell r="BH725">
            <v>0</v>
          </cell>
          <cell r="BI725">
            <v>-359.23999999999069</v>
          </cell>
          <cell r="BJ725">
            <v>-283.88000000000466</v>
          </cell>
          <cell r="BK725">
            <v>-215.21999999997206</v>
          </cell>
          <cell r="BL725">
            <v>0</v>
          </cell>
          <cell r="BM725">
            <v>-19.659999999916181</v>
          </cell>
          <cell r="BN725">
            <v>-257.59999999997672</v>
          </cell>
          <cell r="BO725">
            <v>0</v>
          </cell>
          <cell r="BP725">
            <v>-24.519999999960419</v>
          </cell>
          <cell r="BQ725">
            <v>-145.44000000000233</v>
          </cell>
          <cell r="BR725">
            <v>-3264.6599999992177</v>
          </cell>
          <cell r="BS725">
            <v>-255.31999999994878</v>
          </cell>
          <cell r="BT725">
            <v>-634.78000000002794</v>
          </cell>
          <cell r="BU725">
            <v>-313.0899999999674</v>
          </cell>
          <cell r="BV725">
            <v>-600.75999999995111</v>
          </cell>
          <cell r="BW725">
            <v>-474.96000000007916</v>
          </cell>
          <cell r="BX725">
            <v>-284.46999999997206</v>
          </cell>
          <cell r="BY725">
            <v>-219.88999999989755</v>
          </cell>
          <cell r="BZ725">
            <v>0</v>
          </cell>
          <cell r="CA725">
            <v>0</v>
          </cell>
          <cell r="CB725">
            <v>-343.89000000001397</v>
          </cell>
          <cell r="CC725">
            <v>0</v>
          </cell>
          <cell r="CD725">
            <v>-137.5</v>
          </cell>
          <cell r="CE725">
            <v>-3711.6499999994412</v>
          </cell>
          <cell r="CF725">
            <v>-330.55999999999767</v>
          </cell>
          <cell r="CG725">
            <v>-706.89999999996508</v>
          </cell>
          <cell r="CH725">
            <v>-442.05999999999767</v>
          </cell>
          <cell r="CI725">
            <v>0</v>
          </cell>
          <cell r="CJ725">
            <v>-440.61999999999534</v>
          </cell>
          <cell r="CK725">
            <v>-207</v>
          </cell>
          <cell r="CL725">
            <v>0</v>
          </cell>
          <cell r="CM725">
            <v>-54.600000000034925</v>
          </cell>
          <cell r="CN725">
            <v>-51.599999999976717</v>
          </cell>
          <cell r="CO725">
            <v>-639.80999999999767</v>
          </cell>
          <cell r="CP725">
            <v>-322</v>
          </cell>
          <cell r="CQ725">
            <v>-516.5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</row>
        <row r="726">
          <cell r="F726">
            <v>0</v>
          </cell>
          <cell r="G726">
            <v>0</v>
          </cell>
          <cell r="H726">
            <v>-118.19999999925494</v>
          </cell>
          <cell r="I726">
            <v>-537.28000000026077</v>
          </cell>
          <cell r="J726">
            <v>-3948.1500000003725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-215.89999999944121</v>
          </cell>
          <cell r="Q726">
            <v>0</v>
          </cell>
          <cell r="R726">
            <v>-20500.870000012219</v>
          </cell>
          <cell r="S726">
            <v>-483.5</v>
          </cell>
          <cell r="T726">
            <v>-904.25</v>
          </cell>
          <cell r="U726">
            <v>-1256.0400000000373</v>
          </cell>
          <cell r="V726">
            <v>-2621.9599999999627</v>
          </cell>
          <cell r="W726">
            <v>-4888.4600000004284</v>
          </cell>
          <cell r="X726">
            <v>-4615.4699999988079</v>
          </cell>
          <cell r="Y726">
            <v>-656.56000000052154</v>
          </cell>
          <cell r="Z726">
            <v>-140.29999999981374</v>
          </cell>
          <cell r="AA726">
            <v>-1346.3000000007451</v>
          </cell>
          <cell r="AB726">
            <v>-2185.0499999998137</v>
          </cell>
          <cell r="AC726">
            <v>-1160.5400000000373</v>
          </cell>
          <cell r="AD726">
            <v>-242.43999999994412</v>
          </cell>
          <cell r="AE726">
            <v>-29619.469999998808</v>
          </cell>
          <cell r="AF726">
            <v>-926.36000000033528</v>
          </cell>
          <cell r="AG726">
            <v>-1454.3999999999069</v>
          </cell>
          <cell r="AH726">
            <v>-3604.1500000003725</v>
          </cell>
          <cell r="AI726">
            <v>-3382.2299999999814</v>
          </cell>
          <cell r="AJ726">
            <v>-4294.0400000000373</v>
          </cell>
          <cell r="AK726">
            <v>-5183.3999999999069</v>
          </cell>
          <cell r="AL726">
            <v>-996.84999999962747</v>
          </cell>
          <cell r="AM726">
            <v>-829.90000000037253</v>
          </cell>
          <cell r="AN726">
            <v>-4100.7200000006706</v>
          </cell>
          <cell r="AO726">
            <v>-3378.8799999998882</v>
          </cell>
          <cell r="AP726">
            <v>-1270.660000000149</v>
          </cell>
          <cell r="AQ726">
            <v>-197.87999999988824</v>
          </cell>
          <cell r="AR726">
            <v>-23993.780000001192</v>
          </cell>
          <cell r="AS726">
            <v>-1184.320000000298</v>
          </cell>
          <cell r="AT726">
            <v>-723.85999999986961</v>
          </cell>
          <cell r="AU726">
            <v>-3276.5</v>
          </cell>
          <cell r="AV726">
            <v>-2086.6900000004098</v>
          </cell>
          <cell r="AW726">
            <v>-5704.230000000447</v>
          </cell>
          <cell r="AX726">
            <v>-3199.1500000003725</v>
          </cell>
          <cell r="AY726">
            <v>-471.54999999981374</v>
          </cell>
          <cell r="AZ726">
            <v>-497.30000000074506</v>
          </cell>
          <cell r="BA726">
            <v>-2086.1500000003725</v>
          </cell>
          <cell r="BB726">
            <v>-2294.2399999992922</v>
          </cell>
          <cell r="BC726">
            <v>-1722.5999999996275</v>
          </cell>
          <cell r="BD726">
            <v>-747.19000000040978</v>
          </cell>
          <cell r="BE726">
            <v>-49019.320000000298</v>
          </cell>
          <cell r="BF726">
            <v>-3687.5400000000373</v>
          </cell>
          <cell r="BG726">
            <v>-3380.6899999999441</v>
          </cell>
          <cell r="BH726">
            <v>-4331.0900000003166</v>
          </cell>
          <cell r="BI726">
            <v>-2757.6599999996834</v>
          </cell>
          <cell r="BJ726">
            <v>-4638.7399999997579</v>
          </cell>
          <cell r="BK726">
            <v>-5993.8400000003166</v>
          </cell>
          <cell r="BL726">
            <v>-5307.640000000596</v>
          </cell>
          <cell r="BM726">
            <v>-4856.8499999986961</v>
          </cell>
          <cell r="BN726">
            <v>-4154.1500000008382</v>
          </cell>
          <cell r="BO726">
            <v>-4314</v>
          </cell>
          <cell r="BP726">
            <v>-2468.6299999998882</v>
          </cell>
          <cell r="BQ726">
            <v>-3128.4900000002235</v>
          </cell>
          <cell r="BR726">
            <v>-55207.940000005066</v>
          </cell>
          <cell r="BS726">
            <v>-3932.0200000000186</v>
          </cell>
          <cell r="BT726">
            <v>-4503.5600000000559</v>
          </cell>
          <cell r="BU726">
            <v>-4151.3599999998696</v>
          </cell>
          <cell r="BV726">
            <v>-2746.4999999995343</v>
          </cell>
          <cell r="BW726">
            <v>-4787.6200000010431</v>
          </cell>
          <cell r="BX726">
            <v>-5744.4599999999627</v>
          </cell>
          <cell r="BY726">
            <v>-5062.839999999851</v>
          </cell>
          <cell r="BZ726">
            <v>-7519.5</v>
          </cell>
          <cell r="CA726">
            <v>-5850.2400000002235</v>
          </cell>
          <cell r="CB726">
            <v>-3748.0000000009313</v>
          </cell>
          <cell r="CC726">
            <v>-3203.1499999994412</v>
          </cell>
          <cell r="CD726">
            <v>-3958.6899999999441</v>
          </cell>
          <cell r="CE726">
            <v>-40882.220000006258</v>
          </cell>
          <cell r="CF726">
            <v>-3962.4499999997206</v>
          </cell>
          <cell r="CG726">
            <v>-1775.1800000001676</v>
          </cell>
          <cell r="CH726">
            <v>-3861.519999999553</v>
          </cell>
          <cell r="CI726">
            <v>-3663.6000000005588</v>
          </cell>
          <cell r="CJ726">
            <v>-2783.6100000003353</v>
          </cell>
          <cell r="CK726">
            <v>-5475.6700000003912</v>
          </cell>
          <cell r="CL726">
            <v>-2429.9199999999255</v>
          </cell>
          <cell r="CM726">
            <v>-4147.1000000005588</v>
          </cell>
          <cell r="CN726">
            <v>-4162.9399999994785</v>
          </cell>
          <cell r="CO726">
            <v>-4090.4899999997579</v>
          </cell>
          <cell r="CP726">
            <v>-2686.3700000001118</v>
          </cell>
          <cell r="CQ726">
            <v>-1843.3700000001118</v>
          </cell>
          <cell r="CR726">
            <v>-40340.170000001788</v>
          </cell>
          <cell r="CS726">
            <v>-4737.5400000000373</v>
          </cell>
          <cell r="CT726">
            <v>-1874.3599999998696</v>
          </cell>
          <cell r="CU726">
            <v>-2701.5400000000373</v>
          </cell>
          <cell r="CV726">
            <v>-2585.2599999997765</v>
          </cell>
          <cell r="CW726">
            <v>-3375.9799999999814</v>
          </cell>
          <cell r="CX726">
            <v>-4941.6699999999255</v>
          </cell>
          <cell r="CY726">
            <v>-3836.109999999404</v>
          </cell>
          <cell r="CZ726">
            <v>-3271.4500000011176</v>
          </cell>
          <cell r="DA726">
            <v>-4589.2200000006706</v>
          </cell>
          <cell r="DB726">
            <v>-2836.6000000000931</v>
          </cell>
          <cell r="DC726">
            <v>-3901.4600000004284</v>
          </cell>
          <cell r="DD726">
            <v>-1688.980000000447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</row>
        <row r="727">
          <cell r="F727">
            <v>-2.870000000053551</v>
          </cell>
          <cell r="G727">
            <v>-242.3300000000163</v>
          </cell>
          <cell r="H727">
            <v>-127.09000000002561</v>
          </cell>
          <cell r="I727">
            <v>-59.710000000020955</v>
          </cell>
          <cell r="J727">
            <v>-99.78000000002794</v>
          </cell>
          <cell r="K727">
            <v>-99.169999999983702</v>
          </cell>
          <cell r="L727">
            <v>-324.48999999999069</v>
          </cell>
          <cell r="M727">
            <v>-287.85999999998603</v>
          </cell>
          <cell r="N727">
            <v>-290.20999999996275</v>
          </cell>
          <cell r="O727">
            <v>-343.2390000000014</v>
          </cell>
          <cell r="P727">
            <v>-101.34000000002561</v>
          </cell>
          <cell r="Q727">
            <v>-184.86999999999534</v>
          </cell>
          <cell r="R727">
            <v>-3082.8149999994785</v>
          </cell>
          <cell r="S727">
            <v>0</v>
          </cell>
          <cell r="T727">
            <v>-95.440000000060536</v>
          </cell>
          <cell r="U727">
            <v>-227.11499999999069</v>
          </cell>
          <cell r="V727">
            <v>0</v>
          </cell>
          <cell r="W727">
            <v>-28.10999999998603</v>
          </cell>
          <cell r="X727">
            <v>0</v>
          </cell>
          <cell r="Y727">
            <v>-359.07999999995809</v>
          </cell>
          <cell r="Z727">
            <v>-480.78999999997905</v>
          </cell>
          <cell r="AA727">
            <v>-514.30000000004657</v>
          </cell>
          <cell r="AB727">
            <v>-97.059999999997672</v>
          </cell>
          <cell r="AC727">
            <v>-462.65999999997439</v>
          </cell>
          <cell r="AD727">
            <v>-818.26000000000931</v>
          </cell>
          <cell r="AE727">
            <v>-2324.8100000005215</v>
          </cell>
          <cell r="AF727">
            <v>-275.94999999995343</v>
          </cell>
          <cell r="AG727">
            <v>-151.5800000000163</v>
          </cell>
          <cell r="AH727">
            <v>-94.160000000003492</v>
          </cell>
          <cell r="AI727">
            <v>0</v>
          </cell>
          <cell r="AJ727">
            <v>0</v>
          </cell>
          <cell r="AK727">
            <v>-65.709999999962747</v>
          </cell>
          <cell r="AL727">
            <v>-632.9199999999837</v>
          </cell>
          <cell r="AM727">
            <v>-721.11999999999534</v>
          </cell>
          <cell r="AN727">
            <v>-383.36999999999534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-58.810000000521541</v>
          </cell>
          <cell r="BS727">
            <v>0</v>
          </cell>
          <cell r="BT727">
            <v>0</v>
          </cell>
          <cell r="BU727">
            <v>-8.4300000000221189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-50.379999999946449</v>
          </cell>
          <cell r="CB727">
            <v>0</v>
          </cell>
          <cell r="CC727">
            <v>0</v>
          </cell>
          <cell r="CD727">
            <v>0</v>
          </cell>
          <cell r="CE727">
            <v>-350.39999999944121</v>
          </cell>
          <cell r="CF727">
            <v>0</v>
          </cell>
          <cell r="CG727">
            <v>-78.429999999993015</v>
          </cell>
          <cell r="CH727">
            <v>0</v>
          </cell>
          <cell r="CI727">
            <v>-35.739999999990687</v>
          </cell>
          <cell r="CJ727">
            <v>0</v>
          </cell>
          <cell r="CK727">
            <v>-23.10999999998603</v>
          </cell>
          <cell r="CL727">
            <v>0</v>
          </cell>
          <cell r="CM727">
            <v>0</v>
          </cell>
          <cell r="CN727">
            <v>0</v>
          </cell>
          <cell r="CO727">
            <v>-20.85999999998603</v>
          </cell>
          <cell r="CP727">
            <v>-192.26000000000931</v>
          </cell>
          <cell r="CQ727">
            <v>0</v>
          </cell>
          <cell r="CR727">
            <v>-3369.2889999998733</v>
          </cell>
          <cell r="CS727">
            <v>-716.4100000000326</v>
          </cell>
          <cell r="CT727">
            <v>-450.9199999999837</v>
          </cell>
          <cell r="CU727">
            <v>-275.17999999993481</v>
          </cell>
          <cell r="CV727">
            <v>-252.88000000000466</v>
          </cell>
          <cell r="CW727">
            <v>-323.63000000000466</v>
          </cell>
          <cell r="CX727">
            <v>-3.9300000000512227</v>
          </cell>
          <cell r="CY727">
            <v>-56.320000000065193</v>
          </cell>
          <cell r="CZ727">
            <v>0</v>
          </cell>
          <cell r="DA727">
            <v>-112.90000000002328</v>
          </cell>
          <cell r="DB727">
            <v>-208.33900000003632</v>
          </cell>
          <cell r="DC727">
            <v>-671.38000000000466</v>
          </cell>
          <cell r="DD727">
            <v>-297.40000000002328</v>
          </cell>
          <cell r="DE727">
            <v>-2039.4500000001863</v>
          </cell>
          <cell r="DF727">
            <v>-561.67000000004191</v>
          </cell>
          <cell r="DG727">
            <v>-198.69999999995343</v>
          </cell>
          <cell r="DH727">
            <v>-154.53999999997905</v>
          </cell>
          <cell r="DI727">
            <v>-214.15999999997439</v>
          </cell>
          <cell r="DJ727">
            <v>-244.05999999999767</v>
          </cell>
          <cell r="DK727">
            <v>0</v>
          </cell>
          <cell r="DL727">
            <v>0</v>
          </cell>
          <cell r="DM727">
            <v>-53.699999999953434</v>
          </cell>
          <cell r="DN727">
            <v>-57.979999999981374</v>
          </cell>
          <cell r="DO727">
            <v>-56.700000000011642</v>
          </cell>
          <cell r="DP727">
            <v>-296.10999999998603</v>
          </cell>
          <cell r="DQ727">
            <v>-201.82999999995809</v>
          </cell>
          <cell r="DR727">
            <v>-2172.0300000002608</v>
          </cell>
          <cell r="DS727">
            <v>-348.28000000002794</v>
          </cell>
          <cell r="DT727">
            <v>-104.46000000002095</v>
          </cell>
          <cell r="DU727">
            <v>-172.63999999995576</v>
          </cell>
          <cell r="DV727">
            <v>-210.97999999998137</v>
          </cell>
          <cell r="DW727">
            <v>-235.04000000003725</v>
          </cell>
          <cell r="DX727">
            <v>-103.22999999998137</v>
          </cell>
          <cell r="DY727">
            <v>-56.71999999997206</v>
          </cell>
          <cell r="DZ727">
            <v>0</v>
          </cell>
          <cell r="EA727">
            <v>-45.939999999944121</v>
          </cell>
          <cell r="EB727">
            <v>-56.909999999974389</v>
          </cell>
          <cell r="EC727">
            <v>-236.77000000001863</v>
          </cell>
          <cell r="ED727">
            <v>-601.06000000005588</v>
          </cell>
        </row>
        <row r="728">
          <cell r="F728">
            <v>-14951.200000000186</v>
          </cell>
          <cell r="G728">
            <v>-26285.299999999814</v>
          </cell>
          <cell r="H728">
            <v>-10919.040000000037</v>
          </cell>
          <cell r="I728">
            <v>-12636.300000000279</v>
          </cell>
          <cell r="J728">
            <v>-8571.7999999998137</v>
          </cell>
          <cell r="K728">
            <v>-15521.549999998882</v>
          </cell>
          <cell r="L728">
            <v>-19417.200000000186</v>
          </cell>
          <cell r="M728">
            <v>-19493.700000000186</v>
          </cell>
          <cell r="N728">
            <v>-29624</v>
          </cell>
          <cell r="O728">
            <v>-18453.040000000037</v>
          </cell>
          <cell r="P728">
            <v>-16144.949999999721</v>
          </cell>
          <cell r="Q728">
            <v>-29172.900000000373</v>
          </cell>
          <cell r="R728">
            <v>-166167.56999997795</v>
          </cell>
          <cell r="S728">
            <v>-12657.099999999627</v>
          </cell>
          <cell r="T728">
            <v>-16883.199999999255</v>
          </cell>
          <cell r="U728">
            <v>-14956</v>
          </cell>
          <cell r="V728">
            <v>-10215.150000000373</v>
          </cell>
          <cell r="W728">
            <v>-14364.800000000279</v>
          </cell>
          <cell r="X728">
            <v>-15632.020000000019</v>
          </cell>
          <cell r="Y728">
            <v>-7545.2999999998137</v>
          </cell>
          <cell r="Z728">
            <v>-11088.200000000186</v>
          </cell>
          <cell r="AA728">
            <v>-19159.699999999255</v>
          </cell>
          <cell r="AB728">
            <v>-16198.399999999441</v>
          </cell>
          <cell r="AC728">
            <v>-14781.299999999814</v>
          </cell>
          <cell r="AD728">
            <v>-12686.400000000373</v>
          </cell>
          <cell r="AE728">
            <v>-152066.10000000894</v>
          </cell>
          <cell r="AF728">
            <v>-17320.799999999814</v>
          </cell>
          <cell r="AG728">
            <v>-14742.899999999441</v>
          </cell>
          <cell r="AH728">
            <v>-11640.700000000186</v>
          </cell>
          <cell r="AI728">
            <v>-10396.699999999721</v>
          </cell>
          <cell r="AJ728">
            <v>-15500.200000000186</v>
          </cell>
          <cell r="AK728">
            <v>-16893</v>
          </cell>
          <cell r="AL728">
            <v>-4920.7999999998137</v>
          </cell>
          <cell r="AM728">
            <v>-4168.0999999996275</v>
          </cell>
          <cell r="AN728">
            <v>-14658.5</v>
          </cell>
          <cell r="AO728">
            <v>-16659.700000000186</v>
          </cell>
          <cell r="AP728">
            <v>-15363.700000000186</v>
          </cell>
          <cell r="AQ728">
            <v>-9801</v>
          </cell>
          <cell r="AR728">
            <v>-126022.29999999702</v>
          </cell>
          <cell r="AS728">
            <v>-14824.999999999069</v>
          </cell>
          <cell r="AT728">
            <v>-13388.399999999441</v>
          </cell>
          <cell r="AU728">
            <v>-13504.099999999627</v>
          </cell>
          <cell r="AV728">
            <v>-9029.3000000007451</v>
          </cell>
          <cell r="AW728">
            <v>-15440.000000000931</v>
          </cell>
          <cell r="AX728">
            <v>-12426.5</v>
          </cell>
          <cell r="AY728">
            <v>-4525.5999999996275</v>
          </cell>
          <cell r="AZ728">
            <v>-4018.8000000007451</v>
          </cell>
          <cell r="BA728">
            <v>-6589.7000000011176</v>
          </cell>
          <cell r="BB728">
            <v>-13230.5</v>
          </cell>
          <cell r="BC728">
            <v>-12486.899999999441</v>
          </cell>
          <cell r="BD728">
            <v>-6557.5</v>
          </cell>
          <cell r="BE728">
            <v>-151686.20000000298</v>
          </cell>
          <cell r="BF728">
            <v>-15881</v>
          </cell>
          <cell r="BG728">
            <v>-12986.599999999627</v>
          </cell>
          <cell r="BH728">
            <v>-12531.100000000093</v>
          </cell>
          <cell r="BI728">
            <v>-8156.6000000000931</v>
          </cell>
          <cell r="BJ728">
            <v>-12163</v>
          </cell>
          <cell r="BK728">
            <v>-12070.500000000931</v>
          </cell>
          <cell r="BL728">
            <v>-9384.0999999996275</v>
          </cell>
          <cell r="BM728">
            <v>-11252.099999999627</v>
          </cell>
          <cell r="BN728">
            <v>-13484.300000000745</v>
          </cell>
          <cell r="BO728">
            <v>-12069.5</v>
          </cell>
          <cell r="BP728">
            <v>-15742.299999999814</v>
          </cell>
          <cell r="BQ728">
            <v>-15965.099999999627</v>
          </cell>
          <cell r="BR728">
            <v>-151126.30999999493</v>
          </cell>
          <cell r="BS728">
            <v>-16806.5</v>
          </cell>
          <cell r="BT728">
            <v>-12436.199999999255</v>
          </cell>
          <cell r="BU728">
            <v>-11262.709999999963</v>
          </cell>
          <cell r="BV728">
            <v>-8579.2000000001863</v>
          </cell>
          <cell r="BW728">
            <v>-12269.300000000745</v>
          </cell>
          <cell r="BX728">
            <v>-14593.200000001118</v>
          </cell>
          <cell r="BY728">
            <v>-7347.3000000007451</v>
          </cell>
          <cell r="BZ728">
            <v>-9418</v>
          </cell>
          <cell r="CA728">
            <v>-13167.800000000745</v>
          </cell>
          <cell r="CB728">
            <v>-13090.399999999441</v>
          </cell>
          <cell r="CC728">
            <v>-14870.099999999627</v>
          </cell>
          <cell r="CD728">
            <v>-17285.600000000559</v>
          </cell>
          <cell r="CE728">
            <v>-118887.89999999851</v>
          </cell>
          <cell r="CF728">
            <v>-18829.600000000559</v>
          </cell>
          <cell r="CG728">
            <v>-11767.800000000745</v>
          </cell>
          <cell r="CH728">
            <v>-7631.5</v>
          </cell>
          <cell r="CI728">
            <v>-7901.7000000006519</v>
          </cell>
          <cell r="CJ728">
            <v>-9896.7000000001863</v>
          </cell>
          <cell r="CK728">
            <v>-9016.6000000005588</v>
          </cell>
          <cell r="CL728">
            <v>-4902.1999999992549</v>
          </cell>
          <cell r="CM728">
            <v>-6650.8999999994412</v>
          </cell>
          <cell r="CN728">
            <v>-9948.7000000001863</v>
          </cell>
          <cell r="CO728">
            <v>-7496.7000000001863</v>
          </cell>
          <cell r="CP728">
            <v>-9721.7999999998137</v>
          </cell>
          <cell r="CQ728">
            <v>-15123.700000000186</v>
          </cell>
          <cell r="CR728">
            <v>-123419.0000000149</v>
          </cell>
          <cell r="CS728">
            <v>-19290.299999999814</v>
          </cell>
          <cell r="CT728">
            <v>-14182.400000000373</v>
          </cell>
          <cell r="CU728">
            <v>-9913.3999999994412</v>
          </cell>
          <cell r="CV728">
            <v>-7103.5</v>
          </cell>
          <cell r="CW728">
            <v>-9915.6000000014901</v>
          </cell>
          <cell r="CX728">
            <v>-7051.8000000007451</v>
          </cell>
          <cell r="CY728">
            <v>-4556.7999999998137</v>
          </cell>
          <cell r="CZ728">
            <v>-5252.5999999996275</v>
          </cell>
          <cell r="DA728">
            <v>-9218.8999999994412</v>
          </cell>
          <cell r="DB728">
            <v>-7380.7999999998137</v>
          </cell>
          <cell r="DC728">
            <v>-12865.700000000186</v>
          </cell>
          <cell r="DD728">
            <v>-16687.200000000186</v>
          </cell>
          <cell r="DE728">
            <v>-118365.70000001788</v>
          </cell>
          <cell r="DF728">
            <v>-17085.200000000186</v>
          </cell>
          <cell r="DG728">
            <v>-13728.399999999441</v>
          </cell>
          <cell r="DH728">
            <v>-9054.5</v>
          </cell>
          <cell r="DI728">
            <v>-7577</v>
          </cell>
          <cell r="DJ728">
            <v>-11330.799999999814</v>
          </cell>
          <cell r="DK728">
            <v>-7612.5999999996275</v>
          </cell>
          <cell r="DL728">
            <v>-4797.8000000007451</v>
          </cell>
          <cell r="DM728">
            <v>-3839.4000000003725</v>
          </cell>
          <cell r="DN728">
            <v>-7684.5999999996275</v>
          </cell>
          <cell r="DO728">
            <v>-10477.100000000559</v>
          </cell>
          <cell r="DP728">
            <v>-12216.600000000559</v>
          </cell>
          <cell r="DQ728">
            <v>-12961.700000001118</v>
          </cell>
          <cell r="DR728">
            <v>-122414.09999997914</v>
          </cell>
          <cell r="DS728">
            <v>-18914.099999999627</v>
          </cell>
          <cell r="DT728">
            <v>-13428.5</v>
          </cell>
          <cell r="DU728">
            <v>-9393.3999999994412</v>
          </cell>
          <cell r="DV728">
            <v>-8703.4000000003725</v>
          </cell>
          <cell r="DW728">
            <v>-12015.700000000186</v>
          </cell>
          <cell r="DX728">
            <v>-8443.6000000005588</v>
          </cell>
          <cell r="DY728">
            <v>-3658.3000000007451</v>
          </cell>
          <cell r="DZ728">
            <v>-2865.5999999996275</v>
          </cell>
          <cell r="EA728">
            <v>-5064.5999999996275</v>
          </cell>
          <cell r="EB728">
            <v>-12283.799999999814</v>
          </cell>
          <cell r="EC728">
            <v>-14858.899999999441</v>
          </cell>
          <cell r="ED728">
            <v>-12784.199999999255</v>
          </cell>
        </row>
        <row r="729">
          <cell r="F729">
            <v>-1638.2000000001863</v>
          </cell>
          <cell r="G729">
            <v>-4968</v>
          </cell>
          <cell r="H729">
            <v>-14223.300000000745</v>
          </cell>
          <cell r="I729">
            <v>-10988.899999999907</v>
          </cell>
          <cell r="J729">
            <v>-11458.899999999907</v>
          </cell>
          <cell r="K729">
            <v>-14105</v>
          </cell>
          <cell r="L729">
            <v>-3095.7000000001863</v>
          </cell>
          <cell r="M729">
            <v>-2535.7999999998137</v>
          </cell>
          <cell r="N729">
            <v>-5381.5999999996275</v>
          </cell>
          <cell r="O729">
            <v>-15461.5</v>
          </cell>
          <cell r="P729">
            <v>-17642.599999999627</v>
          </cell>
          <cell r="Q729">
            <v>-9744.2999999998137</v>
          </cell>
          <cell r="R729">
            <v>-121678.49999999255</v>
          </cell>
          <cell r="S729">
            <v>-10957.900000000373</v>
          </cell>
          <cell r="T729">
            <v>-11086</v>
          </cell>
          <cell r="U729">
            <v>-13030.900000000373</v>
          </cell>
          <cell r="V729">
            <v>-13340.5</v>
          </cell>
          <cell r="W729">
            <v>-10063.699999999721</v>
          </cell>
          <cell r="X729">
            <v>-14083.399999999907</v>
          </cell>
          <cell r="Y729">
            <v>-2924</v>
          </cell>
          <cell r="Z729">
            <v>-4654.2000000001863</v>
          </cell>
          <cell r="AA729">
            <v>-8262.3000000007451</v>
          </cell>
          <cell r="AB729">
            <v>-11275.299999999814</v>
          </cell>
          <cell r="AC729">
            <v>-11869.400000000373</v>
          </cell>
          <cell r="AD729">
            <v>-10130.899999999441</v>
          </cell>
          <cell r="AE729">
            <v>-90102.900000020862</v>
          </cell>
          <cell r="AF729">
            <v>-7923.7000000001863</v>
          </cell>
          <cell r="AG729">
            <v>-10431</v>
          </cell>
          <cell r="AH729">
            <v>-10953.799999999814</v>
          </cell>
          <cell r="AI729">
            <v>-10427.400000000373</v>
          </cell>
          <cell r="AJ729">
            <v>-10693.100000000093</v>
          </cell>
          <cell r="AK729">
            <v>-9972.6999999992549</v>
          </cell>
          <cell r="AL729">
            <v>-3463.9000000003725</v>
          </cell>
          <cell r="AM729">
            <v>-2054.5999999996275</v>
          </cell>
          <cell r="AN729">
            <v>-3071.5999999996275</v>
          </cell>
          <cell r="AO729">
            <v>-10648.400000000373</v>
          </cell>
          <cell r="AP729">
            <v>-7574</v>
          </cell>
          <cell r="AQ729">
            <v>-2888.7000000001863</v>
          </cell>
          <cell r="AR729">
            <v>-75188.599999979138</v>
          </cell>
          <cell r="AS729">
            <v>-5686.7000000001863</v>
          </cell>
          <cell r="AT729">
            <v>-8300</v>
          </cell>
          <cell r="AU729">
            <v>-10298.600000000559</v>
          </cell>
          <cell r="AV729">
            <v>-8287.5</v>
          </cell>
          <cell r="AW729">
            <v>-8398.2000000001863</v>
          </cell>
          <cell r="AX729">
            <v>-9379.2000000001863</v>
          </cell>
          <cell r="AY729">
            <v>-1653</v>
          </cell>
          <cell r="AZ729">
            <v>-1735.5</v>
          </cell>
          <cell r="BA729">
            <v>-2705.2000000001863</v>
          </cell>
          <cell r="BB729">
            <v>-6721</v>
          </cell>
          <cell r="BC729">
            <v>-7826.4000000003725</v>
          </cell>
          <cell r="BD729">
            <v>-4197.2999999998137</v>
          </cell>
          <cell r="BE729">
            <v>-117155.30000000447</v>
          </cell>
          <cell r="BF729">
            <v>-11320.900000000373</v>
          </cell>
          <cell r="BG729">
            <v>-10655.799999999814</v>
          </cell>
          <cell r="BH729">
            <v>-10466.200000000186</v>
          </cell>
          <cell r="BI729">
            <v>-8400.2999999998137</v>
          </cell>
          <cell r="BJ729">
            <v>-9266.2000000001863</v>
          </cell>
          <cell r="BK729">
            <v>-10700.600000000559</v>
          </cell>
          <cell r="BL729">
            <v>-7903.4000000003725</v>
          </cell>
          <cell r="BM729">
            <v>-5813</v>
          </cell>
          <cell r="BN729">
            <v>-7283.9999999995343</v>
          </cell>
          <cell r="BO729">
            <v>-8046.6999999997206</v>
          </cell>
          <cell r="BP729">
            <v>-12642.099999999627</v>
          </cell>
          <cell r="BQ729">
            <v>-14656.099999999627</v>
          </cell>
          <cell r="BR729">
            <v>-109693.30000001192</v>
          </cell>
          <cell r="BS729">
            <v>-11815.599999999627</v>
          </cell>
          <cell r="BT729">
            <v>-9634.7000000001863</v>
          </cell>
          <cell r="BU729">
            <v>-11045.700000000186</v>
          </cell>
          <cell r="BV729">
            <v>-7803.6000000000931</v>
          </cell>
          <cell r="BW729">
            <v>-9302</v>
          </cell>
          <cell r="BX729">
            <v>-8576.7000000001863</v>
          </cell>
          <cell r="BY729">
            <v>-5557.5</v>
          </cell>
          <cell r="BZ729">
            <v>-4703.5</v>
          </cell>
          <cell r="CA729">
            <v>-5692.2000000001863</v>
          </cell>
          <cell r="CB729">
            <v>-7975.2999999998137</v>
          </cell>
          <cell r="CC729">
            <v>-13221.199999999255</v>
          </cell>
          <cell r="CD729">
            <v>-14365.299999999814</v>
          </cell>
          <cell r="CE729">
            <v>-88184.80000000447</v>
          </cell>
          <cell r="CF729">
            <v>-13326</v>
          </cell>
          <cell r="CG729">
            <v>-7005.5</v>
          </cell>
          <cell r="CH729">
            <v>-10049.700000000186</v>
          </cell>
          <cell r="CI729">
            <v>-5730.7000000001863</v>
          </cell>
          <cell r="CJ729">
            <v>-8033.2999999998137</v>
          </cell>
          <cell r="CK729">
            <v>-4743.2000000001863</v>
          </cell>
          <cell r="CL729">
            <v>-3244.7000000001863</v>
          </cell>
          <cell r="CM729">
            <v>-2658.2000000001863</v>
          </cell>
          <cell r="CN729">
            <v>-4192.6999999997206</v>
          </cell>
          <cell r="CO729">
            <v>-6146.9000000003725</v>
          </cell>
          <cell r="CP729">
            <v>-10083.500000000931</v>
          </cell>
          <cell r="CQ729">
            <v>-12970.400000000373</v>
          </cell>
          <cell r="CR729">
            <v>-89344.40000000596</v>
          </cell>
          <cell r="CS729">
            <v>-14630.799999999814</v>
          </cell>
          <cell r="CT729">
            <v>-7663.5000000004657</v>
          </cell>
          <cell r="CU729">
            <v>-10047.800000000745</v>
          </cell>
          <cell r="CV729">
            <v>-5074.8000000002794</v>
          </cell>
          <cell r="CW729">
            <v>-6362</v>
          </cell>
          <cell r="CX729">
            <v>-4778.4000000003725</v>
          </cell>
          <cell r="CY729">
            <v>-2597.5</v>
          </cell>
          <cell r="CZ729">
            <v>-3439.7999999998137</v>
          </cell>
          <cell r="DA729">
            <v>-4542</v>
          </cell>
          <cell r="DB729">
            <v>-7174.7000000001863</v>
          </cell>
          <cell r="DC729">
            <v>-12078.700000000186</v>
          </cell>
          <cell r="DD729">
            <v>-10954.399999999441</v>
          </cell>
          <cell r="DE729">
            <v>-87807.399999991059</v>
          </cell>
          <cell r="DF729">
            <v>-13423.5</v>
          </cell>
          <cell r="DG729">
            <v>-9142.2000000001863</v>
          </cell>
          <cell r="DH729">
            <v>-9562.9000000003725</v>
          </cell>
          <cell r="DI729">
            <v>-4918.3999999985099</v>
          </cell>
          <cell r="DJ729">
            <v>-8583</v>
          </cell>
          <cell r="DK729">
            <v>-6161.4000000003725</v>
          </cell>
          <cell r="DL729">
            <v>-1612.7000000001863</v>
          </cell>
          <cell r="DM729">
            <v>-1314.7000000001863</v>
          </cell>
          <cell r="DN729">
            <v>-3877.6999999997206</v>
          </cell>
          <cell r="DO729">
            <v>-6170.1000000014901</v>
          </cell>
          <cell r="DP729">
            <v>-11954</v>
          </cell>
          <cell r="DQ729">
            <v>-11086.799999999814</v>
          </cell>
          <cell r="DR729">
            <v>-83485.79999999702</v>
          </cell>
          <cell r="DS729">
            <v>-13023.799999999814</v>
          </cell>
          <cell r="DT729">
            <v>-10615.599999999627</v>
          </cell>
          <cell r="DU729">
            <v>-7221.5999999996275</v>
          </cell>
          <cell r="DV729">
            <v>-5766.5</v>
          </cell>
          <cell r="DW729">
            <v>-6320.5999999996275</v>
          </cell>
          <cell r="DX729">
            <v>-6492.5</v>
          </cell>
          <cell r="DY729">
            <v>-2417.4000000003725</v>
          </cell>
          <cell r="DZ729">
            <v>-1822.8000000007451</v>
          </cell>
          <cell r="EA729">
            <v>-3598.5</v>
          </cell>
          <cell r="EB729">
            <v>-4955.8000000007451</v>
          </cell>
          <cell r="EC729">
            <v>-10476.200000000186</v>
          </cell>
          <cell r="ED729">
            <v>-10774.5</v>
          </cell>
        </row>
        <row r="730">
          <cell r="F730">
            <v>-10022.800000000745</v>
          </cell>
          <cell r="G730">
            <v>-18519.5</v>
          </cell>
          <cell r="H730">
            <v>-15888.100000000559</v>
          </cell>
          <cell r="I730">
            <v>-15672</v>
          </cell>
          <cell r="J730">
            <v>-13042.540000000037</v>
          </cell>
          <cell r="K730">
            <v>-12553.600000000559</v>
          </cell>
          <cell r="L730">
            <v>-10437.199999999255</v>
          </cell>
          <cell r="M730">
            <v>-11090.700000001118</v>
          </cell>
          <cell r="N730">
            <v>-10629.200000001118</v>
          </cell>
          <cell r="O730">
            <v>-20139.259999999776</v>
          </cell>
          <cell r="P730">
            <v>-17277.399999999441</v>
          </cell>
          <cell r="Q730">
            <v>-9342</v>
          </cell>
          <cell r="R730">
            <v>-138475.39999999851</v>
          </cell>
          <cell r="S730">
            <v>-4381.7400000002235</v>
          </cell>
          <cell r="T730">
            <v>-13173.540000000037</v>
          </cell>
          <cell r="U730">
            <v>-11647.64000000013</v>
          </cell>
          <cell r="V730">
            <v>-5609.5100000002421</v>
          </cell>
          <cell r="W730">
            <v>-4335.1499999999069</v>
          </cell>
          <cell r="X730">
            <v>-5445.2600000002421</v>
          </cell>
          <cell r="Y730">
            <v>-21680.699999999255</v>
          </cell>
          <cell r="Z730">
            <v>-17938.800000000745</v>
          </cell>
          <cell r="AA730">
            <v>-10192.189999999944</v>
          </cell>
          <cell r="AB730">
            <v>-12325.949999999721</v>
          </cell>
          <cell r="AC730">
            <v>-12487.05999999959</v>
          </cell>
          <cell r="AD730">
            <v>-19257.859999999404</v>
          </cell>
          <cell r="AE730">
            <v>-164000.3900000006</v>
          </cell>
          <cell r="AF730">
            <v>-16704.400000000373</v>
          </cell>
          <cell r="AG730">
            <v>-13807.350000000093</v>
          </cell>
          <cell r="AH730">
            <v>-10117.39000000013</v>
          </cell>
          <cell r="AI730">
            <v>-6125.6400000001304</v>
          </cell>
          <cell r="AJ730">
            <v>-5730.4399999999441</v>
          </cell>
          <cell r="AK730">
            <v>-7593.4799999995157</v>
          </cell>
          <cell r="AL730">
            <v>-22281.999999999069</v>
          </cell>
          <cell r="AM730">
            <v>-19027.5</v>
          </cell>
          <cell r="AN730">
            <v>-12756.199999999721</v>
          </cell>
          <cell r="AO730">
            <v>-13116.139999999665</v>
          </cell>
          <cell r="AP730">
            <v>-15360.750000000466</v>
          </cell>
          <cell r="AQ730">
            <v>-21379.099999999627</v>
          </cell>
          <cell r="AR730">
            <v>-160703.61999999732</v>
          </cell>
          <cell r="AS730">
            <v>-18949.640000000596</v>
          </cell>
          <cell r="AT730">
            <v>-13401.439999999944</v>
          </cell>
          <cell r="AU730">
            <v>-6876.3500000005588</v>
          </cell>
          <cell r="AV730">
            <v>-7120.5800000000745</v>
          </cell>
          <cell r="AW730">
            <v>-6155.2700000004843</v>
          </cell>
          <cell r="AX730">
            <v>-8140.3300000000745</v>
          </cell>
          <cell r="AY730">
            <v>-22821.100000000559</v>
          </cell>
          <cell r="AZ730">
            <v>-17105.200000001118</v>
          </cell>
          <cell r="BA730">
            <v>-12489.020000000019</v>
          </cell>
          <cell r="BB730">
            <v>-13237.850000000093</v>
          </cell>
          <cell r="BC730">
            <v>-14888.640000000596</v>
          </cell>
          <cell r="BD730">
            <v>-19518.200000000186</v>
          </cell>
          <cell r="BE730">
            <v>-65959.970000006258</v>
          </cell>
          <cell r="BF730">
            <v>-2234.4399999999441</v>
          </cell>
          <cell r="BG730">
            <v>-5850.3499999996275</v>
          </cell>
          <cell r="BH730">
            <v>-1496.4399999999441</v>
          </cell>
          <cell r="BI730">
            <v>-3683.1999999997206</v>
          </cell>
          <cell r="BJ730">
            <v>-2259.9900000006892</v>
          </cell>
          <cell r="BK730">
            <v>-3393</v>
          </cell>
          <cell r="BL730">
            <v>-11599.999999999534</v>
          </cell>
          <cell r="BM730">
            <v>-10349.660000000149</v>
          </cell>
          <cell r="BN730">
            <v>-5013.1899999999441</v>
          </cell>
          <cell r="BO730">
            <v>-5399.1999999997206</v>
          </cell>
          <cell r="BP730">
            <v>-6932.7000000001863</v>
          </cell>
          <cell r="BQ730">
            <v>-7747.7999999993481</v>
          </cell>
          <cell r="BR730">
            <v>-79487.730000004172</v>
          </cell>
          <cell r="BS730">
            <v>-4554</v>
          </cell>
          <cell r="BT730">
            <v>-8385.3999999994412</v>
          </cell>
          <cell r="BU730">
            <v>-3629.5500000002794</v>
          </cell>
          <cell r="BV730">
            <v>-5701.9000000003725</v>
          </cell>
          <cell r="BW730">
            <v>-2084.2400000002235</v>
          </cell>
          <cell r="BX730">
            <v>-4504.7200000002049</v>
          </cell>
          <cell r="BY730">
            <v>-13746.100000000093</v>
          </cell>
          <cell r="BZ730">
            <v>-12110.900000000373</v>
          </cell>
          <cell r="CA730">
            <v>-5683.9099999996834</v>
          </cell>
          <cell r="CB730">
            <v>-6303.7000000001863</v>
          </cell>
          <cell r="CC730">
            <v>-6107.2100000004284</v>
          </cell>
          <cell r="CD730">
            <v>-6676.0999999996275</v>
          </cell>
          <cell r="CE730">
            <v>-57467.940000005066</v>
          </cell>
          <cell r="CF730">
            <v>-3420.1500000003725</v>
          </cell>
          <cell r="CG730">
            <v>-5658.1000000000931</v>
          </cell>
          <cell r="CH730">
            <v>-2844.8599999998696</v>
          </cell>
          <cell r="CI730">
            <v>-4306.7000000001863</v>
          </cell>
          <cell r="CJ730">
            <v>-1247.0400000000373</v>
          </cell>
          <cell r="CK730">
            <v>-1334.7500000004657</v>
          </cell>
          <cell r="CL730">
            <v>-8272.9000000003725</v>
          </cell>
          <cell r="CM730">
            <v>-7684.5999999996275</v>
          </cell>
          <cell r="CN730">
            <v>-4907.2800000002608</v>
          </cell>
          <cell r="CO730">
            <v>-6003.160000000149</v>
          </cell>
          <cell r="CP730">
            <v>-6278.7999999998137</v>
          </cell>
          <cell r="CQ730">
            <v>-5509.6000000000931</v>
          </cell>
          <cell r="CR730">
            <v>-67636.359999999404</v>
          </cell>
          <cell r="CS730">
            <v>-5540.7000000001863</v>
          </cell>
          <cell r="CT730">
            <v>-4885.8000000002794</v>
          </cell>
          <cell r="CU730">
            <v>-6544.3000000002794</v>
          </cell>
          <cell r="CV730">
            <v>-6380.0099999997765</v>
          </cell>
          <cell r="CW730">
            <v>-1607.2000000001863</v>
          </cell>
          <cell r="CX730">
            <v>-2800.4600000004284</v>
          </cell>
          <cell r="CY730">
            <v>-7287.4000000003725</v>
          </cell>
          <cell r="CZ730">
            <v>-7034.2000000001863</v>
          </cell>
          <cell r="DA730">
            <v>-5397.5999999996275</v>
          </cell>
          <cell r="DB730">
            <v>-7434.7399999997579</v>
          </cell>
          <cell r="DC730">
            <v>-7680.25</v>
          </cell>
          <cell r="DD730">
            <v>-5043.6999999997206</v>
          </cell>
          <cell r="DE730">
            <v>-84079.14999999851</v>
          </cell>
          <cell r="DF730">
            <v>-10040.600000000559</v>
          </cell>
          <cell r="DG730">
            <v>-4613.3999999994412</v>
          </cell>
          <cell r="DH730">
            <v>-6617.1999999992549</v>
          </cell>
          <cell r="DI730">
            <v>-8085.3999999999069</v>
          </cell>
          <cell r="DJ730">
            <v>-3870.4599999999627</v>
          </cell>
          <cell r="DK730">
            <v>-6747.7000000001863</v>
          </cell>
          <cell r="DL730">
            <v>-7437.0999999996275</v>
          </cell>
          <cell r="DM730">
            <v>-8129</v>
          </cell>
          <cell r="DN730">
            <v>-5000.4399999999441</v>
          </cell>
          <cell r="DO730">
            <v>-4992.6500000003725</v>
          </cell>
          <cell r="DP730">
            <v>-8096</v>
          </cell>
          <cell r="DQ730">
            <v>-10449.200000001118</v>
          </cell>
          <cell r="DR730">
            <v>-57906.75</v>
          </cell>
          <cell r="DS730">
            <v>-7724</v>
          </cell>
          <cell r="DT730">
            <v>-2857.0999999996275</v>
          </cell>
          <cell r="DU730">
            <v>-5274.7999999998137</v>
          </cell>
          <cell r="DV730">
            <v>-4133.3000000002794</v>
          </cell>
          <cell r="DW730">
            <v>-4540.2999999998137</v>
          </cell>
          <cell r="DX730">
            <v>-4918.7999999998137</v>
          </cell>
          <cell r="DY730">
            <v>-4217.1000000005588</v>
          </cell>
          <cell r="DZ730">
            <v>-4325.5</v>
          </cell>
          <cell r="EA730">
            <v>-3174.4499999997206</v>
          </cell>
          <cell r="EB730">
            <v>-2670.8999999999069</v>
          </cell>
          <cell r="EC730">
            <v>-6777</v>
          </cell>
          <cell r="ED730">
            <v>-7293.5</v>
          </cell>
        </row>
        <row r="731">
          <cell r="F731">
            <v>0</v>
          </cell>
          <cell r="G731">
            <v>0</v>
          </cell>
          <cell r="H731">
            <v>-1386.3000000002794</v>
          </cell>
          <cell r="I731">
            <v>-3731.3000000002794</v>
          </cell>
          <cell r="J731">
            <v>-5187.660000000149</v>
          </cell>
          <cell r="K731">
            <v>-250.29999999981374</v>
          </cell>
          <cell r="L731">
            <v>0</v>
          </cell>
          <cell r="M731">
            <v>0</v>
          </cell>
          <cell r="N731">
            <v>0</v>
          </cell>
          <cell r="O731">
            <v>-515.70000000018626</v>
          </cell>
          <cell r="P731">
            <v>-608.89999999990687</v>
          </cell>
          <cell r="Q731">
            <v>0</v>
          </cell>
          <cell r="R731">
            <v>-36305.390000000596</v>
          </cell>
          <cell r="S731">
            <v>-3244.2000000001863</v>
          </cell>
          <cell r="T731">
            <v>-5379.0099999997765</v>
          </cell>
          <cell r="U731">
            <v>-2865.5999999996275</v>
          </cell>
          <cell r="V731">
            <v>-3745.3400000000838</v>
          </cell>
          <cell r="W731">
            <v>-4775.8600000001024</v>
          </cell>
          <cell r="X731">
            <v>-3461.0399999998044</v>
          </cell>
          <cell r="Y731">
            <v>-1277.5000000004657</v>
          </cell>
          <cell r="Z731">
            <v>-668.60000000009313</v>
          </cell>
          <cell r="AA731">
            <v>-1699.1000000000931</v>
          </cell>
          <cell r="AB731">
            <v>-4216.1399999998976</v>
          </cell>
          <cell r="AC731">
            <v>-3720.5</v>
          </cell>
          <cell r="AD731">
            <v>-1252.5</v>
          </cell>
          <cell r="AE731">
            <v>-68075.889999996871</v>
          </cell>
          <cell r="AF731">
            <v>-9306.2700000000186</v>
          </cell>
          <cell r="AG731">
            <v>-5435.5000000002328</v>
          </cell>
          <cell r="AH731">
            <v>-3993.839999999851</v>
          </cell>
          <cell r="AI731">
            <v>-4880.1699999999255</v>
          </cell>
          <cell r="AJ731">
            <v>-1668.6399999998976</v>
          </cell>
          <cell r="AK731">
            <v>-3131.6199999999953</v>
          </cell>
          <cell r="AL731">
            <v>-7009.3400000000838</v>
          </cell>
          <cell r="AM731">
            <v>-10702.789999999804</v>
          </cell>
          <cell r="AN731">
            <v>-7097.7600000000093</v>
          </cell>
          <cell r="AO731">
            <v>-2959.9200000000419</v>
          </cell>
          <cell r="AP731">
            <v>-3971.2000000001863</v>
          </cell>
          <cell r="AQ731">
            <v>-7918.8400000000838</v>
          </cell>
          <cell r="AR731">
            <v>-67873.719999995083</v>
          </cell>
          <cell r="AS731">
            <v>-6960.9399999999441</v>
          </cell>
          <cell r="AT731">
            <v>-5809.5600000000559</v>
          </cell>
          <cell r="AU731">
            <v>-3602.7800000000279</v>
          </cell>
          <cell r="AV731">
            <v>-3281.6099999998696</v>
          </cell>
          <cell r="AW731">
            <v>-2431.359999999986</v>
          </cell>
          <cell r="AX731">
            <v>-3101.1800000001676</v>
          </cell>
          <cell r="AY731">
            <v>-6402.75</v>
          </cell>
          <cell r="AZ731">
            <v>-11779.889999999898</v>
          </cell>
          <cell r="BA731">
            <v>-6974.6000000000931</v>
          </cell>
          <cell r="BB731">
            <v>-3840.2100000000792</v>
          </cell>
          <cell r="BC731">
            <v>-5747.7399999999907</v>
          </cell>
          <cell r="BD731">
            <v>-7941.0999999996275</v>
          </cell>
          <cell r="BE731">
            <v>-44021.35000000149</v>
          </cell>
          <cell r="BF731">
            <v>-2443.4599999999627</v>
          </cell>
          <cell r="BG731">
            <v>-3160.3200000000652</v>
          </cell>
          <cell r="BH731">
            <v>-1395.6899999999441</v>
          </cell>
          <cell r="BI731">
            <v>-3418.160000000149</v>
          </cell>
          <cell r="BJ731">
            <v>-959.86999999999534</v>
          </cell>
          <cell r="BK731">
            <v>-2956.9000000000233</v>
          </cell>
          <cell r="BL731">
            <v>-7229.6200000001118</v>
          </cell>
          <cell r="BM731">
            <v>-8082.8499999998603</v>
          </cell>
          <cell r="BN731">
            <v>-4672.8500000000931</v>
          </cell>
          <cell r="BO731">
            <v>-3693.7399999999907</v>
          </cell>
          <cell r="BP731">
            <v>-2847.5</v>
          </cell>
          <cell r="BQ731">
            <v>-3160.3899999998976</v>
          </cell>
          <cell r="BR731">
            <v>-42015.490000000224</v>
          </cell>
          <cell r="BS731">
            <v>-1793.3300000000745</v>
          </cell>
          <cell r="BT731">
            <v>-1685.0800000000745</v>
          </cell>
          <cell r="BU731">
            <v>-3817.0900000000838</v>
          </cell>
          <cell r="BV731">
            <v>-3248</v>
          </cell>
          <cell r="BW731">
            <v>-1078.8300000000745</v>
          </cell>
          <cell r="BX731">
            <v>-2294.0900000000838</v>
          </cell>
          <cell r="BY731">
            <v>-6275.4199999999255</v>
          </cell>
          <cell r="BZ731">
            <v>-5861.440000000177</v>
          </cell>
          <cell r="CA731">
            <v>-3992.1200000001118</v>
          </cell>
          <cell r="CB731">
            <v>-3501.1399999998976</v>
          </cell>
          <cell r="CC731">
            <v>-4075.1499999999069</v>
          </cell>
          <cell r="CD731">
            <v>-4393.7999999998137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</row>
        <row r="732">
          <cell r="F732">
            <v>0</v>
          </cell>
          <cell r="G732">
            <v>0</v>
          </cell>
          <cell r="H732">
            <v>0</v>
          </cell>
          <cell r="I732">
            <v>-94.199999999953434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-168.90000000223517</v>
          </cell>
          <cell r="S732">
            <v>0</v>
          </cell>
          <cell r="T732">
            <v>0</v>
          </cell>
          <cell r="U732">
            <v>-111.30000000004657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-57.600000000093132</v>
          </cell>
          <cell r="AC732">
            <v>0</v>
          </cell>
          <cell r="AD732">
            <v>0</v>
          </cell>
          <cell r="AE732">
            <v>-220.70000000298023</v>
          </cell>
          <cell r="AF732">
            <v>0</v>
          </cell>
          <cell r="AG732">
            <v>0</v>
          </cell>
          <cell r="AH732">
            <v>-110.0999999998603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-110.60000000009313</v>
          </cell>
          <cell r="AP732">
            <v>0</v>
          </cell>
          <cell r="AQ732">
            <v>0</v>
          </cell>
          <cell r="AR732">
            <v>-540.19999999925494</v>
          </cell>
          <cell r="AS732">
            <v>0</v>
          </cell>
          <cell r="AT732">
            <v>-89.399999999906868</v>
          </cell>
          <cell r="AU732">
            <v>0</v>
          </cell>
          <cell r="AV732">
            <v>-112.69999999995343</v>
          </cell>
          <cell r="AW732">
            <v>-116.79999999981374</v>
          </cell>
          <cell r="AX732">
            <v>-109.5</v>
          </cell>
          <cell r="AY732">
            <v>-111.79999999981374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-9946.3000000007451</v>
          </cell>
          <cell r="BF732">
            <v>-1012.8999999999069</v>
          </cell>
          <cell r="BG732">
            <v>-1320.6000000000931</v>
          </cell>
          <cell r="BH732">
            <v>-338.39999999990687</v>
          </cell>
          <cell r="BI732">
            <v>-1287</v>
          </cell>
          <cell r="BJ732">
            <v>-1329.0999999998603</v>
          </cell>
          <cell r="BK732">
            <v>-939.9000000001397</v>
          </cell>
          <cell r="BL732">
            <v>-333.5</v>
          </cell>
          <cell r="BM732">
            <v>-564.29999999981374</v>
          </cell>
          <cell r="BN732">
            <v>-643.9000000001397</v>
          </cell>
          <cell r="BO732">
            <v>-453.10000000009313</v>
          </cell>
          <cell r="BP732">
            <v>-1271.6000000000931</v>
          </cell>
          <cell r="BQ732">
            <v>-452</v>
          </cell>
          <cell r="BR732">
            <v>-8378.5999999977648</v>
          </cell>
          <cell r="BS732">
            <v>-826.10000000009313</v>
          </cell>
          <cell r="BT732">
            <v>-790.0999999998603</v>
          </cell>
          <cell r="BU732">
            <v>-334.5999999998603</v>
          </cell>
          <cell r="BV732">
            <v>-388.70000000018626</v>
          </cell>
          <cell r="BW732">
            <v>-914.39999999990687</v>
          </cell>
          <cell r="BX732">
            <v>-782.10000000009313</v>
          </cell>
          <cell r="BY732">
            <v>-550.29999999981374</v>
          </cell>
          <cell r="BZ732">
            <v>-332.70000000018626</v>
          </cell>
          <cell r="CA732">
            <v>-1194.6000000000931</v>
          </cell>
          <cell r="CB732">
            <v>-1275.2999999998137</v>
          </cell>
          <cell r="CC732">
            <v>-812</v>
          </cell>
          <cell r="CD732">
            <v>-177.69999999995343</v>
          </cell>
          <cell r="CE732">
            <v>-8453.8999999947846</v>
          </cell>
          <cell r="CF732">
            <v>-1614.5</v>
          </cell>
          <cell r="CG732">
            <v>-833.19999999995343</v>
          </cell>
          <cell r="CH732">
            <v>0</v>
          </cell>
          <cell r="CI732">
            <v>-693.89999999990687</v>
          </cell>
          <cell r="CJ732">
            <v>-1753.3999999999069</v>
          </cell>
          <cell r="CK732">
            <v>-769.30000000004657</v>
          </cell>
          <cell r="CL732">
            <v>-125.70000000018626</v>
          </cell>
          <cell r="CM732">
            <v>-253.40000000037253</v>
          </cell>
          <cell r="CN732">
            <v>-927.29999999981374</v>
          </cell>
          <cell r="CO732">
            <v>-803</v>
          </cell>
          <cell r="CP732">
            <v>-563.89999999990687</v>
          </cell>
          <cell r="CQ732">
            <v>-116.30000000004657</v>
          </cell>
          <cell r="CR732">
            <v>-6901.6999999992549</v>
          </cell>
          <cell r="CS732">
            <v>-985.29999999981374</v>
          </cell>
          <cell r="CT732">
            <v>-730.80000000004657</v>
          </cell>
          <cell r="CU732">
            <v>-554.79999999981374</v>
          </cell>
          <cell r="CV732">
            <v>-465.39999999990687</v>
          </cell>
          <cell r="CW732">
            <v>-1036.1999999999534</v>
          </cell>
          <cell r="CX732">
            <v>-1137.7000000001863</v>
          </cell>
          <cell r="CY732">
            <v>-64.700000000186265</v>
          </cell>
          <cell r="CZ732">
            <v>-254.29999999981374</v>
          </cell>
          <cell r="DA732">
            <v>-112</v>
          </cell>
          <cell r="DB732">
            <v>-487.80000000004657</v>
          </cell>
          <cell r="DC732">
            <v>-731.60000000009313</v>
          </cell>
          <cell r="DD732">
            <v>-341.0999999998603</v>
          </cell>
          <cell r="DE732">
            <v>-5550.1000000014901</v>
          </cell>
          <cell r="DF732">
            <v>-210.29999999981374</v>
          </cell>
          <cell r="DG732">
            <v>-677.5</v>
          </cell>
          <cell r="DH732">
            <v>-256.39999999990687</v>
          </cell>
          <cell r="DI732">
            <v>-311.39999999990687</v>
          </cell>
          <cell r="DJ732">
            <v>-865.70000000018626</v>
          </cell>
          <cell r="DK732">
            <v>-351.19999999995343</v>
          </cell>
          <cell r="DL732">
            <v>-62.299999999813735</v>
          </cell>
          <cell r="DM732">
            <v>-65</v>
          </cell>
          <cell r="DN732">
            <v>-516.60000000009313</v>
          </cell>
          <cell r="DO732">
            <v>-412.79999999981374</v>
          </cell>
          <cell r="DP732">
            <v>-1283.5</v>
          </cell>
          <cell r="DQ732">
            <v>-537.39999999990687</v>
          </cell>
          <cell r="DR732">
            <v>-9585.0999999977648</v>
          </cell>
          <cell r="DS732">
            <v>-944.59999999962747</v>
          </cell>
          <cell r="DT732">
            <v>-1237.6000000000931</v>
          </cell>
          <cell r="DU732">
            <v>-237.89999999990687</v>
          </cell>
          <cell r="DV732">
            <v>-121</v>
          </cell>
          <cell r="DW732">
            <v>-1531.5999999996275</v>
          </cell>
          <cell r="DX732">
            <v>-768</v>
          </cell>
          <cell r="DY732">
            <v>-294.70000000018626</v>
          </cell>
          <cell r="DZ732">
            <v>-531.79999999981374</v>
          </cell>
          <cell r="EA732">
            <v>-980.30000000004657</v>
          </cell>
          <cell r="EB732">
            <v>-347.30000000004657</v>
          </cell>
          <cell r="EC732">
            <v>-1658.5</v>
          </cell>
          <cell r="ED732">
            <v>-931.79999999981374</v>
          </cell>
        </row>
        <row r="734">
          <cell r="F734">
            <v>81.200000000186265</v>
          </cell>
          <cell r="G734">
            <v>-700.60000000009313</v>
          </cell>
          <cell r="H734">
            <v>-2235.2999999998137</v>
          </cell>
          <cell r="I734">
            <v>0</v>
          </cell>
          <cell r="J734">
            <v>0</v>
          </cell>
          <cell r="K734">
            <v>0</v>
          </cell>
          <cell r="L734">
            <v>-536.70000000018626</v>
          </cell>
          <cell r="M734">
            <v>-2006</v>
          </cell>
          <cell r="N734">
            <v>-57.799999999813735</v>
          </cell>
          <cell r="O734">
            <v>-734.79999999981374</v>
          </cell>
          <cell r="P734">
            <v>-355.5</v>
          </cell>
          <cell r="Q734">
            <v>-450.19999999995343</v>
          </cell>
          <cell r="R734">
            <v>-13803.570000004023</v>
          </cell>
          <cell r="S734">
            <v>20.599999999860302</v>
          </cell>
          <cell r="T734">
            <v>-116.0999999998603</v>
          </cell>
          <cell r="U734">
            <v>-1255.0999999999767</v>
          </cell>
          <cell r="V734">
            <v>-181.5</v>
          </cell>
          <cell r="W734">
            <v>-58.369999999995343</v>
          </cell>
          <cell r="X734">
            <v>0</v>
          </cell>
          <cell r="Y734">
            <v>-1570.5999999998603</v>
          </cell>
          <cell r="Z734">
            <v>-2607</v>
          </cell>
          <cell r="AA734">
            <v>-3317.6999999999534</v>
          </cell>
          <cell r="AB734">
            <v>-3649.3000000000466</v>
          </cell>
          <cell r="AC734">
            <v>-897</v>
          </cell>
          <cell r="AD734">
            <v>-171.5</v>
          </cell>
          <cell r="AE734">
            <v>-10640.410000000149</v>
          </cell>
          <cell r="AF734">
            <v>-129.89999999990687</v>
          </cell>
          <cell r="AG734">
            <v>-400.69999999995343</v>
          </cell>
          <cell r="AH734">
            <v>-300.40999999997439</v>
          </cell>
          <cell r="AI734">
            <v>-253.89999999990687</v>
          </cell>
          <cell r="AJ734">
            <v>0</v>
          </cell>
          <cell r="AK734">
            <v>0</v>
          </cell>
          <cell r="AL734">
            <v>-616</v>
          </cell>
          <cell r="AM734">
            <v>-1678.5</v>
          </cell>
          <cell r="AN734">
            <v>-3656.6999999999534</v>
          </cell>
          <cell r="AO734">
            <v>-2520.2999999998137</v>
          </cell>
          <cell r="AP734">
            <v>-829.20000000006985</v>
          </cell>
          <cell r="AQ734">
            <v>-254.80000000004657</v>
          </cell>
          <cell r="AR734">
            <v>-15187.940000001341</v>
          </cell>
          <cell r="AS734">
            <v>-425.79999999981374</v>
          </cell>
          <cell r="AT734">
            <v>-1492.5</v>
          </cell>
          <cell r="AU734">
            <v>-1636.5</v>
          </cell>
          <cell r="AV734">
            <v>-1378.5999999999767</v>
          </cell>
          <cell r="AW734">
            <v>0</v>
          </cell>
          <cell r="AX734">
            <v>-537.32000000000698</v>
          </cell>
          <cell r="AY734">
            <v>-1022</v>
          </cell>
          <cell r="AZ734">
            <v>-2598.2000000001863</v>
          </cell>
          <cell r="BA734">
            <v>-2952.7999999998137</v>
          </cell>
          <cell r="BB734">
            <v>-2734.8999999999069</v>
          </cell>
          <cell r="BC734">
            <v>-352.32000000000698</v>
          </cell>
          <cell r="BD734">
            <v>-57</v>
          </cell>
          <cell r="BE734">
            <v>-10532.349999999627</v>
          </cell>
          <cell r="BF734">
            <v>96.5</v>
          </cell>
          <cell r="BG734">
            <v>-1616.3999999999069</v>
          </cell>
          <cell r="BH734">
            <v>-513.20000000001164</v>
          </cell>
          <cell r="BI734">
            <v>-422.25</v>
          </cell>
          <cell r="BJ734">
            <v>0</v>
          </cell>
          <cell r="BK734">
            <v>0</v>
          </cell>
          <cell r="BL734">
            <v>-1295.5</v>
          </cell>
          <cell r="BM734">
            <v>-2170.5</v>
          </cell>
          <cell r="BN734">
            <v>-2409.8999999999069</v>
          </cell>
          <cell r="BO734">
            <v>-2201.1000000000931</v>
          </cell>
          <cell r="BP734">
            <v>0</v>
          </cell>
          <cell r="BQ734">
            <v>0</v>
          </cell>
          <cell r="BR734">
            <v>-9617.4350000005215</v>
          </cell>
          <cell r="BS734">
            <v>0</v>
          </cell>
          <cell r="BT734">
            <v>-237.85999999998603</v>
          </cell>
          <cell r="BU734">
            <v>-61.625</v>
          </cell>
          <cell r="BV734">
            <v>-346.87999999988824</v>
          </cell>
          <cell r="BW734">
            <v>0</v>
          </cell>
          <cell r="BX734">
            <v>0</v>
          </cell>
          <cell r="BY734">
            <v>-1414.3000000000466</v>
          </cell>
          <cell r="BZ734">
            <v>-3016.1000000000931</v>
          </cell>
          <cell r="CA734">
            <v>-2613.8999999999069</v>
          </cell>
          <cell r="CB734">
            <v>-1866.3000000000466</v>
          </cell>
          <cell r="CC734">
            <v>0</v>
          </cell>
          <cell r="CD734">
            <v>-60.46999999997206</v>
          </cell>
          <cell r="CE734">
            <v>-7206.5200000032783</v>
          </cell>
          <cell r="CF734">
            <v>-122.09999999997672</v>
          </cell>
          <cell r="CG734">
            <v>-780.4000000001397</v>
          </cell>
          <cell r="CH734">
            <v>-159.42999999999302</v>
          </cell>
          <cell r="CI734">
            <v>-1050</v>
          </cell>
          <cell r="CJ734">
            <v>0</v>
          </cell>
          <cell r="CK734">
            <v>0</v>
          </cell>
          <cell r="CL734">
            <v>-596.89999999990687</v>
          </cell>
          <cell r="CM734">
            <v>-1461.6000000000931</v>
          </cell>
          <cell r="CN734">
            <v>-1431.8000000000466</v>
          </cell>
          <cell r="CO734">
            <v>-1033.8999999999069</v>
          </cell>
          <cell r="CP734">
            <v>-90.89000000001397</v>
          </cell>
          <cell r="CQ734">
            <v>-479.5</v>
          </cell>
          <cell r="CR734">
            <v>-7091.7960000019521</v>
          </cell>
          <cell r="CS734">
            <v>-57.5</v>
          </cell>
          <cell r="CT734">
            <v>-431.76000000000931</v>
          </cell>
          <cell r="CU734">
            <v>-274</v>
          </cell>
          <cell r="CV734">
            <v>-603.94999999995343</v>
          </cell>
          <cell r="CW734">
            <v>-19.505999999999403</v>
          </cell>
          <cell r="CX734">
            <v>-145.5</v>
          </cell>
          <cell r="CY734">
            <v>-695.30000000004657</v>
          </cell>
          <cell r="CZ734">
            <v>-1436.1000000000931</v>
          </cell>
          <cell r="DA734">
            <v>-1241</v>
          </cell>
          <cell r="DB734">
            <v>-1316.5</v>
          </cell>
          <cell r="DC734">
            <v>-275.97999999998137</v>
          </cell>
          <cell r="DD734">
            <v>-594.69999999995343</v>
          </cell>
          <cell r="DE734">
            <v>-5780.179999999702</v>
          </cell>
          <cell r="DF734">
            <v>-206.82000000000698</v>
          </cell>
          <cell r="DG734">
            <v>-423.19999999995343</v>
          </cell>
          <cell r="DH734">
            <v>-431.66000000000349</v>
          </cell>
          <cell r="DI734">
            <v>-153.27999999996973</v>
          </cell>
          <cell r="DJ734">
            <v>0</v>
          </cell>
          <cell r="DK734">
            <v>-192.67999999999302</v>
          </cell>
          <cell r="DL734">
            <v>-669.10000000009313</v>
          </cell>
          <cell r="DM734">
            <v>-1117.7999999998137</v>
          </cell>
          <cell r="DN734">
            <v>-1042.5999999998603</v>
          </cell>
          <cell r="DO734">
            <v>-734.80000000004657</v>
          </cell>
          <cell r="DP734">
            <v>-568.3399999999674</v>
          </cell>
          <cell r="DQ734">
            <v>-239.9000000001397</v>
          </cell>
          <cell r="DR734">
            <v>-7571.7199999988079</v>
          </cell>
          <cell r="DS734">
            <v>-284.39999999990687</v>
          </cell>
          <cell r="DT734">
            <v>-793.19999999995343</v>
          </cell>
          <cell r="DU734">
            <v>-441.62999999994645</v>
          </cell>
          <cell r="DV734">
            <v>-665.5</v>
          </cell>
          <cell r="DW734">
            <v>0</v>
          </cell>
          <cell r="DX734">
            <v>0</v>
          </cell>
          <cell r="DY734">
            <v>-933.89999999990687</v>
          </cell>
          <cell r="DZ734">
            <v>-648</v>
          </cell>
          <cell r="EA734">
            <v>-1059.2000000001863</v>
          </cell>
          <cell r="EB734">
            <v>-1820.9000000001397</v>
          </cell>
          <cell r="EC734">
            <v>-331.09000000002561</v>
          </cell>
          <cell r="ED734">
            <v>-593.89999999990687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6">
          <cell r="F736">
            <v>-541.10000000009313</v>
          </cell>
          <cell r="G736">
            <v>-1705.8430000001099</v>
          </cell>
          <cell r="H736">
            <v>-509.00999999977648</v>
          </cell>
          <cell r="I736">
            <v>-823.74399999994785</v>
          </cell>
          <cell r="J736">
            <v>-1073.414000000339</v>
          </cell>
          <cell r="K736">
            <v>-233.12000000011176</v>
          </cell>
          <cell r="L736">
            <v>-89.84000000031665</v>
          </cell>
          <cell r="M736">
            <v>-39.930000000167638</v>
          </cell>
          <cell r="N736">
            <v>-97.140000000130385</v>
          </cell>
          <cell r="O736">
            <v>-154.91000000014901</v>
          </cell>
          <cell r="P736">
            <v>-1308.7000000001863</v>
          </cell>
          <cell r="Q736">
            <v>-2722.181999999797</v>
          </cell>
          <cell r="R736">
            <v>-22486.633999999613</v>
          </cell>
          <cell r="S736">
            <v>-1159.7000000001863</v>
          </cell>
          <cell r="T736">
            <v>-1570.8999999999069</v>
          </cell>
          <cell r="U736">
            <v>-1559.5150000001304</v>
          </cell>
          <cell r="V736">
            <v>-603.61500000022352</v>
          </cell>
          <cell r="W736">
            <v>-1045.3349999999627</v>
          </cell>
          <cell r="X736">
            <v>-979.01499999966472</v>
          </cell>
          <cell r="Y736">
            <v>-2929.8199999998324</v>
          </cell>
          <cell r="Z736">
            <v>-4172.9199999999255</v>
          </cell>
          <cell r="AA736">
            <v>-2937.1599999996834</v>
          </cell>
          <cell r="AB736">
            <v>-1013.7299999995157</v>
          </cell>
          <cell r="AC736">
            <v>-2262.9139999998733</v>
          </cell>
          <cell r="AD736">
            <v>-2252.0100000000093</v>
          </cell>
          <cell r="AE736">
            <v>-17464.328000001609</v>
          </cell>
          <cell r="AF736">
            <v>-2777.0930000001099</v>
          </cell>
          <cell r="AG736">
            <v>-1956.2000000001863</v>
          </cell>
          <cell r="AH736">
            <v>-2478.9000000001397</v>
          </cell>
          <cell r="AI736">
            <v>-422.91400000010617</v>
          </cell>
          <cell r="AJ736">
            <v>-616.67599999997765</v>
          </cell>
          <cell r="AK736">
            <v>-582</v>
          </cell>
          <cell r="AL736">
            <v>-1370.5</v>
          </cell>
          <cell r="AM736">
            <v>-1632.8700000001118</v>
          </cell>
          <cell r="AN736">
            <v>-1419.3099999995902</v>
          </cell>
          <cell r="AO736">
            <v>-665</v>
          </cell>
          <cell r="AP736">
            <v>-1977.6999999999534</v>
          </cell>
          <cell r="AQ736">
            <v>-1565.1649999998044</v>
          </cell>
          <cell r="AR736">
            <v>-20850.145000003278</v>
          </cell>
          <cell r="AS736">
            <v>-1278.4899999999907</v>
          </cell>
          <cell r="AT736">
            <v>-1175.5530000000726</v>
          </cell>
          <cell r="AU736">
            <v>-1677.3999999999069</v>
          </cell>
          <cell r="AV736">
            <v>-663.30999999982305</v>
          </cell>
          <cell r="AW736">
            <v>-1331.75</v>
          </cell>
          <cell r="AX736">
            <v>-1991.6850000000559</v>
          </cell>
          <cell r="AY736">
            <v>-1889.4300000001676</v>
          </cell>
          <cell r="AZ736">
            <v>-2037.6200000001118</v>
          </cell>
          <cell r="BA736">
            <v>-3345.8200000000652</v>
          </cell>
          <cell r="BB736">
            <v>-2251.3000000000466</v>
          </cell>
          <cell r="BC736">
            <v>-1603.8459999999031</v>
          </cell>
          <cell r="BD736">
            <v>-1603.9409999998752</v>
          </cell>
          <cell r="BE736">
            <v>-15682.728000000119</v>
          </cell>
          <cell r="BF736">
            <v>-764.15999999991618</v>
          </cell>
          <cell r="BG736">
            <v>-1017.4360000002198</v>
          </cell>
          <cell r="BH736">
            <v>-1156.3170000000391</v>
          </cell>
          <cell r="BI736">
            <v>-486.09599999990314</v>
          </cell>
          <cell r="BJ736">
            <v>-570.19999999995343</v>
          </cell>
          <cell r="BK736">
            <v>-1297.4999999997672</v>
          </cell>
          <cell r="BL736">
            <v>-1929.8199999998324</v>
          </cell>
          <cell r="BM736">
            <v>-1707.0900000000838</v>
          </cell>
          <cell r="BN736">
            <v>-2150.3940000000875</v>
          </cell>
          <cell r="BO736">
            <v>-1534.2390000000596</v>
          </cell>
          <cell r="BP736">
            <v>-793.08999999985099</v>
          </cell>
          <cell r="BQ736">
            <v>-2276.3859999999404</v>
          </cell>
          <cell r="BR736">
            <v>-13785.389000002295</v>
          </cell>
          <cell r="BS736">
            <v>-310.39000000013039</v>
          </cell>
          <cell r="BT736">
            <v>-716.11299999989569</v>
          </cell>
          <cell r="BU736">
            <v>-633.72200000006706</v>
          </cell>
          <cell r="BV736">
            <v>-455.91299999994226</v>
          </cell>
          <cell r="BW736">
            <v>-576.91000000014901</v>
          </cell>
          <cell r="BX736">
            <v>-1220.9000000001397</v>
          </cell>
          <cell r="BY736">
            <v>-2153.8899999998976</v>
          </cell>
          <cell r="BZ736">
            <v>-1956.0099999997765</v>
          </cell>
          <cell r="CA736">
            <v>-1537.5559999998659</v>
          </cell>
          <cell r="CB736">
            <v>-1741.8000000000466</v>
          </cell>
          <cell r="CC736">
            <v>-1070.4749999998603</v>
          </cell>
          <cell r="CD736">
            <v>-1411.7099999999627</v>
          </cell>
          <cell r="CE736">
            <v>-12999.095000002533</v>
          </cell>
          <cell r="CF736">
            <v>-611.78000000002794</v>
          </cell>
          <cell r="CG736">
            <v>-619.88000000012107</v>
          </cell>
          <cell r="CH736">
            <v>-896.66500000003725</v>
          </cell>
          <cell r="CI736">
            <v>-466.5659999998752</v>
          </cell>
          <cell r="CJ736">
            <v>-915.39999999990687</v>
          </cell>
          <cell r="CK736">
            <v>-1641.7000000001863</v>
          </cell>
          <cell r="CL736">
            <v>-1965.9099999999162</v>
          </cell>
          <cell r="CM736">
            <v>-1380.8499999998603</v>
          </cell>
          <cell r="CN736">
            <v>-1150.6000000000931</v>
          </cell>
          <cell r="CO736">
            <v>-1745.8000000000466</v>
          </cell>
          <cell r="CP736">
            <v>-392.24400000018068</v>
          </cell>
          <cell r="CQ736">
            <v>-1211.6999999999534</v>
          </cell>
          <cell r="CR736">
            <v>-14794.514999996871</v>
          </cell>
          <cell r="CS736">
            <v>-592.24000000022352</v>
          </cell>
          <cell r="CT736">
            <v>-957.55000000004657</v>
          </cell>
          <cell r="CU736">
            <v>-455.4069999998901</v>
          </cell>
          <cell r="CV736">
            <v>-734.5230000000447</v>
          </cell>
          <cell r="CW736">
            <v>-789.70000000018626</v>
          </cell>
          <cell r="CX736">
            <v>-1585.3999999999069</v>
          </cell>
          <cell r="CY736">
            <v>-2235.3600000001024</v>
          </cell>
          <cell r="CZ736">
            <v>-1798.3199999998324</v>
          </cell>
          <cell r="DA736">
            <v>-1578.6350000000093</v>
          </cell>
          <cell r="DB736">
            <v>-2084.8800000001211</v>
          </cell>
          <cell r="DC736">
            <v>-724.81999999983236</v>
          </cell>
          <cell r="DD736">
            <v>-1257.6799999999348</v>
          </cell>
          <cell r="DE736">
            <v>-14718.680999998003</v>
          </cell>
          <cell r="DF736">
            <v>-603.19000000017695</v>
          </cell>
          <cell r="DG736">
            <v>-467.70999999996275</v>
          </cell>
          <cell r="DH736">
            <v>-2025.9059999997262</v>
          </cell>
          <cell r="DI736">
            <v>-584.02299999981187</v>
          </cell>
          <cell r="DJ736">
            <v>-758.97999999974854</v>
          </cell>
          <cell r="DK736">
            <v>-2131.8999999999069</v>
          </cell>
          <cell r="DL736">
            <v>-1745.7800000000279</v>
          </cell>
          <cell r="DM736">
            <v>-1365.0500000002794</v>
          </cell>
          <cell r="DN736">
            <v>-1498.8310000000056</v>
          </cell>
          <cell r="DO736">
            <v>-1521.7400000002235</v>
          </cell>
          <cell r="DP736">
            <v>-1102.375</v>
          </cell>
          <cell r="DQ736">
            <v>-913.19599999999627</v>
          </cell>
          <cell r="DR736">
            <v>-13938.109999999404</v>
          </cell>
          <cell r="DS736">
            <v>-890.35000000009313</v>
          </cell>
          <cell r="DT736">
            <v>-629.27999999979511</v>
          </cell>
          <cell r="DU736">
            <v>-1182.2700000000186</v>
          </cell>
          <cell r="DV736">
            <v>-509.66999999992549</v>
          </cell>
          <cell r="DW736">
            <v>-858.35400000005029</v>
          </cell>
          <cell r="DX736">
            <v>-1794.9399999999441</v>
          </cell>
          <cell r="DY736">
            <v>-1486.9599999999627</v>
          </cell>
          <cell r="DZ736">
            <v>-1158.8900000001304</v>
          </cell>
          <cell r="EA736">
            <v>-1827.3699999998789</v>
          </cell>
          <cell r="EB736">
            <v>-1196.4099999999162</v>
          </cell>
          <cell r="EC736">
            <v>-844.93999999994412</v>
          </cell>
          <cell r="ED736">
            <v>-1558.6759999999776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-2.4569999994710088</v>
          </cell>
          <cell r="BF737">
            <v>0</v>
          </cell>
          <cell r="BG737">
            <v>0</v>
          </cell>
          <cell r="BH737">
            <v>0</v>
          </cell>
          <cell r="BI737">
            <v>-2.4569999999948777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-2.3999999999068677</v>
          </cell>
          <cell r="BS737">
            <v>-2.4000000000232831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8.8999999687075615E-2</v>
          </cell>
          <cell r="CF737">
            <v>0</v>
          </cell>
          <cell r="CG737">
            <v>9.6000000019557774E-2</v>
          </cell>
          <cell r="CH737">
            <v>0</v>
          </cell>
          <cell r="CI737">
            <v>-6.9999999832361937E-3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6.1999999918043613E-2</v>
          </cell>
          <cell r="CS737">
            <v>0</v>
          </cell>
          <cell r="CT737">
            <v>0.13000000000465661</v>
          </cell>
          <cell r="CU737">
            <v>0</v>
          </cell>
          <cell r="CV737">
            <v>-1.7999999996391125E-2</v>
          </cell>
          <cell r="CW737">
            <v>0</v>
          </cell>
          <cell r="CX737">
            <v>0</v>
          </cell>
          <cell r="CY737">
            <v>0</v>
          </cell>
          <cell r="CZ737">
            <v>-4.9999999930150807E-2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0.47500000009313226</v>
          </cell>
          <cell r="DF737">
            <v>0</v>
          </cell>
          <cell r="DG737">
            <v>0.89000000001396984</v>
          </cell>
          <cell r="DH737">
            <v>0</v>
          </cell>
          <cell r="DI737">
            <v>-1.799999998183921E-2</v>
          </cell>
          <cell r="DJ737">
            <v>0</v>
          </cell>
          <cell r="DK737">
            <v>0</v>
          </cell>
          <cell r="DL737">
            <v>0</v>
          </cell>
          <cell r="DM737">
            <v>-0.27999999996973202</v>
          </cell>
          <cell r="DN737">
            <v>0</v>
          </cell>
          <cell r="DO737">
            <v>-0.11699999996926636</v>
          </cell>
          <cell r="DP737">
            <v>0</v>
          </cell>
          <cell r="DQ737">
            <v>0</v>
          </cell>
          <cell r="DR737">
            <v>-8.1290000001899898</v>
          </cell>
          <cell r="DS737">
            <v>0</v>
          </cell>
          <cell r="DT737">
            <v>0.83499999999185093</v>
          </cell>
          <cell r="DU737">
            <v>-2.9200000000128057</v>
          </cell>
          <cell r="DV737">
            <v>-2.1999999997206032E-2</v>
          </cell>
          <cell r="DW737">
            <v>0</v>
          </cell>
          <cell r="DX737">
            <v>0</v>
          </cell>
          <cell r="DY737">
            <v>-8.999999996740371E-2</v>
          </cell>
          <cell r="DZ737">
            <v>-5.7499999999417923</v>
          </cell>
          <cell r="EA737">
            <v>-3.0000000027939677E-2</v>
          </cell>
          <cell r="EB737">
            <v>-0.15200000000186265</v>
          </cell>
          <cell r="EC737">
            <v>0</v>
          </cell>
          <cell r="ED737">
            <v>0</v>
          </cell>
        </row>
        <row r="738">
          <cell r="F738">
            <v>-11.820000000006985</v>
          </cell>
          <cell r="G738">
            <v>-105.18999999998778</v>
          </cell>
          <cell r="H738">
            <v>-192.18700000000536</v>
          </cell>
          <cell r="I738">
            <v>-753.6359999999986</v>
          </cell>
          <cell r="J738">
            <v>-389.76499999998487</v>
          </cell>
          <cell r="K738">
            <v>-700.88000000000466</v>
          </cell>
          <cell r="L738">
            <v>-1022.0199999999604</v>
          </cell>
          <cell r="M738">
            <v>-603.22000000003027</v>
          </cell>
          <cell r="N738">
            <v>-1036.0100000000093</v>
          </cell>
          <cell r="O738">
            <v>-347.93000000002212</v>
          </cell>
          <cell r="P738">
            <v>-496.75</v>
          </cell>
          <cell r="Q738">
            <v>-213.23000000001048</v>
          </cell>
          <cell r="R738">
            <v>-4487.7669999999925</v>
          </cell>
          <cell r="S738">
            <v>-6.8150000000023283</v>
          </cell>
          <cell r="T738">
            <v>-245.27900000000955</v>
          </cell>
          <cell r="U738">
            <v>-209.03599999999278</v>
          </cell>
          <cell r="V738">
            <v>-420.84599999999045</v>
          </cell>
          <cell r="W738">
            <v>-242.65700000000652</v>
          </cell>
          <cell r="X738">
            <v>-320.28999999992084</v>
          </cell>
          <cell r="Y738">
            <v>-697.25500000000466</v>
          </cell>
          <cell r="Z738">
            <v>-890.1699999999837</v>
          </cell>
          <cell r="AA738">
            <v>-346.54400000005262</v>
          </cell>
          <cell r="AB738">
            <v>-437.99499999999534</v>
          </cell>
          <cell r="AC738">
            <v>-388.95000000001164</v>
          </cell>
          <cell r="AD738">
            <v>-281.93000000005122</v>
          </cell>
          <cell r="AE738">
            <v>-4296.2319999998435</v>
          </cell>
          <cell r="AF738">
            <v>-75.163000000000466</v>
          </cell>
          <cell r="AG738">
            <v>-145.71400000000722</v>
          </cell>
          <cell r="AH738">
            <v>-96.634000000020023</v>
          </cell>
          <cell r="AI738">
            <v>-281.13200000004144</v>
          </cell>
          <cell r="AJ738">
            <v>-166.23499999998603</v>
          </cell>
          <cell r="AK738">
            <v>-326.82799999997951</v>
          </cell>
          <cell r="AL738">
            <v>-807.80999999999767</v>
          </cell>
          <cell r="AM738">
            <v>-1027.1200000000536</v>
          </cell>
          <cell r="AN738">
            <v>-799.60000000003492</v>
          </cell>
          <cell r="AO738">
            <v>-187.16899999999441</v>
          </cell>
          <cell r="AP738">
            <v>-259.69599999999627</v>
          </cell>
          <cell r="AQ738">
            <v>-123.13099999997939</v>
          </cell>
          <cell r="AR738">
            <v>-4207.2220000000671</v>
          </cell>
          <cell r="AS738">
            <v>-168.53600000000733</v>
          </cell>
          <cell r="AT738">
            <v>-111.66000000000349</v>
          </cell>
          <cell r="AU738">
            <v>-93.629000000015367</v>
          </cell>
          <cell r="AV738">
            <v>-152.85099999996601</v>
          </cell>
          <cell r="AW738">
            <v>-203.42999999999302</v>
          </cell>
          <cell r="AX738">
            <v>-29.10999999998603</v>
          </cell>
          <cell r="AY738">
            <v>-691.625</v>
          </cell>
          <cell r="AZ738">
            <v>-1077.0200000000186</v>
          </cell>
          <cell r="BA738">
            <v>-553.76799999998184</v>
          </cell>
          <cell r="BB738">
            <v>-260.88000000003376</v>
          </cell>
          <cell r="BC738">
            <v>-512.99700000000303</v>
          </cell>
          <cell r="BD738">
            <v>-351.7160000000149</v>
          </cell>
          <cell r="BE738">
            <v>-2112.0370000004768</v>
          </cell>
          <cell r="BF738">
            <v>0</v>
          </cell>
          <cell r="BG738">
            <v>-172.19200000001001</v>
          </cell>
          <cell r="BH738">
            <v>-239.38100000002305</v>
          </cell>
          <cell r="BI738">
            <v>-9.7079999999841675</v>
          </cell>
          <cell r="BJ738">
            <v>-32.456000000005588</v>
          </cell>
          <cell r="BK738">
            <v>-345.26000000000931</v>
          </cell>
          <cell r="BL738">
            <v>-282.52000000001863</v>
          </cell>
          <cell r="BM738">
            <v>-630.6600000000326</v>
          </cell>
          <cell r="BN738">
            <v>-41.505000000004657</v>
          </cell>
          <cell r="BO738">
            <v>-70.131000000052154</v>
          </cell>
          <cell r="BP738">
            <v>-203.28600000002189</v>
          </cell>
          <cell r="BQ738">
            <v>-84.937999999965541</v>
          </cell>
          <cell r="BR738">
            <v>-1846.7790000000969</v>
          </cell>
          <cell r="BS738">
            <v>-4.6950000000069849</v>
          </cell>
          <cell r="BT738">
            <v>-272.97200000000885</v>
          </cell>
          <cell r="BU738">
            <v>-188.59700000000885</v>
          </cell>
          <cell r="BV738">
            <v>-11.888999999995576</v>
          </cell>
          <cell r="BW738">
            <v>-16.775000000023283</v>
          </cell>
          <cell r="BX738">
            <v>-14.260000000009313</v>
          </cell>
          <cell r="BY738">
            <v>-285.77399999997579</v>
          </cell>
          <cell r="BZ738">
            <v>-363.47399999992922</v>
          </cell>
          <cell r="CA738">
            <v>-173.66499999997905</v>
          </cell>
          <cell r="CB738">
            <v>-332.93499999999767</v>
          </cell>
          <cell r="CC738">
            <v>-94.714999999996508</v>
          </cell>
          <cell r="CD738">
            <v>-87.028000000020256</v>
          </cell>
          <cell r="CE738">
            <v>-212.33300000010058</v>
          </cell>
          <cell r="CF738">
            <v>-0.52500000002328306</v>
          </cell>
          <cell r="CG738">
            <v>1.7830000000249129</v>
          </cell>
          <cell r="CH738">
            <v>-14.315999999991618</v>
          </cell>
          <cell r="CI738">
            <v>-0.27600000001257285</v>
          </cell>
          <cell r="CJ738">
            <v>-86.74100000000908</v>
          </cell>
          <cell r="CK738">
            <v>-0.23000000003958121</v>
          </cell>
          <cell r="CL738">
            <v>-8.0879999999888241</v>
          </cell>
          <cell r="CM738">
            <v>-25.700000000011642</v>
          </cell>
          <cell r="CN738">
            <v>-3.7679999999818392</v>
          </cell>
          <cell r="CO738">
            <v>-86.891999999992549</v>
          </cell>
          <cell r="CP738">
            <v>13.089999999996508</v>
          </cell>
          <cell r="CQ738">
            <v>-0.67000000001280569</v>
          </cell>
          <cell r="CR738">
            <v>-203.02799999946728</v>
          </cell>
          <cell r="CS738">
            <v>-81.164999999979045</v>
          </cell>
          <cell r="CT738">
            <v>-3.8470000000088476</v>
          </cell>
          <cell r="CU738">
            <v>-6.8080000000190921</v>
          </cell>
          <cell r="CV738">
            <v>-4.2999999976018444E-2</v>
          </cell>
          <cell r="CW738">
            <v>-8.4020000000018626</v>
          </cell>
          <cell r="CX738">
            <v>-0.28000000002793968</v>
          </cell>
          <cell r="CY738">
            <v>-8.5690000000176951</v>
          </cell>
          <cell r="CZ738">
            <v>-15.650000000023283</v>
          </cell>
          <cell r="DA738">
            <v>-6.3059999999823049</v>
          </cell>
          <cell r="DB738">
            <v>-2.7690000000293367</v>
          </cell>
          <cell r="DC738">
            <v>-70.23499999998603</v>
          </cell>
          <cell r="DD738">
            <v>1.0460000000020955</v>
          </cell>
          <cell r="DE738">
            <v>-791.54949999973178</v>
          </cell>
          <cell r="DF738">
            <v>-4.2489999999525025</v>
          </cell>
          <cell r="DG738">
            <v>-188.60350000002654</v>
          </cell>
          <cell r="DH738">
            <v>-38.15500000002794</v>
          </cell>
          <cell r="DI738">
            <v>-31.589000000007218</v>
          </cell>
          <cell r="DJ738">
            <v>-3.6050000000104774</v>
          </cell>
          <cell r="DK738">
            <v>-1.7399999999615829</v>
          </cell>
          <cell r="DL738">
            <v>-11.436000000045169</v>
          </cell>
          <cell r="DM738">
            <v>-114.86999999999534</v>
          </cell>
          <cell r="DN738">
            <v>-4.7499999999417923</v>
          </cell>
          <cell r="DO738">
            <v>-221.92999999999302</v>
          </cell>
          <cell r="DP738">
            <v>-5.5999999982304871E-2</v>
          </cell>
          <cell r="DQ738">
            <v>-170.56599999999162</v>
          </cell>
          <cell r="DR738">
            <v>-564.03899999987334</v>
          </cell>
          <cell r="DS738">
            <v>-1.2880000000004657</v>
          </cell>
          <cell r="DT738">
            <v>-167.51000000000931</v>
          </cell>
          <cell r="DU738">
            <v>-261.61000000004424</v>
          </cell>
          <cell r="DV738">
            <v>-10.094000000040978</v>
          </cell>
          <cell r="DW738">
            <v>-6.0549999999930151</v>
          </cell>
          <cell r="DX738">
            <v>-14.133999999961816</v>
          </cell>
          <cell r="DY738">
            <v>-29.210000000020955</v>
          </cell>
          <cell r="DZ738">
            <v>-31.840000000083819</v>
          </cell>
          <cell r="EA738">
            <v>-9.2499999999417923</v>
          </cell>
          <cell r="EB738">
            <v>-9.7560000000230502</v>
          </cell>
          <cell r="EC738">
            <v>-1.3360000000102445</v>
          </cell>
          <cell r="ED738">
            <v>-21.955999999976484</v>
          </cell>
        </row>
        <row r="739">
          <cell r="F739">
            <v>-485.25</v>
          </cell>
          <cell r="G739">
            <v>-164.09999999997672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-82.050000000046566</v>
          </cell>
          <cell r="Q739">
            <v>-13.049999999930151</v>
          </cell>
          <cell r="R739">
            <v>-2615.2799999993294</v>
          </cell>
          <cell r="S739">
            <v>-54.650000000023283</v>
          </cell>
          <cell r="T739">
            <v>-558.14999999996508</v>
          </cell>
          <cell r="U739">
            <v>-465.34999999997672</v>
          </cell>
          <cell r="V739">
            <v>-85.080000000016298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-27.399999999906868</v>
          </cell>
          <cell r="AB739">
            <v>-77.299999999930151</v>
          </cell>
          <cell r="AC739">
            <v>-577.90000000002328</v>
          </cell>
          <cell r="AD739">
            <v>-769.44999999995343</v>
          </cell>
          <cell r="AE739">
            <v>-2656.125</v>
          </cell>
          <cell r="AF739">
            <v>-722.65000000002328</v>
          </cell>
          <cell r="AG739">
            <v>-327.22499999997672</v>
          </cell>
          <cell r="AH739">
            <v>-289.875</v>
          </cell>
          <cell r="AI739">
            <v>-24.075000000011642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-143.40000000002328</v>
          </cell>
          <cell r="AP739">
            <v>-324.90000000002328</v>
          </cell>
          <cell r="AQ739">
            <v>-824</v>
          </cell>
          <cell r="AR739">
            <v>-4443.2049999991432</v>
          </cell>
          <cell r="AS739">
            <v>-972.20000000006985</v>
          </cell>
          <cell r="AT739">
            <v>-510.80000000004657</v>
          </cell>
          <cell r="AU739">
            <v>-240.17499999998836</v>
          </cell>
          <cell r="AV739">
            <v>-31.330000000016298</v>
          </cell>
          <cell r="AW739">
            <v>0</v>
          </cell>
          <cell r="AX739">
            <v>0</v>
          </cell>
          <cell r="AY739">
            <v>0</v>
          </cell>
          <cell r="AZ739">
            <v>-152.79999999993015</v>
          </cell>
          <cell r="BA739">
            <v>-751.14999999990687</v>
          </cell>
          <cell r="BB739">
            <v>-613.75</v>
          </cell>
          <cell r="BC739">
            <v>-573.10000000009313</v>
          </cell>
          <cell r="BD739">
            <v>-597.90000000002328</v>
          </cell>
          <cell r="BE739">
            <v>-2231.125</v>
          </cell>
          <cell r="BF739">
            <v>958.79999999998836</v>
          </cell>
          <cell r="BG739">
            <v>-251.68999999994412</v>
          </cell>
          <cell r="BH739">
            <v>-227.65999999997439</v>
          </cell>
          <cell r="BI739">
            <v>-285.79999999998836</v>
          </cell>
          <cell r="BJ739">
            <v>0</v>
          </cell>
          <cell r="BK739">
            <v>-105.99000000001979</v>
          </cell>
          <cell r="BL739">
            <v>-76.930000000051223</v>
          </cell>
          <cell r="BM739">
            <v>-456.44999999995343</v>
          </cell>
          <cell r="BN739">
            <v>-605.90000000002328</v>
          </cell>
          <cell r="BO739">
            <v>-666.28000000002794</v>
          </cell>
          <cell r="BP739">
            <v>-190.79999999998836</v>
          </cell>
          <cell r="BQ739">
            <v>-322.42499999998836</v>
          </cell>
          <cell r="BR739">
            <v>-1397.8600000003353</v>
          </cell>
          <cell r="BS739">
            <v>1092.4050000000279</v>
          </cell>
          <cell r="BT739">
            <v>-28.480000000039581</v>
          </cell>
          <cell r="BU739">
            <v>0</v>
          </cell>
          <cell r="BV739">
            <v>-127.48000000003958</v>
          </cell>
          <cell r="BW739">
            <v>0</v>
          </cell>
          <cell r="BX739">
            <v>0</v>
          </cell>
          <cell r="BY739">
            <v>-175.67499999998836</v>
          </cell>
          <cell r="BZ739">
            <v>-365.34999999997672</v>
          </cell>
          <cell r="CA739">
            <v>-743.23000000003958</v>
          </cell>
          <cell r="CB739">
            <v>-308.54999999998836</v>
          </cell>
          <cell r="CC739">
            <v>-170.59999999997672</v>
          </cell>
          <cell r="CD739">
            <v>-570.90000000002328</v>
          </cell>
          <cell r="CE739">
            <v>-1805.1200000001118</v>
          </cell>
          <cell r="CF739">
            <v>-108.35000000003492</v>
          </cell>
          <cell r="CG739">
            <v>-90.775000000023283</v>
          </cell>
          <cell r="CH739">
            <v>0</v>
          </cell>
          <cell r="CI739">
            <v>-154.60000000003492</v>
          </cell>
          <cell r="CJ739">
            <v>0</v>
          </cell>
          <cell r="CK739">
            <v>-61.769999999989523</v>
          </cell>
          <cell r="CL739">
            <v>-96.100000000034925</v>
          </cell>
          <cell r="CM739">
            <v>-290.3300000000163</v>
          </cell>
          <cell r="CN739">
            <v>-395.89999999996508</v>
          </cell>
          <cell r="CO739">
            <v>-240.95000000001164</v>
          </cell>
          <cell r="CP739">
            <v>-184.51999999996042</v>
          </cell>
          <cell r="CQ739">
            <v>-181.82500000001164</v>
          </cell>
          <cell r="CR739">
            <v>-1878.5049999989569</v>
          </cell>
          <cell r="CS739">
            <v>-159.48000000003958</v>
          </cell>
          <cell r="CT739">
            <v>-115.43999999994412</v>
          </cell>
          <cell r="CU739">
            <v>-27.740000000005239</v>
          </cell>
          <cell r="CV739">
            <v>-137.5</v>
          </cell>
          <cell r="CW739">
            <v>0</v>
          </cell>
          <cell r="CX739">
            <v>-164.98000000001048</v>
          </cell>
          <cell r="CY739">
            <v>-144.86999999999534</v>
          </cell>
          <cell r="CZ739">
            <v>-303.39999999996508</v>
          </cell>
          <cell r="DA739">
            <v>-377.79999999998836</v>
          </cell>
          <cell r="DB739">
            <v>-206.15500000002794</v>
          </cell>
          <cell r="DC739">
            <v>-125.95000000001164</v>
          </cell>
          <cell r="DD739">
            <v>-115.18999999994412</v>
          </cell>
          <cell r="DE739">
            <v>-1471.7400000002235</v>
          </cell>
          <cell r="DF739">
            <v>-229.03000000002794</v>
          </cell>
          <cell r="DG739">
            <v>-181.0800000000163</v>
          </cell>
          <cell r="DH739">
            <v>-87.220000000001164</v>
          </cell>
          <cell r="DI739">
            <v>-28.924999999988358</v>
          </cell>
          <cell r="DJ739">
            <v>0</v>
          </cell>
          <cell r="DK739">
            <v>-46.065000000002328</v>
          </cell>
          <cell r="DL739">
            <v>-97.549999999988358</v>
          </cell>
          <cell r="DM739">
            <v>-175.29999999998836</v>
          </cell>
          <cell r="DN739">
            <v>-224.65000000002328</v>
          </cell>
          <cell r="DO739">
            <v>-125.14999999996508</v>
          </cell>
          <cell r="DP739">
            <v>-123.15000000002328</v>
          </cell>
          <cell r="DQ739">
            <v>-153.61999999999534</v>
          </cell>
          <cell r="DR739">
            <v>-1666.8600000003353</v>
          </cell>
          <cell r="DS739">
            <v>-158.5</v>
          </cell>
          <cell r="DT739">
            <v>-72.75</v>
          </cell>
          <cell r="DU739">
            <v>-28.119999999995343</v>
          </cell>
          <cell r="DV739">
            <v>-125.60000000003492</v>
          </cell>
          <cell r="DW739">
            <v>0</v>
          </cell>
          <cell r="DX739">
            <v>-15.679999999993015</v>
          </cell>
          <cell r="DY739">
            <v>-147.1699999999837</v>
          </cell>
          <cell r="DZ739">
            <v>-134.03000000002794</v>
          </cell>
          <cell r="EA739">
            <v>-245.80000000004657</v>
          </cell>
          <cell r="EB739">
            <v>-292.34999999997672</v>
          </cell>
          <cell r="EC739">
            <v>-299.56000000005588</v>
          </cell>
          <cell r="ED739">
            <v>-147.30000000004657</v>
          </cell>
        </row>
        <row r="740">
          <cell r="F740">
            <v>-185.5999999998603</v>
          </cell>
          <cell r="G740">
            <v>-1931.7000000001863</v>
          </cell>
          <cell r="H740">
            <v>-487</v>
          </cell>
          <cell r="I740">
            <v>-1156.6000000000931</v>
          </cell>
          <cell r="J740">
            <v>-689.60000000009313</v>
          </cell>
          <cell r="K740">
            <v>-564.5</v>
          </cell>
          <cell r="L740">
            <v>0</v>
          </cell>
          <cell r="M740">
            <v>0</v>
          </cell>
          <cell r="N740">
            <v>0</v>
          </cell>
          <cell r="O740">
            <v>-113.79999999981374</v>
          </cell>
          <cell r="P740">
            <v>-593.20000000018626</v>
          </cell>
          <cell r="Q740">
            <v>-2681</v>
          </cell>
          <cell r="R740">
            <v>-14338.5</v>
          </cell>
          <cell r="S740">
            <v>-1052.3999999999069</v>
          </cell>
          <cell r="T740">
            <v>-1191.3999999999069</v>
          </cell>
          <cell r="U740">
            <v>-2060.7000000001863</v>
          </cell>
          <cell r="V740">
            <v>-218.20000000018626</v>
          </cell>
          <cell r="W740">
            <v>-377.69999999995343</v>
          </cell>
          <cell r="X740">
            <v>-797.29999999981374</v>
          </cell>
          <cell r="Y740">
            <v>-838.79999999981374</v>
          </cell>
          <cell r="Z740">
            <v>-888.5</v>
          </cell>
          <cell r="AA740">
            <v>-1641</v>
          </cell>
          <cell r="AB740">
            <v>-470.70000000018626</v>
          </cell>
          <cell r="AC740">
            <v>-2168.6000000000931</v>
          </cell>
          <cell r="AD740">
            <v>-2633.2000000001863</v>
          </cell>
          <cell r="AE740">
            <v>-15792.999999996275</v>
          </cell>
          <cell r="AF740">
            <v>-2488.1000000000931</v>
          </cell>
          <cell r="AG740">
            <v>-1778.5</v>
          </cell>
          <cell r="AH740">
            <v>-2069.1000000000931</v>
          </cell>
          <cell r="AI740">
            <v>-831.60000000009313</v>
          </cell>
          <cell r="AJ740">
            <v>-772.60000000009313</v>
          </cell>
          <cell r="AK740">
            <v>-119</v>
          </cell>
          <cell r="AL740">
            <v>-280.79999999981374</v>
          </cell>
          <cell r="AM740">
            <v>-444.79999999981374</v>
          </cell>
          <cell r="AN740">
            <v>-858.70000000018626</v>
          </cell>
          <cell r="AO740">
            <v>-1090.5</v>
          </cell>
          <cell r="AP740">
            <v>-2212.5999999996275</v>
          </cell>
          <cell r="AQ740">
            <v>-2846.7000000001863</v>
          </cell>
          <cell r="AR740">
            <v>-26928.199999999255</v>
          </cell>
          <cell r="AS740">
            <v>-2106.7999999998137</v>
          </cell>
          <cell r="AT740">
            <v>-1865</v>
          </cell>
          <cell r="AU740">
            <v>-1618.3000000000466</v>
          </cell>
          <cell r="AV740">
            <v>-1345.8000000000466</v>
          </cell>
          <cell r="AW740">
            <v>-1154.3000000000466</v>
          </cell>
          <cell r="AX740">
            <v>-3455</v>
          </cell>
          <cell r="AY740">
            <v>-1222.7999999998137</v>
          </cell>
          <cell r="AZ740">
            <v>-1573.7999999998137</v>
          </cell>
          <cell r="BA740">
            <v>-3967.2000000001863</v>
          </cell>
          <cell r="BB740">
            <v>-3492.7000000001863</v>
          </cell>
          <cell r="BC740">
            <v>-2732.5</v>
          </cell>
          <cell r="BD740">
            <v>-2394</v>
          </cell>
          <cell r="BE740">
            <v>-18664.000000003725</v>
          </cell>
          <cell r="BF740">
            <v>-478.29999999981374</v>
          </cell>
          <cell r="BG740">
            <v>-619.39999999990687</v>
          </cell>
          <cell r="BH740">
            <v>-1883.2999999998137</v>
          </cell>
          <cell r="BI740">
            <v>-741.30000000004657</v>
          </cell>
          <cell r="BJ740">
            <v>-761.9000000001397</v>
          </cell>
          <cell r="BK740">
            <v>-1650.6000000000931</v>
          </cell>
          <cell r="BL740">
            <v>-2260.6000000000931</v>
          </cell>
          <cell r="BM740">
            <v>-2578.5</v>
          </cell>
          <cell r="BN740">
            <v>-2550.5</v>
          </cell>
          <cell r="BO740">
            <v>-2262.3999999999069</v>
          </cell>
          <cell r="BP740">
            <v>-909.79999999981374</v>
          </cell>
          <cell r="BQ740">
            <v>-1967.3999999999069</v>
          </cell>
          <cell r="BR740">
            <v>-18023.39999999851</v>
          </cell>
          <cell r="BS740">
            <v>-814.60000000009313</v>
          </cell>
          <cell r="BT740">
            <v>-754</v>
          </cell>
          <cell r="BU740">
            <v>-1086.2999999998137</v>
          </cell>
          <cell r="BV740">
            <v>-895.39999999990687</v>
          </cell>
          <cell r="BW740">
            <v>-651.69999999995343</v>
          </cell>
          <cell r="BX740">
            <v>-1404.0999999998603</v>
          </cell>
          <cell r="BY740">
            <v>-2202.5999999996275</v>
          </cell>
          <cell r="BZ740">
            <v>-3021.8000000002794</v>
          </cell>
          <cell r="CA740">
            <v>-2467.2000000001863</v>
          </cell>
          <cell r="CB740">
            <v>-1675.7000000004191</v>
          </cell>
          <cell r="CC740">
            <v>-1212.4000000001397</v>
          </cell>
          <cell r="CD740">
            <v>-1837.5999999998603</v>
          </cell>
          <cell r="CE740">
            <v>-13521.699999999255</v>
          </cell>
          <cell r="CF740">
            <v>-752.0999999998603</v>
          </cell>
          <cell r="CG740">
            <v>-1038.5</v>
          </cell>
          <cell r="CH740">
            <v>-1197.6000000000931</v>
          </cell>
          <cell r="CI740">
            <v>-1093.5</v>
          </cell>
          <cell r="CJ740">
            <v>-289.89999999990687</v>
          </cell>
          <cell r="CK740">
            <v>-1612</v>
          </cell>
          <cell r="CL740">
            <v>-821</v>
          </cell>
          <cell r="CM740">
            <v>-1429.1000000000931</v>
          </cell>
          <cell r="CN740">
            <v>-1470.2999999998137</v>
          </cell>
          <cell r="CO740">
            <v>-1490.5</v>
          </cell>
          <cell r="CP740">
            <v>-557.20000000018626</v>
          </cell>
          <cell r="CQ740">
            <v>-1770</v>
          </cell>
          <cell r="CR740">
            <v>-13565.400000002235</v>
          </cell>
          <cell r="CS740">
            <v>-451.20000000018626</v>
          </cell>
          <cell r="CT740">
            <v>-666.80000000004657</v>
          </cell>
          <cell r="CU740">
            <v>-1399.8000000000466</v>
          </cell>
          <cell r="CV740">
            <v>-1025.4000000001397</v>
          </cell>
          <cell r="CW740">
            <v>-639.69999999995343</v>
          </cell>
          <cell r="CX740">
            <v>-1566.6999999999534</v>
          </cell>
          <cell r="CY740">
            <v>-997.89999999990687</v>
          </cell>
          <cell r="CZ740">
            <v>-2100.7999999998137</v>
          </cell>
          <cell r="DA740">
            <v>-1414.4000000001397</v>
          </cell>
          <cell r="DB740">
            <v>-1434.8999999999069</v>
          </cell>
          <cell r="DC740">
            <v>-751.4000000001397</v>
          </cell>
          <cell r="DD740">
            <v>-1116.3999999999069</v>
          </cell>
          <cell r="DE740">
            <v>-14062.800000000745</v>
          </cell>
          <cell r="DF740">
            <v>-1430.6999999999534</v>
          </cell>
          <cell r="DG740">
            <v>-1011.1000000000931</v>
          </cell>
          <cell r="DH740">
            <v>-1546.6000000000931</v>
          </cell>
          <cell r="DI740">
            <v>-877</v>
          </cell>
          <cell r="DJ740">
            <v>-546.5999999998603</v>
          </cell>
          <cell r="DK740">
            <v>-1893.8999999999069</v>
          </cell>
          <cell r="DL740">
            <v>-1556</v>
          </cell>
          <cell r="DM740">
            <v>-823</v>
          </cell>
          <cell r="DN740">
            <v>-1123</v>
          </cell>
          <cell r="DO740">
            <v>-1365.5</v>
          </cell>
          <cell r="DP740">
            <v>-1199</v>
          </cell>
          <cell r="DQ740">
            <v>-690.39999999990687</v>
          </cell>
          <cell r="DR740">
            <v>-14944.29999999702</v>
          </cell>
          <cell r="DS740">
            <v>-1654.6999999999534</v>
          </cell>
          <cell r="DT740">
            <v>-1113.1000000000931</v>
          </cell>
          <cell r="DU740">
            <v>-1842.4000000001397</v>
          </cell>
          <cell r="DV740">
            <v>-701.10000000009313</v>
          </cell>
          <cell r="DW740">
            <v>-1085.8999999999069</v>
          </cell>
          <cell r="DX740">
            <v>-1749.7000000001863</v>
          </cell>
          <cell r="DY740">
            <v>-1311.5999999996275</v>
          </cell>
          <cell r="DZ740">
            <v>-606.20000000018626</v>
          </cell>
          <cell r="EA740">
            <v>-1203.7000000001863</v>
          </cell>
          <cell r="EB740">
            <v>-1298.6999999997206</v>
          </cell>
          <cell r="EC740">
            <v>-1259.6999999999534</v>
          </cell>
          <cell r="ED740">
            <v>-1117.5</v>
          </cell>
        </row>
        <row r="741">
          <cell r="F741">
            <v>-75.5</v>
          </cell>
          <cell r="G741">
            <v>-648.1569999998901</v>
          </cell>
          <cell r="H741">
            <v>-2458.5430000000633</v>
          </cell>
          <cell r="I741">
            <v>-775.13000000012107</v>
          </cell>
          <cell r="J741">
            <v>-2222.2000000006519</v>
          </cell>
          <cell r="K741">
            <v>-945.45000000018626</v>
          </cell>
          <cell r="L741">
            <v>-828.23999999975786</v>
          </cell>
          <cell r="M741">
            <v>-1089.5800000005402</v>
          </cell>
          <cell r="N741">
            <v>-669.22999999998137</v>
          </cell>
          <cell r="O741">
            <v>-835.27999999979511</v>
          </cell>
          <cell r="P741">
            <v>-3801.594000000041</v>
          </cell>
          <cell r="Q741">
            <v>-506.64400000008754</v>
          </cell>
          <cell r="R741">
            <v>-23683.028000000864</v>
          </cell>
          <cell r="S741">
            <v>-30.800000000046566</v>
          </cell>
          <cell r="T741">
            <v>-1213.1589999997523</v>
          </cell>
          <cell r="U741">
            <v>-1186.189000000013</v>
          </cell>
          <cell r="V741">
            <v>-1059.3600000001024</v>
          </cell>
          <cell r="W741">
            <v>-1919.5800000000745</v>
          </cell>
          <cell r="X741">
            <v>-2417.660000000149</v>
          </cell>
          <cell r="Y741">
            <v>-2860.1700000003912</v>
          </cell>
          <cell r="Z741">
            <v>-3989.1999999997206</v>
          </cell>
          <cell r="AA741">
            <v>-3068.9500000001863</v>
          </cell>
          <cell r="AB741">
            <v>-1669.8549999999814</v>
          </cell>
          <cell r="AC741">
            <v>-1785.0400000000373</v>
          </cell>
          <cell r="AD741">
            <v>-2483.065000000177</v>
          </cell>
          <cell r="AE741">
            <v>-25734.704000003636</v>
          </cell>
          <cell r="AF741">
            <v>-948.39700000011362</v>
          </cell>
          <cell r="AG741">
            <v>-995.2750000001397</v>
          </cell>
          <cell r="AH741">
            <v>-1871.5449999999255</v>
          </cell>
          <cell r="AI741">
            <v>-515.6999999997206</v>
          </cell>
          <cell r="AJ741">
            <v>-1587.4900000002235</v>
          </cell>
          <cell r="AK741">
            <v>-3103.1299999998882</v>
          </cell>
          <cell r="AL741">
            <v>-2398.7849999996834</v>
          </cell>
          <cell r="AM741">
            <v>-5470.6199999996461</v>
          </cell>
          <cell r="AN741">
            <v>-4049.9200000003912</v>
          </cell>
          <cell r="AO741">
            <v>-1952.6000000000931</v>
          </cell>
          <cell r="AP741">
            <v>-2391.2420000000857</v>
          </cell>
          <cell r="AQ741">
            <v>-450</v>
          </cell>
          <cell r="AR741">
            <v>-24653.45699999854</v>
          </cell>
          <cell r="AS741">
            <v>-173.68900000001304</v>
          </cell>
          <cell r="AT741">
            <v>-423.98999999975786</v>
          </cell>
          <cell r="AU741">
            <v>-1320.8929999999236</v>
          </cell>
          <cell r="AV741">
            <v>-2403.5800000000745</v>
          </cell>
          <cell r="AW741">
            <v>-2206.7199999999721</v>
          </cell>
          <cell r="AX741">
            <v>-2386.5499999998137</v>
          </cell>
          <cell r="AY741">
            <v>-2998.6259999996983</v>
          </cell>
          <cell r="AZ741">
            <v>-4086.5599999995902</v>
          </cell>
          <cell r="BA741">
            <v>-4080.6500000003725</v>
          </cell>
          <cell r="BB741">
            <v>-1533.2099999999627</v>
          </cell>
          <cell r="BC741">
            <v>-1932.5300000000279</v>
          </cell>
          <cell r="BD741">
            <v>-1106.4590000000317</v>
          </cell>
          <cell r="BE741">
            <v>-14012.918999999762</v>
          </cell>
          <cell r="BF741">
            <v>-921.08899999991991</v>
          </cell>
          <cell r="BG741">
            <v>-1268.8999999999069</v>
          </cell>
          <cell r="BH741">
            <v>-281.16599999996834</v>
          </cell>
          <cell r="BI741">
            <v>-996.15000000002328</v>
          </cell>
          <cell r="BJ741">
            <v>-35.230000000097789</v>
          </cell>
          <cell r="BK741">
            <v>-801.09000000008382</v>
          </cell>
          <cell r="BL741">
            <v>-2320.9439999999013</v>
          </cell>
          <cell r="BM741">
            <v>-2086.5500000000466</v>
          </cell>
          <cell r="BN741">
            <v>-1735.7399999999907</v>
          </cell>
          <cell r="BO741">
            <v>-1512.9799999999814</v>
          </cell>
          <cell r="BP741">
            <v>-1260.7460000000428</v>
          </cell>
          <cell r="BQ741">
            <v>-792.3340000002645</v>
          </cell>
          <cell r="BR741">
            <v>-11547.571000002325</v>
          </cell>
          <cell r="BS741">
            <v>-456</v>
          </cell>
          <cell r="BT741">
            <v>-1046.1799999999348</v>
          </cell>
          <cell r="BU741">
            <v>-438.82499999995343</v>
          </cell>
          <cell r="BV741">
            <v>-731.3399999999674</v>
          </cell>
          <cell r="BW741">
            <v>-595.93299999996088</v>
          </cell>
          <cell r="BX741">
            <v>-648.3499999998603</v>
          </cell>
          <cell r="BY741">
            <v>-1363.589999999851</v>
          </cell>
          <cell r="BZ741">
            <v>-1868.4840000004042</v>
          </cell>
          <cell r="CA741">
            <v>-1656.5860000001267</v>
          </cell>
          <cell r="CB741">
            <v>-925.37700000009499</v>
          </cell>
          <cell r="CC741">
            <v>-1176.7699999997858</v>
          </cell>
          <cell r="CD741">
            <v>-640.1359999999404</v>
          </cell>
          <cell r="CE741">
            <v>-14072.618999999017</v>
          </cell>
          <cell r="CF741">
            <v>-448.87000000011176</v>
          </cell>
          <cell r="CG741">
            <v>-1023.7849999999162</v>
          </cell>
          <cell r="CH741">
            <v>-564.45400000002701</v>
          </cell>
          <cell r="CI741">
            <v>-691.29399999999441</v>
          </cell>
          <cell r="CJ741">
            <v>-702.89600000018254</v>
          </cell>
          <cell r="CK741">
            <v>-1027.6149999999907</v>
          </cell>
          <cell r="CL741">
            <v>-3304.9899999999907</v>
          </cell>
          <cell r="CM741">
            <v>-1686.7399999999907</v>
          </cell>
          <cell r="CN741">
            <v>-1301.6060000001453</v>
          </cell>
          <cell r="CO741">
            <v>-1228.4329999997281</v>
          </cell>
          <cell r="CP741">
            <v>-808.86999999987893</v>
          </cell>
          <cell r="CQ741">
            <v>-1283.0659999998752</v>
          </cell>
          <cell r="CR741">
            <v>-12002.933000002056</v>
          </cell>
          <cell r="CS741">
            <v>-536.13000000012107</v>
          </cell>
          <cell r="CT741">
            <v>-1217.8600000001024</v>
          </cell>
          <cell r="CU741">
            <v>-140.97299999999814</v>
          </cell>
          <cell r="CV741">
            <v>-482.30699999991339</v>
          </cell>
          <cell r="CW741">
            <v>-419.65999999991618</v>
          </cell>
          <cell r="CX741">
            <v>-864.81400000024587</v>
          </cell>
          <cell r="CY741">
            <v>-3197.0500000000466</v>
          </cell>
          <cell r="CZ741">
            <v>-1432.0850000001956</v>
          </cell>
          <cell r="DA741">
            <v>-1036.059999999823</v>
          </cell>
          <cell r="DB741">
            <v>-732.05999999982305</v>
          </cell>
          <cell r="DC741">
            <v>-585.69500000006519</v>
          </cell>
          <cell r="DD741">
            <v>-1358.2390000000596</v>
          </cell>
          <cell r="DE741">
            <v>-17012.251000005752</v>
          </cell>
          <cell r="DF741">
            <v>-1014.8499999998603</v>
          </cell>
          <cell r="DG741">
            <v>-777.66100000008009</v>
          </cell>
          <cell r="DH741">
            <v>-708.7730000000447</v>
          </cell>
          <cell r="DI741">
            <v>-1185.1880000003148</v>
          </cell>
          <cell r="DJ741">
            <v>-847.37400000006892</v>
          </cell>
          <cell r="DK741">
            <v>-2132.0100000002421</v>
          </cell>
          <cell r="DL741">
            <v>-3057.9199999999255</v>
          </cell>
          <cell r="DM741">
            <v>-2493.5</v>
          </cell>
          <cell r="DN741">
            <v>-1771.190000000177</v>
          </cell>
          <cell r="DO741">
            <v>-911.38499999977648</v>
          </cell>
          <cell r="DP741">
            <v>-1012.8400000000838</v>
          </cell>
          <cell r="DQ741">
            <v>-1099.5600000002887</v>
          </cell>
          <cell r="DR741">
            <v>-18585.894999992102</v>
          </cell>
          <cell r="DS741">
            <v>-1019.2339999999385</v>
          </cell>
          <cell r="DT741">
            <v>-960.86599999992177</v>
          </cell>
          <cell r="DU741">
            <v>-1343.6219999999739</v>
          </cell>
          <cell r="DV741">
            <v>-1188.7939999997616</v>
          </cell>
          <cell r="DW741">
            <v>-750.21400000015274</v>
          </cell>
          <cell r="DX741">
            <v>-1562.8219999999274</v>
          </cell>
          <cell r="DY741">
            <v>-3357.1099999998696</v>
          </cell>
          <cell r="DZ741">
            <v>-2415.3599999998696</v>
          </cell>
          <cell r="EA741">
            <v>-2164.0399999998044</v>
          </cell>
          <cell r="EB741">
            <v>-1996.2000000001863</v>
          </cell>
          <cell r="EC741">
            <v>-463.97999999974854</v>
          </cell>
          <cell r="ED741">
            <v>-1363.6529999999329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-296000.35000000056</v>
          </cell>
          <cell r="CF744">
            <v>-17489.01999999996</v>
          </cell>
          <cell r="CG744">
            <v>-13549.290000000008</v>
          </cell>
          <cell r="CH744">
            <v>-12311.879999999976</v>
          </cell>
          <cell r="CI744">
            <v>-17801.830000000016</v>
          </cell>
          <cell r="CJ744">
            <v>-16169.099999999977</v>
          </cell>
          <cell r="CK744">
            <v>-32420.800000000047</v>
          </cell>
          <cell r="CL744">
            <v>-44678.25</v>
          </cell>
          <cell r="CM744">
            <v>-44585.699999999953</v>
          </cell>
          <cell r="CN744">
            <v>-31853.25</v>
          </cell>
          <cell r="CO744">
            <v>-24672.75</v>
          </cell>
          <cell r="CP744">
            <v>-28778</v>
          </cell>
          <cell r="CQ744">
            <v>-11690.48000000001</v>
          </cell>
          <cell r="CR744">
            <v>-280080.7900000019</v>
          </cell>
          <cell r="CS744">
            <v>-16070.119999999995</v>
          </cell>
          <cell r="CT744">
            <v>-13359.690000000002</v>
          </cell>
          <cell r="CU744">
            <v>-10405.849999999977</v>
          </cell>
          <cell r="CV744">
            <v>-12065.409999999974</v>
          </cell>
          <cell r="CW744">
            <v>-16471.719999999972</v>
          </cell>
          <cell r="CX744">
            <v>-31381.739999999991</v>
          </cell>
          <cell r="CY744">
            <v>-45728.800000000047</v>
          </cell>
          <cell r="CZ744">
            <v>-45449.800000000047</v>
          </cell>
          <cell r="DA744">
            <v>-33054.139999999898</v>
          </cell>
          <cell r="DB744">
            <v>-30336.020000000019</v>
          </cell>
          <cell r="DC744">
            <v>-12900.360000000015</v>
          </cell>
          <cell r="DD744">
            <v>-12857.139999999985</v>
          </cell>
          <cell r="DE744">
            <v>-289858.51999999955</v>
          </cell>
          <cell r="DF744">
            <v>-15505.559999999998</v>
          </cell>
          <cell r="DG744">
            <v>-15398.409999999974</v>
          </cell>
          <cell r="DH744">
            <v>-12106.319999999978</v>
          </cell>
          <cell r="DI744">
            <v>-15035.050000000017</v>
          </cell>
          <cell r="DJ744">
            <v>-17491.840000000026</v>
          </cell>
          <cell r="DK744">
            <v>-29457.369999999995</v>
          </cell>
          <cell r="DL744">
            <v>-48136.539999999921</v>
          </cell>
          <cell r="DM744">
            <v>-51699.339999999967</v>
          </cell>
          <cell r="DN744">
            <v>-36199.25</v>
          </cell>
          <cell r="DO744">
            <v>-21103.809999999998</v>
          </cell>
          <cell r="DP744">
            <v>-13930.389999999985</v>
          </cell>
          <cell r="DQ744">
            <v>-13794.640000000014</v>
          </cell>
          <cell r="DR744">
            <v>-290065.91000000108</v>
          </cell>
          <cell r="DS744">
            <v>-13068.700000000012</v>
          </cell>
          <cell r="DT744">
            <v>-12382.329999999987</v>
          </cell>
          <cell r="DU744">
            <v>-11662.580000000016</v>
          </cell>
          <cell r="DV744">
            <v>-18738.569999999949</v>
          </cell>
          <cell r="DW744">
            <v>-15030.77999999997</v>
          </cell>
          <cell r="DX744">
            <v>-26815.530000000028</v>
          </cell>
          <cell r="DY744">
            <v>-50549.75</v>
          </cell>
          <cell r="DZ744">
            <v>-56950.5</v>
          </cell>
          <cell r="EA744">
            <v>-37907.25</v>
          </cell>
          <cell r="EB744">
            <v>-20911.569999999949</v>
          </cell>
          <cell r="EC744">
            <v>-12699.320000000007</v>
          </cell>
          <cell r="ED744">
            <v>-13349.029999999999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</row>
        <row r="750"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</row>
        <row r="751"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</row>
        <row r="753">
          <cell r="A753" t="str">
            <v>Burn Rate (MMBtu/MWh)</v>
          </cell>
        </row>
        <row r="754">
          <cell r="F754">
            <v>0</v>
          </cell>
          <cell r="G754">
            <v>1E-3</v>
          </cell>
          <cell r="H754">
            <v>1E-3</v>
          </cell>
          <cell r="I754">
            <v>1E-3</v>
          </cell>
          <cell r="J754">
            <v>1E-3</v>
          </cell>
          <cell r="K754">
            <v>0</v>
          </cell>
          <cell r="L754">
            <v>1E-3</v>
          </cell>
          <cell r="M754">
            <v>1E-3</v>
          </cell>
          <cell r="N754">
            <v>1E-3</v>
          </cell>
          <cell r="O754">
            <v>1E-3</v>
          </cell>
          <cell r="P754">
            <v>1E-3</v>
          </cell>
          <cell r="Q754">
            <v>2E-3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  <cell r="EE754">
            <v>0</v>
          </cell>
        </row>
        <row r="755">
          <cell r="F755">
            <v>8.0000000000000002E-3</v>
          </cell>
          <cell r="G755">
            <v>8.9999999999999993E-3</v>
          </cell>
          <cell r="H755">
            <v>1.4E-2</v>
          </cell>
          <cell r="I755">
            <v>1.2999999999999999E-2</v>
          </cell>
          <cell r="J755">
            <v>7.0000000000000001E-3</v>
          </cell>
          <cell r="K755">
            <v>7.0000000000000001E-3</v>
          </cell>
          <cell r="L755">
            <v>5.0000000000000001E-3</v>
          </cell>
          <cell r="M755">
            <v>6.0000000000000001E-3</v>
          </cell>
          <cell r="N755">
            <v>0.01</v>
          </cell>
          <cell r="O755">
            <v>1.4E-2</v>
          </cell>
          <cell r="P755">
            <v>0.02</v>
          </cell>
          <cell r="Q755">
            <v>0.01</v>
          </cell>
          <cell r="R755">
            <v>8.9999999999999993E-3</v>
          </cell>
          <cell r="S755">
            <v>3.0000000000000001E-3</v>
          </cell>
          <cell r="T755">
            <v>8.9999999999999993E-3</v>
          </cell>
          <cell r="U755">
            <v>1.0999999999999999E-2</v>
          </cell>
          <cell r="V755">
            <v>8.0000000000000002E-3</v>
          </cell>
          <cell r="W755">
            <v>8.9999999999999993E-3</v>
          </cell>
          <cell r="X755">
            <v>5.0000000000000001E-3</v>
          </cell>
          <cell r="Y755">
            <v>7.0000000000000001E-3</v>
          </cell>
          <cell r="Z755">
            <v>7.0000000000000001E-3</v>
          </cell>
          <cell r="AA755">
            <v>1.9E-2</v>
          </cell>
          <cell r="AB755">
            <v>7.0000000000000001E-3</v>
          </cell>
          <cell r="AC755">
            <v>0.01</v>
          </cell>
          <cell r="AD755">
            <v>6.0000000000000001E-3</v>
          </cell>
          <cell r="AE755">
            <v>8.9999999999999993E-3</v>
          </cell>
          <cell r="AF755">
            <v>1.0999999999999999E-2</v>
          </cell>
          <cell r="AG755">
            <v>0.01</v>
          </cell>
          <cell r="AH755">
            <v>0.01</v>
          </cell>
          <cell r="AI755">
            <v>7.0000000000000001E-3</v>
          </cell>
          <cell r="AJ755">
            <v>8.9999999999999993E-3</v>
          </cell>
          <cell r="AK755">
            <v>4.0000000000000001E-3</v>
          </cell>
          <cell r="AL755">
            <v>5.0000000000000001E-3</v>
          </cell>
          <cell r="AM755">
            <v>8.0000000000000002E-3</v>
          </cell>
          <cell r="AN755">
            <v>1.4E-2</v>
          </cell>
          <cell r="AO755">
            <v>1.2E-2</v>
          </cell>
          <cell r="AP755">
            <v>0.01</v>
          </cell>
          <cell r="AQ755">
            <v>7.0000000000000001E-3</v>
          </cell>
          <cell r="AR755">
            <v>8.9999999999999993E-3</v>
          </cell>
          <cell r="AS755">
            <v>0.01</v>
          </cell>
          <cell r="AT755">
            <v>1.2999999999999999E-2</v>
          </cell>
          <cell r="AU755">
            <v>1.0999999999999999E-2</v>
          </cell>
          <cell r="AV755">
            <v>8.9999999999999993E-3</v>
          </cell>
          <cell r="AW755">
            <v>6.0000000000000001E-3</v>
          </cell>
          <cell r="AX755">
            <v>8.0000000000000002E-3</v>
          </cell>
          <cell r="AY755">
            <v>6.0000000000000001E-3</v>
          </cell>
          <cell r="AZ755">
            <v>0.01</v>
          </cell>
          <cell r="BA755">
            <v>1.2999999999999999E-2</v>
          </cell>
          <cell r="BB755">
            <v>6.0000000000000001E-3</v>
          </cell>
          <cell r="BC755">
            <v>1.2E-2</v>
          </cell>
          <cell r="BD755">
            <v>5.0000000000000001E-3</v>
          </cell>
          <cell r="BE755">
            <v>7.0000000000000001E-3</v>
          </cell>
          <cell r="BF755">
            <v>-1.4E-2</v>
          </cell>
          <cell r="BG755">
            <v>8.0000000000000002E-3</v>
          </cell>
          <cell r="BH755">
            <v>8.0000000000000002E-3</v>
          </cell>
          <cell r="BI755">
            <v>1.2E-2</v>
          </cell>
          <cell r="BJ755">
            <v>8.0000000000000002E-3</v>
          </cell>
          <cell r="BK755">
            <v>1.7999999999999999E-2</v>
          </cell>
          <cell r="BL755">
            <v>0.01</v>
          </cell>
          <cell r="BM755">
            <v>1.2E-2</v>
          </cell>
          <cell r="BN755">
            <v>1.4E-2</v>
          </cell>
          <cell r="BO755">
            <v>1.2999999999999999E-2</v>
          </cell>
          <cell r="BP755">
            <v>4.0000000000000001E-3</v>
          </cell>
          <cell r="BQ755">
            <v>3.0000000000000001E-3</v>
          </cell>
          <cell r="BR755">
            <v>4.0000000000000001E-3</v>
          </cell>
          <cell r="BS755">
            <v>-2.4E-2</v>
          </cell>
          <cell r="BT755">
            <v>4.0000000000000001E-3</v>
          </cell>
          <cell r="BU755">
            <v>7.0000000000000001E-3</v>
          </cell>
          <cell r="BV755">
            <v>8.9999999999999993E-3</v>
          </cell>
          <cell r="BW755">
            <v>6.0000000000000001E-3</v>
          </cell>
          <cell r="BX755">
            <v>1.2E-2</v>
          </cell>
          <cell r="BY755">
            <v>8.9999999999999993E-3</v>
          </cell>
          <cell r="BZ755">
            <v>6.0000000000000001E-3</v>
          </cell>
          <cell r="CA755">
            <v>1.4999999999999999E-2</v>
          </cell>
          <cell r="CB755">
            <v>8.0000000000000002E-3</v>
          </cell>
          <cell r="CC755">
            <v>4.0000000000000001E-3</v>
          </cell>
          <cell r="CD755">
            <v>2E-3</v>
          </cell>
          <cell r="CE755">
            <v>5.0000000000000001E-3</v>
          </cell>
          <cell r="CF755">
            <v>4.0000000000000001E-3</v>
          </cell>
          <cell r="CG755">
            <v>4.0000000000000001E-3</v>
          </cell>
          <cell r="CH755">
            <v>8.0000000000000002E-3</v>
          </cell>
          <cell r="CI755">
            <v>4.0000000000000001E-3</v>
          </cell>
          <cell r="CJ755">
            <v>7.0000000000000001E-3</v>
          </cell>
          <cell r="CK755">
            <v>5.0000000000000001E-3</v>
          </cell>
          <cell r="CL755">
            <v>3.0000000000000001E-3</v>
          </cell>
          <cell r="CM755">
            <v>4.0000000000000001E-3</v>
          </cell>
          <cell r="CN755">
            <v>7.0000000000000001E-3</v>
          </cell>
          <cell r="CO755">
            <v>5.0000000000000001E-3</v>
          </cell>
          <cell r="CP755">
            <v>3.0000000000000001E-3</v>
          </cell>
          <cell r="CQ755">
            <v>4.0000000000000001E-3</v>
          </cell>
          <cell r="CR755">
            <v>4.0000000000000001E-3</v>
          </cell>
          <cell r="CS755">
            <v>2E-3</v>
          </cell>
          <cell r="CT755">
            <v>2E-3</v>
          </cell>
          <cell r="CU755">
            <v>7.0000000000000001E-3</v>
          </cell>
          <cell r="CV755">
            <v>8.0000000000000002E-3</v>
          </cell>
          <cell r="CW755">
            <v>7.0000000000000001E-3</v>
          </cell>
          <cell r="CX755">
            <v>6.0000000000000001E-3</v>
          </cell>
          <cell r="CY755">
            <v>2E-3</v>
          </cell>
          <cell r="CZ755">
            <v>3.0000000000000001E-3</v>
          </cell>
          <cell r="DA755">
            <v>4.0000000000000001E-3</v>
          </cell>
          <cell r="DB755">
            <v>3.0000000000000001E-3</v>
          </cell>
          <cell r="DC755">
            <v>6.0000000000000001E-3</v>
          </cell>
          <cell r="DD755">
            <v>3.0000000000000001E-3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  <cell r="EE755">
            <v>0</v>
          </cell>
        </row>
        <row r="756"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1E-3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1E-3</v>
          </cell>
          <cell r="AM756">
            <v>1E-3</v>
          </cell>
          <cell r="AN756">
            <v>0</v>
          </cell>
          <cell r="AO756">
            <v>0</v>
          </cell>
          <cell r="AP756">
            <v>1E-3</v>
          </cell>
          <cell r="AQ756">
            <v>1E-3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1E-3</v>
          </cell>
          <cell r="BH756">
            <v>0</v>
          </cell>
          <cell r="BI756">
            <v>1E-3</v>
          </cell>
          <cell r="BJ756">
            <v>1E-3</v>
          </cell>
          <cell r="BK756">
            <v>1E-3</v>
          </cell>
          <cell r="BL756">
            <v>0</v>
          </cell>
          <cell r="BM756">
            <v>0</v>
          </cell>
          <cell r="BN756">
            <v>1E-3</v>
          </cell>
          <cell r="BO756">
            <v>0</v>
          </cell>
          <cell r="BP756">
            <v>0</v>
          </cell>
          <cell r="BQ756">
            <v>0</v>
          </cell>
          <cell r="BR756">
            <v>1E-3</v>
          </cell>
          <cell r="BS756">
            <v>1E-3</v>
          </cell>
          <cell r="BT756">
            <v>2E-3</v>
          </cell>
          <cell r="BU756">
            <v>0</v>
          </cell>
          <cell r="BV756">
            <v>1E-3</v>
          </cell>
          <cell r="BW756">
            <v>1E-3</v>
          </cell>
          <cell r="BX756">
            <v>1E-3</v>
          </cell>
          <cell r="BY756">
            <v>1E-3</v>
          </cell>
          <cell r="BZ756">
            <v>0</v>
          </cell>
          <cell r="CA756">
            <v>0</v>
          </cell>
          <cell r="CB756">
            <v>1E-3</v>
          </cell>
          <cell r="CC756">
            <v>0</v>
          </cell>
          <cell r="CD756">
            <v>0</v>
          </cell>
          <cell r="CE756">
            <v>1E-3</v>
          </cell>
          <cell r="CF756">
            <v>0</v>
          </cell>
          <cell r="CG756">
            <v>1E-3</v>
          </cell>
          <cell r="CH756">
            <v>1E-3</v>
          </cell>
          <cell r="CI756">
            <v>0</v>
          </cell>
          <cell r="CJ756">
            <v>1E-3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1E-3</v>
          </cell>
          <cell r="CP756">
            <v>0</v>
          </cell>
          <cell r="CQ756">
            <v>1E-3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  <cell r="EE756">
            <v>0</v>
          </cell>
        </row>
        <row r="757"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1E-3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1E-3</v>
          </cell>
          <cell r="AJ757">
            <v>1E-3</v>
          </cell>
          <cell r="AK757">
            <v>1E-3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1E-3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1E-3</v>
          </cell>
          <cell r="BK757">
            <v>1E-3</v>
          </cell>
          <cell r="BL757">
            <v>1E-3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1E-3</v>
          </cell>
          <cell r="BS757">
            <v>1E-3</v>
          </cell>
          <cell r="BT757">
            <v>0</v>
          </cell>
          <cell r="BU757">
            <v>1E-3</v>
          </cell>
          <cell r="BV757">
            <v>0</v>
          </cell>
          <cell r="BW757">
            <v>1E-3</v>
          </cell>
          <cell r="BX757">
            <v>2E-3</v>
          </cell>
          <cell r="BY757">
            <v>1E-3</v>
          </cell>
          <cell r="BZ757">
            <v>1E-3</v>
          </cell>
          <cell r="CA757">
            <v>1E-3</v>
          </cell>
          <cell r="CB757">
            <v>1E-3</v>
          </cell>
          <cell r="CC757">
            <v>0</v>
          </cell>
          <cell r="CD757">
            <v>0</v>
          </cell>
          <cell r="CE757">
            <v>1E-3</v>
          </cell>
          <cell r="CF757">
            <v>1E-3</v>
          </cell>
          <cell r="CG757">
            <v>0</v>
          </cell>
          <cell r="CH757">
            <v>1E-3</v>
          </cell>
          <cell r="CI757">
            <v>1E-3</v>
          </cell>
          <cell r="CJ757">
            <v>1E-3</v>
          </cell>
          <cell r="CK757">
            <v>1E-3</v>
          </cell>
          <cell r="CL757">
            <v>0</v>
          </cell>
          <cell r="CM757">
            <v>0</v>
          </cell>
          <cell r="CN757">
            <v>0</v>
          </cell>
          <cell r="CO757">
            <v>1E-3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1E-3</v>
          </cell>
          <cell r="CX757">
            <v>1E-3</v>
          </cell>
          <cell r="CY757">
            <v>1E-3</v>
          </cell>
          <cell r="CZ757">
            <v>0</v>
          </cell>
          <cell r="DA757">
            <v>1E-3</v>
          </cell>
          <cell r="DB757">
            <v>1E-3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  <cell r="EE757">
            <v>0</v>
          </cell>
        </row>
        <row r="758">
          <cell r="F758">
            <v>0</v>
          </cell>
          <cell r="G758">
            <v>1E-3</v>
          </cell>
          <cell r="H758">
            <v>1E-3</v>
          </cell>
          <cell r="I758">
            <v>0</v>
          </cell>
          <cell r="J758">
            <v>0</v>
          </cell>
          <cell r="K758">
            <v>0</v>
          </cell>
          <cell r="L758">
            <v>1E-3</v>
          </cell>
          <cell r="M758">
            <v>1E-3</v>
          </cell>
          <cell r="N758">
            <v>1E-3</v>
          </cell>
          <cell r="O758">
            <v>1E-3</v>
          </cell>
          <cell r="P758">
            <v>0</v>
          </cell>
          <cell r="Q758">
            <v>0</v>
          </cell>
          <cell r="R758">
            <v>1E-3</v>
          </cell>
          <cell r="S758">
            <v>0</v>
          </cell>
          <cell r="T758">
            <v>0</v>
          </cell>
          <cell r="U758">
            <v>1E-3</v>
          </cell>
          <cell r="V758">
            <v>0</v>
          </cell>
          <cell r="W758">
            <v>0</v>
          </cell>
          <cell r="X758">
            <v>0</v>
          </cell>
          <cell r="Y758">
            <v>1E-3</v>
          </cell>
          <cell r="Z758">
            <v>1E-3</v>
          </cell>
          <cell r="AA758">
            <v>2E-3</v>
          </cell>
          <cell r="AB758">
            <v>0</v>
          </cell>
          <cell r="AC758">
            <v>2E-3</v>
          </cell>
          <cell r="AD758">
            <v>3.0000000000000001E-3</v>
          </cell>
          <cell r="AE758">
            <v>1E-3</v>
          </cell>
          <cell r="AF758">
            <v>1E-3</v>
          </cell>
          <cell r="AG758">
            <v>1E-3</v>
          </cell>
          <cell r="AH758">
            <v>1E-3</v>
          </cell>
          <cell r="AI758">
            <v>0</v>
          </cell>
          <cell r="AJ758">
            <v>0</v>
          </cell>
          <cell r="AK758">
            <v>0</v>
          </cell>
          <cell r="AL758">
            <v>2E-3</v>
          </cell>
          <cell r="AM758">
            <v>2E-3</v>
          </cell>
          <cell r="AN758">
            <v>1E-3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1E-3</v>
          </cell>
          <cell r="CQ758">
            <v>0</v>
          </cell>
          <cell r="CR758">
            <v>0</v>
          </cell>
          <cell r="CS758">
            <v>1E-3</v>
          </cell>
          <cell r="CT758">
            <v>1E-3</v>
          </cell>
          <cell r="CU758">
            <v>1E-3</v>
          </cell>
          <cell r="CV758">
            <v>1E-3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1E-3</v>
          </cell>
          <cell r="DC758">
            <v>1E-3</v>
          </cell>
          <cell r="DD758">
            <v>1E-3</v>
          </cell>
          <cell r="DE758">
            <v>0</v>
          </cell>
          <cell r="DF758">
            <v>1E-3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1E-3</v>
          </cell>
          <cell r="DT758">
            <v>0</v>
          </cell>
          <cell r="DU758">
            <v>1E-3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1E-3</v>
          </cell>
          <cell r="EE758">
            <v>0</v>
          </cell>
        </row>
        <row r="759">
          <cell r="F759">
            <v>2E-3</v>
          </cell>
          <cell r="G759">
            <v>7.0000000000000001E-3</v>
          </cell>
          <cell r="H759">
            <v>1.2E-2</v>
          </cell>
          <cell r="I759">
            <v>0.01</v>
          </cell>
          <cell r="J759">
            <v>8.0000000000000002E-3</v>
          </cell>
          <cell r="K759">
            <v>6.0000000000000001E-3</v>
          </cell>
          <cell r="L759">
            <v>3.0000000000000001E-3</v>
          </cell>
          <cell r="M759">
            <v>3.0000000000000001E-3</v>
          </cell>
          <cell r="N759">
            <v>7.0000000000000001E-3</v>
          </cell>
          <cell r="O759">
            <v>1.0999999999999999E-2</v>
          </cell>
          <cell r="P759">
            <v>1.9E-2</v>
          </cell>
          <cell r="Q759">
            <v>8.0000000000000002E-3</v>
          </cell>
          <cell r="R759">
            <v>2E-3</v>
          </cell>
          <cell r="S759">
            <v>2E-3</v>
          </cell>
          <cell r="T759">
            <v>3.0000000000000001E-3</v>
          </cell>
          <cell r="U759">
            <v>3.0000000000000001E-3</v>
          </cell>
          <cell r="V759">
            <v>5.0000000000000001E-3</v>
          </cell>
          <cell r="W759">
            <v>8.0000000000000002E-3</v>
          </cell>
          <cell r="X759">
            <v>7.0000000000000001E-3</v>
          </cell>
          <cell r="Y759">
            <v>1E-3</v>
          </cell>
          <cell r="Z759">
            <v>1E-3</v>
          </cell>
          <cell r="AA759">
            <v>2E-3</v>
          </cell>
          <cell r="AB759">
            <v>4.0000000000000001E-3</v>
          </cell>
          <cell r="AC759">
            <v>2E-3</v>
          </cell>
          <cell r="AD759">
            <v>1E-3</v>
          </cell>
          <cell r="AE759">
            <v>2E-3</v>
          </cell>
          <cell r="AF759">
            <v>1E-3</v>
          </cell>
          <cell r="AG759">
            <v>1E-3</v>
          </cell>
          <cell r="AH759">
            <v>2E-3</v>
          </cell>
          <cell r="AI759">
            <v>3.0000000000000001E-3</v>
          </cell>
          <cell r="AJ759">
            <v>5.0000000000000001E-3</v>
          </cell>
          <cell r="AK759">
            <v>3.0000000000000001E-3</v>
          </cell>
          <cell r="AL759">
            <v>0</v>
          </cell>
          <cell r="AM759">
            <v>0</v>
          </cell>
          <cell r="AN759">
            <v>1E-3</v>
          </cell>
          <cell r="AO759">
            <v>3.0000000000000001E-3</v>
          </cell>
          <cell r="AP759">
            <v>2E-3</v>
          </cell>
          <cell r="AQ759">
            <v>1E-3</v>
          </cell>
          <cell r="AR759">
            <v>1E-3</v>
          </cell>
          <cell r="AS759">
            <v>1E-3</v>
          </cell>
          <cell r="AT759">
            <v>1E-3</v>
          </cell>
          <cell r="AU759">
            <v>2E-3</v>
          </cell>
          <cell r="AV759">
            <v>2E-3</v>
          </cell>
          <cell r="AW759">
            <v>4.0000000000000001E-3</v>
          </cell>
          <cell r="AX759">
            <v>1E-3</v>
          </cell>
          <cell r="AY759">
            <v>0</v>
          </cell>
          <cell r="AZ759">
            <v>0</v>
          </cell>
          <cell r="BA759">
            <v>1E-3</v>
          </cell>
          <cell r="BB759">
            <v>1E-3</v>
          </cell>
          <cell r="BC759">
            <v>1E-3</v>
          </cell>
          <cell r="BD759">
            <v>0</v>
          </cell>
          <cell r="BE759">
            <v>3.0000000000000001E-3</v>
          </cell>
          <cell r="BF759">
            <v>5.0000000000000001E-3</v>
          </cell>
          <cell r="BG759">
            <v>5.0000000000000001E-3</v>
          </cell>
          <cell r="BH759">
            <v>5.0000000000000001E-3</v>
          </cell>
          <cell r="BI759">
            <v>4.0000000000000001E-3</v>
          </cell>
          <cell r="BJ759">
            <v>5.0000000000000001E-3</v>
          </cell>
          <cell r="BK759">
            <v>3.0000000000000001E-3</v>
          </cell>
          <cell r="BL759">
            <v>2E-3</v>
          </cell>
          <cell r="BM759">
            <v>1E-3</v>
          </cell>
          <cell r="BN759">
            <v>2E-3</v>
          </cell>
          <cell r="BO759">
            <v>3.0000000000000001E-3</v>
          </cell>
          <cell r="BP759">
            <v>6.0000000000000001E-3</v>
          </cell>
          <cell r="BQ759">
            <v>3.0000000000000001E-3</v>
          </cell>
          <cell r="BR759">
            <v>3.0000000000000001E-3</v>
          </cell>
          <cell r="BS759">
            <v>5.0000000000000001E-3</v>
          </cell>
          <cell r="BT759">
            <v>5.0000000000000001E-3</v>
          </cell>
          <cell r="BU759">
            <v>4.0000000000000001E-3</v>
          </cell>
          <cell r="BV759">
            <v>4.0000000000000001E-3</v>
          </cell>
          <cell r="BW759">
            <v>5.0000000000000001E-3</v>
          </cell>
          <cell r="BX759">
            <v>3.0000000000000001E-3</v>
          </cell>
          <cell r="BY759">
            <v>1E-3</v>
          </cell>
          <cell r="BZ759">
            <v>1E-3</v>
          </cell>
          <cell r="CA759">
            <v>2E-3</v>
          </cell>
          <cell r="CB759">
            <v>3.0000000000000001E-3</v>
          </cell>
          <cell r="CC759">
            <v>5.0000000000000001E-3</v>
          </cell>
          <cell r="CD759">
            <v>4.0000000000000001E-3</v>
          </cell>
          <cell r="CE759">
            <v>2E-3</v>
          </cell>
          <cell r="CF759">
            <v>5.0000000000000001E-3</v>
          </cell>
          <cell r="CG759">
            <v>4.0000000000000001E-3</v>
          </cell>
          <cell r="CH759">
            <v>3.0000000000000001E-3</v>
          </cell>
          <cell r="CI759">
            <v>3.0000000000000001E-3</v>
          </cell>
          <cell r="CJ759">
            <v>4.0000000000000001E-3</v>
          </cell>
          <cell r="CK759">
            <v>2E-3</v>
          </cell>
          <cell r="CL759">
            <v>1E-3</v>
          </cell>
          <cell r="CM759">
            <v>1E-3</v>
          </cell>
          <cell r="CN759">
            <v>2E-3</v>
          </cell>
          <cell r="CO759">
            <v>1E-3</v>
          </cell>
          <cell r="CP759">
            <v>3.0000000000000001E-3</v>
          </cell>
          <cell r="CQ759">
            <v>3.0000000000000001E-3</v>
          </cell>
          <cell r="CR759">
            <v>2E-3</v>
          </cell>
          <cell r="CS759">
            <v>5.0000000000000001E-3</v>
          </cell>
          <cell r="CT759">
            <v>4.0000000000000001E-3</v>
          </cell>
          <cell r="CU759">
            <v>3.0000000000000001E-3</v>
          </cell>
          <cell r="CV759">
            <v>2E-3</v>
          </cell>
          <cell r="CW759">
            <v>3.0000000000000001E-3</v>
          </cell>
          <cell r="CX759">
            <v>1E-3</v>
          </cell>
          <cell r="CY759">
            <v>1E-3</v>
          </cell>
          <cell r="CZ759">
            <v>0</v>
          </cell>
          <cell r="DA759">
            <v>2E-3</v>
          </cell>
          <cell r="DB759">
            <v>2E-3</v>
          </cell>
          <cell r="DC759">
            <v>3.0000000000000001E-3</v>
          </cell>
          <cell r="DD759">
            <v>4.0000000000000001E-3</v>
          </cell>
          <cell r="DE759">
            <v>2E-3</v>
          </cell>
          <cell r="DF759">
            <v>3.0000000000000001E-3</v>
          </cell>
          <cell r="DG759">
            <v>3.0000000000000001E-3</v>
          </cell>
          <cell r="DH759">
            <v>2E-3</v>
          </cell>
          <cell r="DI759">
            <v>2E-3</v>
          </cell>
          <cell r="DJ759">
            <v>3.0000000000000001E-3</v>
          </cell>
          <cell r="DK759">
            <v>1E-3</v>
          </cell>
          <cell r="DL759">
            <v>0</v>
          </cell>
          <cell r="DM759">
            <v>0</v>
          </cell>
          <cell r="DN759">
            <v>1E-3</v>
          </cell>
          <cell r="DO759">
            <v>2E-3</v>
          </cell>
          <cell r="DP759">
            <v>2E-3</v>
          </cell>
          <cell r="DQ759">
            <v>2E-3</v>
          </cell>
          <cell r="DR759">
            <v>2E-3</v>
          </cell>
          <cell r="DS759">
            <v>3.0000000000000001E-3</v>
          </cell>
          <cell r="DT759">
            <v>3.0000000000000001E-3</v>
          </cell>
          <cell r="DU759">
            <v>2E-3</v>
          </cell>
          <cell r="DV759">
            <v>2E-3</v>
          </cell>
          <cell r="DW759">
            <v>2E-3</v>
          </cell>
          <cell r="DX759">
            <v>2E-3</v>
          </cell>
          <cell r="DY759">
            <v>0</v>
          </cell>
          <cell r="DZ759">
            <v>0</v>
          </cell>
          <cell r="EA759">
            <v>1E-3</v>
          </cell>
          <cell r="EB759">
            <v>2E-3</v>
          </cell>
          <cell r="EC759">
            <v>2E-3</v>
          </cell>
          <cell r="ED759">
            <v>2E-3</v>
          </cell>
          <cell r="EE759">
            <v>0</v>
          </cell>
        </row>
        <row r="760">
          <cell r="F760">
            <v>0</v>
          </cell>
          <cell r="G760">
            <v>1E-3</v>
          </cell>
          <cell r="H760">
            <v>4.0000000000000001E-3</v>
          </cell>
          <cell r="I760">
            <v>4.0000000000000001E-3</v>
          </cell>
          <cell r="J760">
            <v>8.0000000000000002E-3</v>
          </cell>
          <cell r="K760">
            <v>3.0000000000000001E-3</v>
          </cell>
          <cell r="L760">
            <v>0</v>
          </cell>
          <cell r="M760">
            <v>0</v>
          </cell>
          <cell r="N760">
            <v>1E-3</v>
          </cell>
          <cell r="O760">
            <v>4.0000000000000001E-3</v>
          </cell>
          <cell r="P760">
            <v>5.0000000000000001E-3</v>
          </cell>
          <cell r="Q760">
            <v>1E-3</v>
          </cell>
          <cell r="R760">
            <v>2E-3</v>
          </cell>
          <cell r="S760">
            <v>1E-3</v>
          </cell>
          <cell r="T760">
            <v>2E-3</v>
          </cell>
          <cell r="U760">
            <v>2E-3</v>
          </cell>
          <cell r="V760">
            <v>6.0000000000000001E-3</v>
          </cell>
          <cell r="W760">
            <v>6.0000000000000001E-3</v>
          </cell>
          <cell r="X760">
            <v>5.0000000000000001E-3</v>
          </cell>
          <cell r="Y760">
            <v>0</v>
          </cell>
          <cell r="Z760">
            <v>0</v>
          </cell>
          <cell r="AA760">
            <v>1E-3</v>
          </cell>
          <cell r="AB760">
            <v>3.0000000000000001E-3</v>
          </cell>
          <cell r="AC760">
            <v>2E-3</v>
          </cell>
          <cell r="AD760">
            <v>1E-3</v>
          </cell>
          <cell r="AE760">
            <v>1E-3</v>
          </cell>
          <cell r="AF760">
            <v>0</v>
          </cell>
          <cell r="AG760">
            <v>1E-3</v>
          </cell>
          <cell r="AH760">
            <v>2E-3</v>
          </cell>
          <cell r="AI760">
            <v>4.0000000000000001E-3</v>
          </cell>
          <cell r="AJ760">
            <v>5.0000000000000001E-3</v>
          </cell>
          <cell r="AK760">
            <v>2E-3</v>
          </cell>
          <cell r="AL760">
            <v>0</v>
          </cell>
          <cell r="AM760">
            <v>0</v>
          </cell>
          <cell r="AN760">
            <v>0</v>
          </cell>
          <cell r="AO760">
            <v>2E-3</v>
          </cell>
          <cell r="AP760">
            <v>1E-3</v>
          </cell>
          <cell r="AQ760">
            <v>0</v>
          </cell>
          <cell r="AR760">
            <v>1E-3</v>
          </cell>
          <cell r="AS760">
            <v>0</v>
          </cell>
          <cell r="AT760">
            <v>1E-3</v>
          </cell>
          <cell r="AU760">
            <v>2E-3</v>
          </cell>
          <cell r="AV760">
            <v>2E-3</v>
          </cell>
          <cell r="AW760">
            <v>3.0000000000000001E-3</v>
          </cell>
          <cell r="AX760">
            <v>1E-3</v>
          </cell>
          <cell r="AY760">
            <v>0</v>
          </cell>
          <cell r="AZ760">
            <v>0</v>
          </cell>
          <cell r="BA760">
            <v>0</v>
          </cell>
          <cell r="BB760">
            <v>1E-3</v>
          </cell>
          <cell r="BC760">
            <v>1E-3</v>
          </cell>
          <cell r="BD760">
            <v>0</v>
          </cell>
          <cell r="BE760">
            <v>3.0000000000000001E-3</v>
          </cell>
          <cell r="BF760">
            <v>3.0000000000000001E-3</v>
          </cell>
          <cell r="BG760">
            <v>4.0000000000000001E-3</v>
          </cell>
          <cell r="BH760">
            <v>4.0000000000000001E-3</v>
          </cell>
          <cell r="BI760">
            <v>4.0000000000000001E-3</v>
          </cell>
          <cell r="BJ760">
            <v>6.0000000000000001E-3</v>
          </cell>
          <cell r="BK760">
            <v>3.0000000000000001E-3</v>
          </cell>
          <cell r="BL760">
            <v>1E-3</v>
          </cell>
          <cell r="BM760">
            <v>1E-3</v>
          </cell>
          <cell r="BN760">
            <v>2E-3</v>
          </cell>
          <cell r="BO760">
            <v>3.0000000000000001E-3</v>
          </cell>
          <cell r="BP760">
            <v>4.0000000000000001E-3</v>
          </cell>
          <cell r="BQ760">
            <v>4.0000000000000001E-3</v>
          </cell>
          <cell r="BR760">
            <v>3.0000000000000001E-3</v>
          </cell>
          <cell r="BS760">
            <v>3.0000000000000001E-3</v>
          </cell>
          <cell r="BT760">
            <v>4.0000000000000001E-3</v>
          </cell>
          <cell r="BU760">
            <v>4.0000000000000001E-3</v>
          </cell>
          <cell r="BV760">
            <v>3.0000000000000001E-3</v>
          </cell>
          <cell r="BW760">
            <v>5.0000000000000001E-3</v>
          </cell>
          <cell r="BX760">
            <v>2E-3</v>
          </cell>
          <cell r="BY760">
            <v>1E-3</v>
          </cell>
          <cell r="BZ760">
            <v>1E-3</v>
          </cell>
          <cell r="CA760">
            <v>2E-3</v>
          </cell>
          <cell r="CB760">
            <v>3.0000000000000001E-3</v>
          </cell>
          <cell r="CC760">
            <v>4.0000000000000001E-3</v>
          </cell>
          <cell r="CD760">
            <v>3.0000000000000001E-3</v>
          </cell>
          <cell r="CE760">
            <v>2E-3</v>
          </cell>
          <cell r="CF760">
            <v>4.0000000000000001E-3</v>
          </cell>
          <cell r="CG760">
            <v>3.0000000000000001E-3</v>
          </cell>
          <cell r="CH760">
            <v>3.0000000000000001E-3</v>
          </cell>
          <cell r="CI760">
            <v>2E-3</v>
          </cell>
          <cell r="CJ760">
            <v>4.0000000000000001E-3</v>
          </cell>
          <cell r="CK760">
            <v>1E-3</v>
          </cell>
          <cell r="CL760">
            <v>0</v>
          </cell>
          <cell r="CM760">
            <v>0</v>
          </cell>
          <cell r="CN760">
            <v>1E-3</v>
          </cell>
          <cell r="CO760">
            <v>2E-3</v>
          </cell>
          <cell r="CP760">
            <v>3.0000000000000001E-3</v>
          </cell>
          <cell r="CQ760">
            <v>3.0000000000000001E-3</v>
          </cell>
          <cell r="CR760">
            <v>2E-3</v>
          </cell>
          <cell r="CS760">
            <v>4.0000000000000001E-3</v>
          </cell>
          <cell r="CT760">
            <v>3.0000000000000001E-3</v>
          </cell>
          <cell r="CU760">
            <v>3.0000000000000001E-3</v>
          </cell>
          <cell r="CV760">
            <v>2E-3</v>
          </cell>
          <cell r="CW760">
            <v>3.0000000000000001E-3</v>
          </cell>
          <cell r="CX760">
            <v>1E-3</v>
          </cell>
          <cell r="CY760">
            <v>0</v>
          </cell>
          <cell r="CZ760">
            <v>0</v>
          </cell>
          <cell r="DA760">
            <v>1E-3</v>
          </cell>
          <cell r="DB760">
            <v>2E-3</v>
          </cell>
          <cell r="DC760">
            <v>3.0000000000000001E-3</v>
          </cell>
          <cell r="DD760">
            <v>3.0000000000000001E-3</v>
          </cell>
          <cell r="DE760">
            <v>1E-3</v>
          </cell>
          <cell r="DF760">
            <v>2E-3</v>
          </cell>
          <cell r="DG760">
            <v>3.0000000000000001E-3</v>
          </cell>
          <cell r="DH760">
            <v>2E-3</v>
          </cell>
          <cell r="DI760">
            <v>1E-3</v>
          </cell>
          <cell r="DJ760">
            <v>3.0000000000000001E-3</v>
          </cell>
          <cell r="DK760">
            <v>1E-3</v>
          </cell>
          <cell r="DL760">
            <v>0</v>
          </cell>
          <cell r="DM760">
            <v>0</v>
          </cell>
          <cell r="DN760">
            <v>1E-3</v>
          </cell>
          <cell r="DO760">
            <v>1E-3</v>
          </cell>
          <cell r="DP760">
            <v>2E-3</v>
          </cell>
          <cell r="DQ760">
            <v>2E-3</v>
          </cell>
          <cell r="DR760">
            <v>1E-3</v>
          </cell>
          <cell r="DS760">
            <v>3.0000000000000001E-3</v>
          </cell>
          <cell r="DT760">
            <v>3.0000000000000001E-3</v>
          </cell>
          <cell r="DU760">
            <v>2E-3</v>
          </cell>
          <cell r="DV760">
            <v>2E-3</v>
          </cell>
          <cell r="DW760">
            <v>2E-3</v>
          </cell>
          <cell r="DX760">
            <v>1E-3</v>
          </cell>
          <cell r="DY760">
            <v>0</v>
          </cell>
          <cell r="DZ760">
            <v>0</v>
          </cell>
          <cell r="EA760">
            <v>1E-3</v>
          </cell>
          <cell r="EB760">
            <v>1E-3</v>
          </cell>
          <cell r="EC760">
            <v>2E-3</v>
          </cell>
          <cell r="ED760">
            <v>2E-3</v>
          </cell>
          <cell r="EE760">
            <v>0</v>
          </cell>
        </row>
        <row r="761">
          <cell r="F761">
            <v>0</v>
          </cell>
          <cell r="G761">
            <v>0</v>
          </cell>
          <cell r="H761">
            <v>2E-3</v>
          </cell>
          <cell r="I761">
            <v>3.0000000000000001E-3</v>
          </cell>
          <cell r="J761">
            <v>3.0000000000000001E-3</v>
          </cell>
          <cell r="K761">
            <v>1E-3</v>
          </cell>
          <cell r="L761">
            <v>0</v>
          </cell>
          <cell r="M761">
            <v>0</v>
          </cell>
          <cell r="N761">
            <v>0</v>
          </cell>
          <cell r="O761">
            <v>2E-3</v>
          </cell>
          <cell r="P761">
            <v>2E-3</v>
          </cell>
          <cell r="Q761">
            <v>1E-3</v>
          </cell>
          <cell r="R761">
            <v>5.0000000000000001E-3</v>
          </cell>
          <cell r="S761">
            <v>3.0000000000000001E-3</v>
          </cell>
          <cell r="T761">
            <v>5.0000000000000001E-3</v>
          </cell>
          <cell r="U761">
            <v>6.0000000000000001E-3</v>
          </cell>
          <cell r="V761">
            <v>3.0000000000000001E-3</v>
          </cell>
          <cell r="W761">
            <v>3.0000000000000001E-3</v>
          </cell>
          <cell r="X761">
            <v>4.0000000000000001E-3</v>
          </cell>
          <cell r="Y761">
            <v>4.0000000000000001E-3</v>
          </cell>
          <cell r="Z761">
            <v>5.0000000000000001E-3</v>
          </cell>
          <cell r="AA761">
            <v>7.0000000000000001E-3</v>
          </cell>
          <cell r="AB761">
            <v>7.0000000000000001E-3</v>
          </cell>
          <cell r="AC761">
            <v>6.0000000000000001E-3</v>
          </cell>
          <cell r="AD761">
            <v>6.0000000000000001E-3</v>
          </cell>
          <cell r="AE761">
            <v>6.0000000000000001E-3</v>
          </cell>
          <cell r="AF761">
            <v>8.0000000000000002E-3</v>
          </cell>
          <cell r="AG761">
            <v>6.0000000000000001E-3</v>
          </cell>
          <cell r="AH761">
            <v>6.0000000000000001E-3</v>
          </cell>
          <cell r="AI761">
            <v>3.0000000000000001E-3</v>
          </cell>
          <cell r="AJ761">
            <v>4.0000000000000001E-3</v>
          </cell>
          <cell r="AK761">
            <v>5.0000000000000001E-3</v>
          </cell>
          <cell r="AL761">
            <v>4.0000000000000001E-3</v>
          </cell>
          <cell r="AM761">
            <v>5.0000000000000001E-3</v>
          </cell>
          <cell r="AN761">
            <v>8.9999999999999993E-3</v>
          </cell>
          <cell r="AO761">
            <v>8.0000000000000002E-3</v>
          </cell>
          <cell r="AP761">
            <v>7.0000000000000001E-3</v>
          </cell>
          <cell r="AQ761">
            <v>6.0000000000000001E-3</v>
          </cell>
          <cell r="AR761">
            <v>6.0000000000000001E-3</v>
          </cell>
          <cell r="AS761">
            <v>8.0000000000000002E-3</v>
          </cell>
          <cell r="AT761">
            <v>7.0000000000000001E-3</v>
          </cell>
          <cell r="AU761">
            <v>5.0000000000000001E-3</v>
          </cell>
          <cell r="AV761">
            <v>4.0000000000000001E-3</v>
          </cell>
          <cell r="AW761">
            <v>4.0000000000000001E-3</v>
          </cell>
          <cell r="AX761">
            <v>4.0000000000000001E-3</v>
          </cell>
          <cell r="AY761">
            <v>4.0000000000000001E-3</v>
          </cell>
          <cell r="AZ761">
            <v>4.0000000000000001E-3</v>
          </cell>
          <cell r="BA761">
            <v>8.0000000000000002E-3</v>
          </cell>
          <cell r="BB761">
            <v>7.0000000000000001E-3</v>
          </cell>
          <cell r="BC761">
            <v>7.0000000000000001E-3</v>
          </cell>
          <cell r="BD761">
            <v>6.0000000000000001E-3</v>
          </cell>
          <cell r="BE761">
            <v>3.0000000000000001E-3</v>
          </cell>
          <cell r="BF761">
            <v>1E-3</v>
          </cell>
          <cell r="BG761">
            <v>3.0000000000000001E-3</v>
          </cell>
          <cell r="BH761">
            <v>1E-3</v>
          </cell>
          <cell r="BI761">
            <v>2E-3</v>
          </cell>
          <cell r="BJ761">
            <v>1E-3</v>
          </cell>
          <cell r="BK761">
            <v>2E-3</v>
          </cell>
          <cell r="BL761">
            <v>3.0000000000000001E-3</v>
          </cell>
          <cell r="BM761">
            <v>5.0000000000000001E-3</v>
          </cell>
          <cell r="BN761">
            <v>4.0000000000000001E-3</v>
          </cell>
          <cell r="BO761">
            <v>3.0000000000000001E-3</v>
          </cell>
          <cell r="BP761">
            <v>3.0000000000000001E-3</v>
          </cell>
          <cell r="BQ761">
            <v>3.0000000000000001E-3</v>
          </cell>
          <cell r="BR761">
            <v>3.0000000000000001E-3</v>
          </cell>
          <cell r="BS761">
            <v>2E-3</v>
          </cell>
          <cell r="BT761">
            <v>3.0000000000000001E-3</v>
          </cell>
          <cell r="BU761">
            <v>3.0000000000000001E-3</v>
          </cell>
          <cell r="BV761">
            <v>3.0000000000000001E-3</v>
          </cell>
          <cell r="BW761">
            <v>1E-3</v>
          </cell>
          <cell r="BX761">
            <v>3.0000000000000001E-3</v>
          </cell>
          <cell r="BY761">
            <v>4.0000000000000001E-3</v>
          </cell>
          <cell r="BZ761">
            <v>5.0000000000000001E-3</v>
          </cell>
          <cell r="CA761">
            <v>4.0000000000000001E-3</v>
          </cell>
          <cell r="CB761">
            <v>3.0000000000000001E-3</v>
          </cell>
          <cell r="CC761">
            <v>3.0000000000000001E-3</v>
          </cell>
          <cell r="CD761">
            <v>3.0000000000000001E-3</v>
          </cell>
          <cell r="CE761">
            <v>2E-3</v>
          </cell>
          <cell r="CF761">
            <v>1E-3</v>
          </cell>
          <cell r="CG761">
            <v>1E-3</v>
          </cell>
          <cell r="CH761">
            <v>1E-3</v>
          </cell>
          <cell r="CI761">
            <v>2E-3</v>
          </cell>
          <cell r="CJ761">
            <v>1E-3</v>
          </cell>
          <cell r="CK761">
            <v>1E-3</v>
          </cell>
          <cell r="CL761">
            <v>2E-3</v>
          </cell>
          <cell r="CM761">
            <v>2E-3</v>
          </cell>
          <cell r="CN761">
            <v>3.0000000000000001E-3</v>
          </cell>
          <cell r="CO761">
            <v>3.0000000000000001E-3</v>
          </cell>
          <cell r="CP761">
            <v>2E-3</v>
          </cell>
          <cell r="CQ761">
            <v>1E-3</v>
          </cell>
          <cell r="CR761">
            <v>2E-3</v>
          </cell>
          <cell r="CS761">
            <v>2E-3</v>
          </cell>
          <cell r="CT761">
            <v>1E-3</v>
          </cell>
          <cell r="CU761">
            <v>3.0000000000000001E-3</v>
          </cell>
          <cell r="CV761">
            <v>3.0000000000000001E-3</v>
          </cell>
          <cell r="CW761">
            <v>1E-3</v>
          </cell>
          <cell r="CX761">
            <v>2E-3</v>
          </cell>
          <cell r="CY761">
            <v>1E-3</v>
          </cell>
          <cell r="CZ761">
            <v>1E-3</v>
          </cell>
          <cell r="DA761">
            <v>3.0000000000000001E-3</v>
          </cell>
          <cell r="DB761">
            <v>2E-3</v>
          </cell>
          <cell r="DC761">
            <v>2E-3</v>
          </cell>
          <cell r="DD761">
            <v>1E-3</v>
          </cell>
          <cell r="DE761">
            <v>1E-3</v>
          </cell>
          <cell r="DF761">
            <v>2E-3</v>
          </cell>
          <cell r="DG761">
            <v>1E-3</v>
          </cell>
          <cell r="DH761">
            <v>2E-3</v>
          </cell>
          <cell r="DI761">
            <v>2E-3</v>
          </cell>
          <cell r="DJ761">
            <v>2E-3</v>
          </cell>
          <cell r="DK761">
            <v>2E-3</v>
          </cell>
          <cell r="DL761">
            <v>1E-3</v>
          </cell>
          <cell r="DM761">
            <v>1E-3</v>
          </cell>
          <cell r="DN761">
            <v>1E-3</v>
          </cell>
          <cell r="DO761">
            <v>1E-3</v>
          </cell>
          <cell r="DP761">
            <v>1E-3</v>
          </cell>
          <cell r="DQ761">
            <v>2E-3</v>
          </cell>
          <cell r="DR761">
            <v>1E-3</v>
          </cell>
          <cell r="DS761">
            <v>1E-3</v>
          </cell>
          <cell r="DT761">
            <v>0</v>
          </cell>
          <cell r="DU761">
            <v>1E-3</v>
          </cell>
          <cell r="DV761">
            <v>0</v>
          </cell>
          <cell r="DW761">
            <v>1E-3</v>
          </cell>
          <cell r="DX761">
            <v>1E-3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1E-3</v>
          </cell>
          <cell r="ED761">
            <v>1E-3</v>
          </cell>
          <cell r="EE761">
            <v>0</v>
          </cell>
        </row>
        <row r="762">
          <cell r="F762">
            <v>0</v>
          </cell>
          <cell r="G762">
            <v>0</v>
          </cell>
          <cell r="H762">
            <v>1E-3</v>
          </cell>
          <cell r="I762">
            <v>2E-3</v>
          </cell>
          <cell r="J762">
            <v>4.0000000000000001E-3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2E-3</v>
          </cell>
          <cell r="S762">
            <v>1E-3</v>
          </cell>
          <cell r="T762">
            <v>2E-3</v>
          </cell>
          <cell r="U762">
            <v>2E-3</v>
          </cell>
          <cell r="V762">
            <v>5.0000000000000001E-3</v>
          </cell>
          <cell r="W762">
            <v>6.0000000000000001E-3</v>
          </cell>
          <cell r="X762">
            <v>3.0000000000000001E-3</v>
          </cell>
          <cell r="Y762">
            <v>0</v>
          </cell>
          <cell r="Z762">
            <v>0</v>
          </cell>
          <cell r="AA762">
            <v>1E-3</v>
          </cell>
          <cell r="AB762">
            <v>3.0000000000000001E-3</v>
          </cell>
          <cell r="AC762">
            <v>2E-3</v>
          </cell>
          <cell r="AD762">
            <v>0</v>
          </cell>
          <cell r="AE762">
            <v>1.4E-2</v>
          </cell>
          <cell r="AF762">
            <v>1.2E-2</v>
          </cell>
          <cell r="AG762">
            <v>1.0999999999999999E-2</v>
          </cell>
          <cell r="AH762">
            <v>1.7000000000000001E-2</v>
          </cell>
          <cell r="AI762">
            <v>2.5999999999999999E-2</v>
          </cell>
          <cell r="AJ762">
            <v>1.2999999999999999E-2</v>
          </cell>
          <cell r="AK762">
            <v>1.7000000000000001E-2</v>
          </cell>
          <cell r="AL762">
            <v>8.0000000000000002E-3</v>
          </cell>
          <cell r="AM762">
            <v>1.2E-2</v>
          </cell>
          <cell r="AN762">
            <v>1.7999999999999999E-2</v>
          </cell>
          <cell r="AO762">
            <v>1.6E-2</v>
          </cell>
          <cell r="AP762">
            <v>1.4999999999999999E-2</v>
          </cell>
          <cell r="AQ762">
            <v>1.0999999999999999E-2</v>
          </cell>
          <cell r="AR762">
            <v>1.4E-2</v>
          </cell>
          <cell r="AS762">
            <v>1.2E-2</v>
          </cell>
          <cell r="AT762">
            <v>1.2999999999999999E-2</v>
          </cell>
          <cell r="AU762">
            <v>2.1000000000000001E-2</v>
          </cell>
          <cell r="AV762">
            <v>2.1999999999999999E-2</v>
          </cell>
          <cell r="AW762">
            <v>2.1000000000000001E-2</v>
          </cell>
          <cell r="AX762">
            <v>0.02</v>
          </cell>
          <cell r="AY762">
            <v>8.0000000000000002E-3</v>
          </cell>
          <cell r="AZ762">
            <v>1.4999999999999999E-2</v>
          </cell>
          <cell r="BA762">
            <v>0.02</v>
          </cell>
          <cell r="BB762">
            <v>2.1000000000000001E-2</v>
          </cell>
          <cell r="BC762">
            <v>1.2E-2</v>
          </cell>
          <cell r="BD762">
            <v>7.0000000000000001E-3</v>
          </cell>
          <cell r="BE762">
            <v>1.9E-2</v>
          </cell>
          <cell r="BF762">
            <v>1.4999999999999999E-2</v>
          </cell>
          <cell r="BG762">
            <v>1.4E-2</v>
          </cell>
          <cell r="BH762">
            <v>1.4999999999999999E-2</v>
          </cell>
          <cell r="BI762">
            <v>3.1E-2</v>
          </cell>
          <cell r="BJ762">
            <v>1.7999999999999999E-2</v>
          </cell>
          <cell r="BK762">
            <v>3.2000000000000001E-2</v>
          </cell>
          <cell r="BL762">
            <v>1.7999999999999999E-2</v>
          </cell>
          <cell r="BM762">
            <v>2.1000000000000001E-2</v>
          </cell>
          <cell r="BN762">
            <v>3.1E-2</v>
          </cell>
          <cell r="BO762">
            <v>2.5999999999999999E-2</v>
          </cell>
          <cell r="BP762">
            <v>1.2E-2</v>
          </cell>
          <cell r="BQ762">
            <v>8.0000000000000002E-3</v>
          </cell>
          <cell r="BR762">
            <v>1.2999999999999999E-2</v>
          </cell>
          <cell r="BS762">
            <v>0.01</v>
          </cell>
          <cell r="BT762">
            <v>6.0000000000000001E-3</v>
          </cell>
          <cell r="BU762">
            <v>2.1000000000000001E-2</v>
          </cell>
          <cell r="BV762">
            <v>2.1999999999999999E-2</v>
          </cell>
          <cell r="BW762">
            <v>1.7999999999999999E-2</v>
          </cell>
          <cell r="BX762">
            <v>1.4E-2</v>
          </cell>
          <cell r="BY762">
            <v>8.9999999999999993E-3</v>
          </cell>
          <cell r="BZ762">
            <v>7.0000000000000001E-3</v>
          </cell>
          <cell r="CA762">
            <v>1.7000000000000001E-2</v>
          </cell>
          <cell r="CB762">
            <v>1.7999999999999999E-2</v>
          </cell>
          <cell r="CC762">
            <v>1.6E-2</v>
          </cell>
          <cell r="CD762">
            <v>1.0999999999999999E-2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</row>
        <row r="763"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1E-3</v>
          </cell>
          <cell r="BF763">
            <v>1E-3</v>
          </cell>
          <cell r="BG763">
            <v>1E-3</v>
          </cell>
          <cell r="BH763">
            <v>0</v>
          </cell>
          <cell r="BI763">
            <v>1E-3</v>
          </cell>
          <cell r="BJ763">
            <v>1E-3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1E-3</v>
          </cell>
          <cell r="BQ763">
            <v>0</v>
          </cell>
          <cell r="BR763">
            <v>0</v>
          </cell>
          <cell r="BS763">
            <v>1E-3</v>
          </cell>
          <cell r="BT763">
            <v>1E-3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1E-3</v>
          </cell>
          <cell r="CB763">
            <v>1E-3</v>
          </cell>
          <cell r="CC763">
            <v>1E-3</v>
          </cell>
          <cell r="CD763">
            <v>0</v>
          </cell>
          <cell r="CE763">
            <v>0</v>
          </cell>
          <cell r="CF763">
            <v>1E-3</v>
          </cell>
          <cell r="CG763">
            <v>1E-3</v>
          </cell>
          <cell r="CH763">
            <v>0</v>
          </cell>
          <cell r="CI763">
            <v>1E-3</v>
          </cell>
          <cell r="CJ763">
            <v>1E-3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1E-3</v>
          </cell>
          <cell r="CP763">
            <v>0</v>
          </cell>
          <cell r="CQ763">
            <v>0</v>
          </cell>
          <cell r="CR763">
            <v>0</v>
          </cell>
          <cell r="CS763">
            <v>1E-3</v>
          </cell>
          <cell r="CT763">
            <v>1E-3</v>
          </cell>
          <cell r="CU763">
            <v>0</v>
          </cell>
          <cell r="CV763">
            <v>0</v>
          </cell>
          <cell r="CW763">
            <v>1E-3</v>
          </cell>
          <cell r="CX763">
            <v>1E-3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1E-3</v>
          </cell>
          <cell r="DQ763">
            <v>0</v>
          </cell>
          <cell r="DR763">
            <v>0</v>
          </cell>
          <cell r="DS763">
            <v>1E-3</v>
          </cell>
          <cell r="DT763">
            <v>1E-3</v>
          </cell>
          <cell r="DU763">
            <v>0</v>
          </cell>
          <cell r="DV763">
            <v>0</v>
          </cell>
          <cell r="DW763">
            <v>1E-3</v>
          </cell>
          <cell r="DX763">
            <v>0</v>
          </cell>
          <cell r="DY763">
            <v>0</v>
          </cell>
          <cell r="DZ763">
            <v>0</v>
          </cell>
          <cell r="EA763">
            <v>1E-3</v>
          </cell>
          <cell r="EB763">
            <v>0</v>
          </cell>
          <cell r="EC763">
            <v>1E-3</v>
          </cell>
          <cell r="ED763">
            <v>1E-3</v>
          </cell>
          <cell r="EE763">
            <v>0</v>
          </cell>
        </row>
        <row r="765">
          <cell r="F765">
            <v>0</v>
          </cell>
          <cell r="G765">
            <v>1E-3</v>
          </cell>
          <cell r="H765">
            <v>2E-3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2E-3</v>
          </cell>
          <cell r="N765">
            <v>0</v>
          </cell>
          <cell r="O765">
            <v>0</v>
          </cell>
          <cell r="P765">
            <v>1E-3</v>
          </cell>
          <cell r="Q765">
            <v>1E-3</v>
          </cell>
          <cell r="R765">
            <v>2E-3</v>
          </cell>
          <cell r="S765">
            <v>0</v>
          </cell>
          <cell r="T765">
            <v>0</v>
          </cell>
          <cell r="U765">
            <v>3.0000000000000001E-3</v>
          </cell>
          <cell r="V765">
            <v>0</v>
          </cell>
          <cell r="W765">
            <v>0</v>
          </cell>
          <cell r="X765">
            <v>0</v>
          </cell>
          <cell r="Y765">
            <v>2E-3</v>
          </cell>
          <cell r="Z765">
            <v>2E-3</v>
          </cell>
          <cell r="AA765">
            <v>3.0000000000000001E-3</v>
          </cell>
          <cell r="AB765">
            <v>3.0000000000000001E-3</v>
          </cell>
          <cell r="AC765">
            <v>3.0000000000000001E-3</v>
          </cell>
          <cell r="AD765">
            <v>0</v>
          </cell>
          <cell r="AE765">
            <v>1E-3</v>
          </cell>
          <cell r="AF765">
            <v>0</v>
          </cell>
          <cell r="AG765">
            <v>1E-3</v>
          </cell>
          <cell r="AH765">
            <v>1E-3</v>
          </cell>
          <cell r="AI765">
            <v>0</v>
          </cell>
          <cell r="AJ765">
            <v>0</v>
          </cell>
          <cell r="AK765">
            <v>0</v>
          </cell>
          <cell r="AL765">
            <v>1E-3</v>
          </cell>
          <cell r="AM765">
            <v>1E-3</v>
          </cell>
          <cell r="AN765">
            <v>3.0000000000000001E-3</v>
          </cell>
          <cell r="AO765">
            <v>2E-3</v>
          </cell>
          <cell r="AP765">
            <v>2E-3</v>
          </cell>
          <cell r="AQ765">
            <v>0</v>
          </cell>
          <cell r="AR765">
            <v>2E-3</v>
          </cell>
          <cell r="AS765">
            <v>1E-3</v>
          </cell>
          <cell r="AT765">
            <v>2E-3</v>
          </cell>
          <cell r="AU765">
            <v>2E-3</v>
          </cell>
          <cell r="AV765">
            <v>2E-3</v>
          </cell>
          <cell r="AW765">
            <v>0</v>
          </cell>
          <cell r="AX765">
            <v>2E-3</v>
          </cell>
          <cell r="AY765">
            <v>1E-3</v>
          </cell>
          <cell r="AZ765">
            <v>2E-3</v>
          </cell>
          <cell r="BA765">
            <v>2E-3</v>
          </cell>
          <cell r="BB765">
            <v>2E-3</v>
          </cell>
          <cell r="BC765">
            <v>2E-3</v>
          </cell>
          <cell r="BD765">
            <v>0</v>
          </cell>
          <cell r="BE765">
            <v>2E-3</v>
          </cell>
          <cell r="BF765">
            <v>-1E-3</v>
          </cell>
          <cell r="BG765">
            <v>2E-3</v>
          </cell>
          <cell r="BH765">
            <v>3.0000000000000001E-3</v>
          </cell>
          <cell r="BI765">
            <v>2E-3</v>
          </cell>
          <cell r="BJ765">
            <v>0</v>
          </cell>
          <cell r="BK765">
            <v>0</v>
          </cell>
          <cell r="BL765">
            <v>2E-3</v>
          </cell>
          <cell r="BM765">
            <v>2E-3</v>
          </cell>
          <cell r="BN765">
            <v>2E-3</v>
          </cell>
          <cell r="BO765">
            <v>2E-3</v>
          </cell>
          <cell r="BP765">
            <v>0</v>
          </cell>
          <cell r="BQ765">
            <v>0</v>
          </cell>
          <cell r="BR765">
            <v>2E-3</v>
          </cell>
          <cell r="BS765">
            <v>0</v>
          </cell>
          <cell r="BT765">
            <v>1E-3</v>
          </cell>
          <cell r="BU765">
            <v>2E-3</v>
          </cell>
          <cell r="BV765">
            <v>1E-3</v>
          </cell>
          <cell r="BW765">
            <v>0</v>
          </cell>
          <cell r="BX765">
            <v>0</v>
          </cell>
          <cell r="BY765">
            <v>2E-3</v>
          </cell>
          <cell r="BZ765">
            <v>3.0000000000000001E-3</v>
          </cell>
          <cell r="CA765">
            <v>3.0000000000000001E-3</v>
          </cell>
          <cell r="CB765">
            <v>3.0000000000000001E-3</v>
          </cell>
          <cell r="CC765">
            <v>0</v>
          </cell>
          <cell r="CD765">
            <v>0</v>
          </cell>
          <cell r="CE765">
            <v>1E-3</v>
          </cell>
          <cell r="CF765">
            <v>1E-3</v>
          </cell>
          <cell r="CG765">
            <v>2E-3</v>
          </cell>
          <cell r="CH765">
            <v>2E-3</v>
          </cell>
          <cell r="CI765">
            <v>2E-3</v>
          </cell>
          <cell r="CJ765">
            <v>0</v>
          </cell>
          <cell r="CK765">
            <v>0</v>
          </cell>
          <cell r="CL765">
            <v>1E-3</v>
          </cell>
          <cell r="CM765">
            <v>1E-3</v>
          </cell>
          <cell r="CN765">
            <v>1E-3</v>
          </cell>
          <cell r="CO765">
            <v>1E-3</v>
          </cell>
          <cell r="CP765">
            <v>1E-3</v>
          </cell>
          <cell r="CQ765">
            <v>1E-3</v>
          </cell>
          <cell r="CR765">
            <v>1E-3</v>
          </cell>
          <cell r="CS765">
            <v>0</v>
          </cell>
          <cell r="CT765">
            <v>1E-3</v>
          </cell>
          <cell r="CU765">
            <v>4.0000000000000001E-3</v>
          </cell>
          <cell r="CV765">
            <v>2E-3</v>
          </cell>
          <cell r="CW765">
            <v>5.0000000000000001E-3</v>
          </cell>
          <cell r="CX765">
            <v>1E-3</v>
          </cell>
          <cell r="CY765">
            <v>1E-3</v>
          </cell>
          <cell r="CZ765">
            <v>1E-3</v>
          </cell>
          <cell r="DA765">
            <v>1E-3</v>
          </cell>
          <cell r="DB765">
            <v>2E-3</v>
          </cell>
          <cell r="DC765">
            <v>1E-3</v>
          </cell>
          <cell r="DD765">
            <v>1E-3</v>
          </cell>
          <cell r="DE765">
            <v>1E-3</v>
          </cell>
          <cell r="DF765">
            <v>1E-3</v>
          </cell>
          <cell r="DG765">
            <v>1E-3</v>
          </cell>
          <cell r="DH765">
            <v>5.0000000000000001E-3</v>
          </cell>
          <cell r="DI765">
            <v>0</v>
          </cell>
          <cell r="DJ765">
            <v>0</v>
          </cell>
          <cell r="DK765">
            <v>1E-3</v>
          </cell>
          <cell r="DL765">
            <v>1E-3</v>
          </cell>
          <cell r="DM765">
            <v>1E-3</v>
          </cell>
          <cell r="DN765">
            <v>1E-3</v>
          </cell>
          <cell r="DO765">
            <v>1E-3</v>
          </cell>
          <cell r="DP765">
            <v>1E-3</v>
          </cell>
          <cell r="DQ765">
            <v>0</v>
          </cell>
          <cell r="DR765">
            <v>1E-3</v>
          </cell>
          <cell r="DS765">
            <v>0</v>
          </cell>
          <cell r="DT765">
            <v>1E-3</v>
          </cell>
          <cell r="DU765">
            <v>2E-3</v>
          </cell>
          <cell r="DV765">
            <v>1E-3</v>
          </cell>
          <cell r="DW765">
            <v>0</v>
          </cell>
          <cell r="DX765">
            <v>0</v>
          </cell>
          <cell r="DY765">
            <v>1E-3</v>
          </cell>
          <cell r="DZ765">
            <v>0</v>
          </cell>
          <cell r="EA765">
            <v>1E-3</v>
          </cell>
          <cell r="EB765">
            <v>2E-3</v>
          </cell>
          <cell r="EC765">
            <v>1E-3</v>
          </cell>
          <cell r="ED765">
            <v>1E-3</v>
          </cell>
          <cell r="EE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</row>
        <row r="767">
          <cell r="F767">
            <v>1E-3</v>
          </cell>
          <cell r="G767">
            <v>3.0000000000000001E-3</v>
          </cell>
          <cell r="H767">
            <v>0</v>
          </cell>
          <cell r="I767">
            <v>1E-3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1E-3</v>
          </cell>
          <cell r="Q767">
            <v>4.0000000000000001E-3</v>
          </cell>
          <cell r="R767">
            <v>2E-3</v>
          </cell>
          <cell r="S767">
            <v>2E-3</v>
          </cell>
          <cell r="T767">
            <v>2E-3</v>
          </cell>
          <cell r="U767">
            <v>2E-3</v>
          </cell>
          <cell r="V767">
            <v>1E-3</v>
          </cell>
          <cell r="W767">
            <v>1E-3</v>
          </cell>
          <cell r="X767">
            <v>1E-3</v>
          </cell>
          <cell r="Y767">
            <v>3.0000000000000001E-3</v>
          </cell>
          <cell r="Z767">
            <v>4.0000000000000001E-3</v>
          </cell>
          <cell r="AA767">
            <v>2E-3</v>
          </cell>
          <cell r="AB767">
            <v>1E-3</v>
          </cell>
          <cell r="AC767">
            <v>3.0000000000000001E-3</v>
          </cell>
          <cell r="AD767">
            <v>2E-3</v>
          </cell>
          <cell r="AE767">
            <v>1E-3</v>
          </cell>
          <cell r="AF767">
            <v>3.0000000000000001E-3</v>
          </cell>
          <cell r="AG767">
            <v>3.0000000000000001E-3</v>
          </cell>
          <cell r="AH767">
            <v>3.0000000000000001E-3</v>
          </cell>
          <cell r="AI767">
            <v>1E-3</v>
          </cell>
          <cell r="AJ767">
            <v>0</v>
          </cell>
          <cell r="AK767">
            <v>0</v>
          </cell>
          <cell r="AL767">
            <v>1E-3</v>
          </cell>
          <cell r="AM767">
            <v>1E-3</v>
          </cell>
          <cell r="AN767">
            <v>1E-3</v>
          </cell>
          <cell r="AO767">
            <v>0</v>
          </cell>
          <cell r="AP767">
            <v>2E-3</v>
          </cell>
          <cell r="AQ767">
            <v>1E-3</v>
          </cell>
          <cell r="AR767">
            <v>2E-3</v>
          </cell>
          <cell r="AS767">
            <v>1E-3</v>
          </cell>
          <cell r="AT767">
            <v>2E-3</v>
          </cell>
          <cell r="AU767">
            <v>2E-3</v>
          </cell>
          <cell r="AV767">
            <v>1E-3</v>
          </cell>
          <cell r="AW767">
            <v>2E-3</v>
          </cell>
          <cell r="AX767">
            <v>2E-3</v>
          </cell>
          <cell r="AY767">
            <v>1E-3</v>
          </cell>
          <cell r="AZ767">
            <v>2E-3</v>
          </cell>
          <cell r="BA767">
            <v>3.0000000000000001E-3</v>
          </cell>
          <cell r="BB767">
            <v>3.0000000000000001E-3</v>
          </cell>
          <cell r="BC767">
            <v>2E-3</v>
          </cell>
          <cell r="BD767">
            <v>2E-3</v>
          </cell>
          <cell r="BE767">
            <v>2E-3</v>
          </cell>
          <cell r="BF767">
            <v>1E-3</v>
          </cell>
          <cell r="BG767">
            <v>1E-3</v>
          </cell>
          <cell r="BH767">
            <v>2E-3</v>
          </cell>
          <cell r="BI767">
            <v>1E-3</v>
          </cell>
          <cell r="BJ767">
            <v>1E-3</v>
          </cell>
          <cell r="BK767">
            <v>2E-3</v>
          </cell>
          <cell r="BL767">
            <v>2E-3</v>
          </cell>
          <cell r="BM767">
            <v>2E-3</v>
          </cell>
          <cell r="BN767">
            <v>3.0000000000000001E-3</v>
          </cell>
          <cell r="BO767">
            <v>2E-3</v>
          </cell>
          <cell r="BP767">
            <v>1E-3</v>
          </cell>
          <cell r="BQ767">
            <v>3.0000000000000001E-3</v>
          </cell>
          <cell r="BR767">
            <v>2E-3</v>
          </cell>
          <cell r="BS767">
            <v>0</v>
          </cell>
          <cell r="BT767">
            <v>1E-3</v>
          </cell>
          <cell r="BU767">
            <v>1E-3</v>
          </cell>
          <cell r="BV767">
            <v>1E-3</v>
          </cell>
          <cell r="BW767">
            <v>1E-3</v>
          </cell>
          <cell r="BX767">
            <v>2E-3</v>
          </cell>
          <cell r="BY767">
            <v>2E-3</v>
          </cell>
          <cell r="BZ767">
            <v>2E-3</v>
          </cell>
          <cell r="CA767">
            <v>2E-3</v>
          </cell>
          <cell r="CB767">
            <v>2E-3</v>
          </cell>
          <cell r="CC767">
            <v>1E-3</v>
          </cell>
          <cell r="CD767">
            <v>2E-3</v>
          </cell>
          <cell r="CE767">
            <v>1E-3</v>
          </cell>
          <cell r="CF767">
            <v>1E-3</v>
          </cell>
          <cell r="CG767">
            <v>1E-3</v>
          </cell>
          <cell r="CH767">
            <v>1E-3</v>
          </cell>
          <cell r="CI767">
            <v>1E-3</v>
          </cell>
          <cell r="CJ767">
            <v>1E-3</v>
          </cell>
          <cell r="CK767">
            <v>2E-3</v>
          </cell>
          <cell r="CL767">
            <v>2E-3</v>
          </cell>
          <cell r="CM767">
            <v>2E-3</v>
          </cell>
          <cell r="CN767">
            <v>2E-3</v>
          </cell>
          <cell r="CO767">
            <v>2E-3</v>
          </cell>
          <cell r="CP767">
            <v>1E-3</v>
          </cell>
          <cell r="CQ767">
            <v>1E-3</v>
          </cell>
          <cell r="CR767">
            <v>2E-3</v>
          </cell>
          <cell r="CS767">
            <v>1E-3</v>
          </cell>
          <cell r="CT767">
            <v>1E-3</v>
          </cell>
          <cell r="CU767">
            <v>1E-3</v>
          </cell>
          <cell r="CV767">
            <v>2E-3</v>
          </cell>
          <cell r="CW767">
            <v>1E-3</v>
          </cell>
          <cell r="CX767">
            <v>2E-3</v>
          </cell>
          <cell r="CY767">
            <v>2E-3</v>
          </cell>
          <cell r="CZ767">
            <v>2E-3</v>
          </cell>
          <cell r="DA767">
            <v>2E-3</v>
          </cell>
          <cell r="DB767">
            <v>3.0000000000000001E-3</v>
          </cell>
          <cell r="DC767">
            <v>1E-3</v>
          </cell>
          <cell r="DD767">
            <v>2E-3</v>
          </cell>
          <cell r="DE767">
            <v>2E-3</v>
          </cell>
          <cell r="DF767">
            <v>1E-3</v>
          </cell>
          <cell r="DG767">
            <v>0</v>
          </cell>
          <cell r="DH767">
            <v>3.0000000000000001E-3</v>
          </cell>
          <cell r="DI767">
            <v>1E-3</v>
          </cell>
          <cell r="DJ767">
            <v>1E-3</v>
          </cell>
          <cell r="DK767">
            <v>3.0000000000000001E-3</v>
          </cell>
          <cell r="DL767">
            <v>2E-3</v>
          </cell>
          <cell r="DM767">
            <v>1E-3</v>
          </cell>
          <cell r="DN767">
            <v>2E-3</v>
          </cell>
          <cell r="DO767">
            <v>2E-3</v>
          </cell>
          <cell r="DP767">
            <v>1E-3</v>
          </cell>
          <cell r="DQ767">
            <v>1E-3</v>
          </cell>
          <cell r="DR767">
            <v>1E-3</v>
          </cell>
          <cell r="DS767">
            <v>1E-3</v>
          </cell>
          <cell r="DT767">
            <v>1E-3</v>
          </cell>
          <cell r="DU767">
            <v>2E-3</v>
          </cell>
          <cell r="DV767">
            <v>1E-3</v>
          </cell>
          <cell r="DW767">
            <v>1E-3</v>
          </cell>
          <cell r="DX767">
            <v>2E-3</v>
          </cell>
          <cell r="DY767">
            <v>2E-3</v>
          </cell>
          <cell r="DZ767">
            <v>1E-3</v>
          </cell>
          <cell r="EA767">
            <v>2E-3</v>
          </cell>
          <cell r="EB767">
            <v>1E-3</v>
          </cell>
          <cell r="EC767">
            <v>1E-3</v>
          </cell>
          <cell r="ED767">
            <v>2E-3</v>
          </cell>
          <cell r="EE767">
            <v>0</v>
          </cell>
        </row>
        <row r="768"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  <cell r="EE768">
            <v>0</v>
          </cell>
        </row>
        <row r="769">
          <cell r="F769">
            <v>1E-3</v>
          </cell>
          <cell r="G769">
            <v>1.4E-2</v>
          </cell>
          <cell r="H769">
            <v>1.7000000000000001E-2</v>
          </cell>
          <cell r="I769">
            <v>0.03</v>
          </cell>
          <cell r="J769">
            <v>7.0000000000000001E-3</v>
          </cell>
          <cell r="K769">
            <v>1.7999999999999999E-2</v>
          </cell>
          <cell r="L769">
            <v>1.6E-2</v>
          </cell>
          <cell r="M769">
            <v>8.0000000000000002E-3</v>
          </cell>
          <cell r="N769">
            <v>2.1999999999999999E-2</v>
          </cell>
          <cell r="O769">
            <v>1.6E-2</v>
          </cell>
          <cell r="P769">
            <v>4.7E-2</v>
          </cell>
          <cell r="Q769">
            <v>1.4999999999999999E-2</v>
          </cell>
          <cell r="R769">
            <v>1.7000000000000001E-2</v>
          </cell>
          <cell r="S769">
            <v>0</v>
          </cell>
          <cell r="T769">
            <v>2.5000000000000001E-2</v>
          </cell>
          <cell r="U769">
            <v>1.7000000000000001E-2</v>
          </cell>
          <cell r="V769">
            <v>2.3E-2</v>
          </cell>
          <cell r="W769">
            <v>1.0999999999999999E-2</v>
          </cell>
          <cell r="X769">
            <v>1.2999999999999999E-2</v>
          </cell>
          <cell r="Y769">
            <v>2.3E-2</v>
          </cell>
          <cell r="Z769">
            <v>2.1000000000000001E-2</v>
          </cell>
          <cell r="AA769">
            <v>1.2E-2</v>
          </cell>
          <cell r="AB769">
            <v>1.7999999999999999E-2</v>
          </cell>
          <cell r="AC769">
            <v>2.5000000000000001E-2</v>
          </cell>
          <cell r="AD769">
            <v>1.2E-2</v>
          </cell>
          <cell r="AE769">
            <v>1.6E-2</v>
          </cell>
          <cell r="AF769">
            <v>8.0000000000000002E-3</v>
          </cell>
          <cell r="AG769">
            <v>1.7000000000000001E-2</v>
          </cell>
          <cell r="AH769">
            <v>8.0000000000000002E-3</v>
          </cell>
          <cell r="AI769">
            <v>1.4E-2</v>
          </cell>
          <cell r="AJ769">
            <v>6.0000000000000001E-3</v>
          </cell>
          <cell r="AK769">
            <v>1.2999999999999999E-2</v>
          </cell>
          <cell r="AL769">
            <v>2.1999999999999999E-2</v>
          </cell>
          <cell r="AM769">
            <v>0.02</v>
          </cell>
          <cell r="AN769">
            <v>2.5000000000000001E-2</v>
          </cell>
          <cell r="AO769">
            <v>8.9999999999999993E-3</v>
          </cell>
          <cell r="AP769">
            <v>1.7999999999999999E-2</v>
          </cell>
          <cell r="AQ769">
            <v>1.6E-2</v>
          </cell>
          <cell r="AR769">
            <v>1.7999999999999999E-2</v>
          </cell>
          <cell r="AS769">
            <v>2.5000000000000001E-2</v>
          </cell>
          <cell r="AT769">
            <v>0.01</v>
          </cell>
          <cell r="AU769">
            <v>7.0000000000000001E-3</v>
          </cell>
          <cell r="AV769">
            <v>0.01</v>
          </cell>
          <cell r="AW769">
            <v>0.01</v>
          </cell>
          <cell r="AX769">
            <v>2E-3</v>
          </cell>
          <cell r="AY769">
            <v>2.3E-2</v>
          </cell>
          <cell r="AZ769">
            <v>2.5000000000000001E-2</v>
          </cell>
          <cell r="BA769">
            <v>0.02</v>
          </cell>
          <cell r="BB769">
            <v>1.2999999999999999E-2</v>
          </cell>
          <cell r="BC769">
            <v>0.03</v>
          </cell>
          <cell r="BD769">
            <v>2.1999999999999999E-2</v>
          </cell>
          <cell r="BE769">
            <v>1.2E-2</v>
          </cell>
          <cell r="BF769">
            <v>0</v>
          </cell>
          <cell r="BG769">
            <v>1.7000000000000001E-2</v>
          </cell>
          <cell r="BH769">
            <v>1.7000000000000001E-2</v>
          </cell>
          <cell r="BI769">
            <v>1E-3</v>
          </cell>
          <cell r="BJ769">
            <v>3.0000000000000001E-3</v>
          </cell>
          <cell r="BK769">
            <v>2.5000000000000001E-2</v>
          </cell>
          <cell r="BL769">
            <v>1.2999999999999999E-2</v>
          </cell>
          <cell r="BM769">
            <v>2.1999999999999999E-2</v>
          </cell>
          <cell r="BN769">
            <v>3.0000000000000001E-3</v>
          </cell>
          <cell r="BO769">
            <v>5.0000000000000001E-3</v>
          </cell>
          <cell r="BP769">
            <v>1.0999999999999999E-2</v>
          </cell>
          <cell r="BQ769">
            <v>7.0000000000000001E-3</v>
          </cell>
          <cell r="BR769">
            <v>0.01</v>
          </cell>
          <cell r="BS769">
            <v>0</v>
          </cell>
          <cell r="BT769">
            <v>2.8000000000000001E-2</v>
          </cell>
          <cell r="BU769">
            <v>1.2999999999999999E-2</v>
          </cell>
          <cell r="BV769">
            <v>1E-3</v>
          </cell>
          <cell r="BW769">
            <v>1E-3</v>
          </cell>
          <cell r="BX769">
            <v>1E-3</v>
          </cell>
          <cell r="BY769">
            <v>1.2999999999999999E-2</v>
          </cell>
          <cell r="BZ769">
            <v>1.2999999999999999E-2</v>
          </cell>
          <cell r="CA769">
            <v>1.2E-2</v>
          </cell>
          <cell r="CB769">
            <v>2.1999999999999999E-2</v>
          </cell>
          <cell r="CC769">
            <v>5.0000000000000001E-3</v>
          </cell>
          <cell r="CD769">
            <v>7.0000000000000001E-3</v>
          </cell>
          <cell r="CE769">
            <v>1E-3</v>
          </cell>
          <cell r="CF769">
            <v>0</v>
          </cell>
          <cell r="CG769">
            <v>0</v>
          </cell>
          <cell r="CH769">
            <v>1E-3</v>
          </cell>
          <cell r="CI769">
            <v>0</v>
          </cell>
          <cell r="CJ769">
            <v>7.0000000000000001E-3</v>
          </cell>
          <cell r="CK769">
            <v>0</v>
          </cell>
          <cell r="CL769">
            <v>0</v>
          </cell>
          <cell r="CM769">
            <v>1E-3</v>
          </cell>
          <cell r="CN769">
            <v>0</v>
          </cell>
          <cell r="CO769">
            <v>5.0000000000000001E-3</v>
          </cell>
          <cell r="CP769">
            <v>-1E-3</v>
          </cell>
          <cell r="CQ769">
            <v>0</v>
          </cell>
          <cell r="CR769">
            <v>1E-3</v>
          </cell>
          <cell r="CS769">
            <v>6.0000000000000001E-3</v>
          </cell>
          <cell r="CT769">
            <v>0</v>
          </cell>
          <cell r="CU769">
            <v>0</v>
          </cell>
          <cell r="CV769">
            <v>0</v>
          </cell>
          <cell r="CW769">
            <v>1E-3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4.0000000000000001E-3</v>
          </cell>
          <cell r="DD769">
            <v>0</v>
          </cell>
          <cell r="DE769">
            <v>3.0000000000000001E-3</v>
          </cell>
          <cell r="DF769">
            <v>0</v>
          </cell>
          <cell r="DG769">
            <v>1.2E-2</v>
          </cell>
          <cell r="DH769">
            <v>2E-3</v>
          </cell>
          <cell r="DI769">
            <v>2E-3</v>
          </cell>
          <cell r="DJ769">
            <v>0</v>
          </cell>
          <cell r="DK769">
            <v>0</v>
          </cell>
          <cell r="DL769">
            <v>0</v>
          </cell>
          <cell r="DM769">
            <v>2E-3</v>
          </cell>
          <cell r="DN769">
            <v>0</v>
          </cell>
          <cell r="DO769">
            <v>8.9999999999999993E-3</v>
          </cell>
          <cell r="DP769">
            <v>0</v>
          </cell>
          <cell r="DQ769">
            <v>1.2E-2</v>
          </cell>
          <cell r="DR769">
            <v>2E-3</v>
          </cell>
          <cell r="DS769">
            <v>0</v>
          </cell>
          <cell r="DT769">
            <v>8.9999999999999993E-3</v>
          </cell>
          <cell r="DU769">
            <v>0.01</v>
          </cell>
          <cell r="DV769">
            <v>0</v>
          </cell>
          <cell r="DW769">
            <v>0</v>
          </cell>
          <cell r="DX769">
            <v>1E-3</v>
          </cell>
          <cell r="DY769">
            <v>1E-3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1E-3</v>
          </cell>
          <cell r="EE769">
            <v>0</v>
          </cell>
        </row>
        <row r="770">
          <cell r="F770">
            <v>2E-3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1E-3</v>
          </cell>
          <cell r="S770">
            <v>0</v>
          </cell>
          <cell r="T770">
            <v>3.0000000000000001E-3</v>
          </cell>
          <cell r="U770">
            <v>2E-3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2E-3</v>
          </cell>
          <cell r="AD770">
            <v>2E-3</v>
          </cell>
          <cell r="AE770">
            <v>1E-3</v>
          </cell>
          <cell r="AF770">
            <v>3.0000000000000001E-3</v>
          </cell>
          <cell r="AG770">
            <v>1E-3</v>
          </cell>
          <cell r="AH770">
            <v>1E-3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1E-3</v>
          </cell>
          <cell r="AQ770">
            <v>2E-3</v>
          </cell>
          <cell r="AR770">
            <v>1E-3</v>
          </cell>
          <cell r="AS770">
            <v>3.0000000000000001E-3</v>
          </cell>
          <cell r="AT770">
            <v>2E-3</v>
          </cell>
          <cell r="AU770">
            <v>1E-3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1E-3</v>
          </cell>
          <cell r="BA770">
            <v>2E-3</v>
          </cell>
          <cell r="BB770">
            <v>2E-3</v>
          </cell>
          <cell r="BC770">
            <v>2E-3</v>
          </cell>
          <cell r="BD770">
            <v>2E-3</v>
          </cell>
          <cell r="BE770">
            <v>1E-3</v>
          </cell>
          <cell r="BF770">
            <v>-4.0000000000000001E-3</v>
          </cell>
          <cell r="BG770">
            <v>1E-3</v>
          </cell>
          <cell r="BH770">
            <v>4.0000000000000001E-3</v>
          </cell>
          <cell r="BI770">
            <v>2E-3</v>
          </cell>
          <cell r="BJ770">
            <v>0</v>
          </cell>
          <cell r="BK770">
            <v>1E-3</v>
          </cell>
          <cell r="BL770">
            <v>0</v>
          </cell>
          <cell r="BM770">
            <v>2E-3</v>
          </cell>
          <cell r="BN770">
            <v>3.0000000000000001E-3</v>
          </cell>
          <cell r="BO770">
            <v>3.0000000000000001E-3</v>
          </cell>
          <cell r="BP770">
            <v>1E-3</v>
          </cell>
          <cell r="BQ770">
            <v>1E-3</v>
          </cell>
          <cell r="BR770">
            <v>1E-3</v>
          </cell>
          <cell r="BS770">
            <v>-5.0000000000000001E-3</v>
          </cell>
          <cell r="BT770">
            <v>0</v>
          </cell>
          <cell r="BU770">
            <v>0</v>
          </cell>
          <cell r="BV770">
            <v>1E-3</v>
          </cell>
          <cell r="BW770">
            <v>0</v>
          </cell>
          <cell r="BX770">
            <v>0</v>
          </cell>
          <cell r="BY770">
            <v>1E-3</v>
          </cell>
          <cell r="BZ770">
            <v>2E-3</v>
          </cell>
          <cell r="CA770">
            <v>3.0000000000000001E-3</v>
          </cell>
          <cell r="CB770">
            <v>1E-3</v>
          </cell>
          <cell r="CC770">
            <v>1E-3</v>
          </cell>
          <cell r="CD770">
            <v>3.0000000000000001E-3</v>
          </cell>
          <cell r="CE770">
            <v>1E-3</v>
          </cell>
          <cell r="CF770">
            <v>1E-3</v>
          </cell>
          <cell r="CG770">
            <v>1E-3</v>
          </cell>
          <cell r="CH770">
            <v>0</v>
          </cell>
          <cell r="CI770">
            <v>1E-3</v>
          </cell>
          <cell r="CJ770">
            <v>0</v>
          </cell>
          <cell r="CK770">
            <v>1E-3</v>
          </cell>
          <cell r="CL770">
            <v>1E-3</v>
          </cell>
          <cell r="CM770">
            <v>1E-3</v>
          </cell>
          <cell r="CN770">
            <v>2E-3</v>
          </cell>
          <cell r="CO770">
            <v>1E-3</v>
          </cell>
          <cell r="CP770">
            <v>1E-3</v>
          </cell>
          <cell r="CQ770">
            <v>1E-3</v>
          </cell>
          <cell r="CR770">
            <v>1E-3</v>
          </cell>
          <cell r="CS770">
            <v>1E-3</v>
          </cell>
          <cell r="CT770">
            <v>1E-3</v>
          </cell>
          <cell r="CU770">
            <v>1E-3</v>
          </cell>
          <cell r="CV770">
            <v>1E-3</v>
          </cell>
          <cell r="CW770">
            <v>0</v>
          </cell>
          <cell r="CX770">
            <v>2E-3</v>
          </cell>
          <cell r="CY770">
            <v>1E-3</v>
          </cell>
          <cell r="CZ770">
            <v>1E-3</v>
          </cell>
          <cell r="DA770">
            <v>2E-3</v>
          </cell>
          <cell r="DB770">
            <v>1E-3</v>
          </cell>
          <cell r="DC770">
            <v>1E-3</v>
          </cell>
          <cell r="DD770">
            <v>0</v>
          </cell>
          <cell r="DE770">
            <v>1E-3</v>
          </cell>
          <cell r="DF770">
            <v>1E-3</v>
          </cell>
          <cell r="DG770">
            <v>1E-3</v>
          </cell>
          <cell r="DH770">
            <v>1E-3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1E-3</v>
          </cell>
          <cell r="DN770">
            <v>1E-3</v>
          </cell>
          <cell r="DO770">
            <v>1E-3</v>
          </cell>
          <cell r="DP770">
            <v>1E-3</v>
          </cell>
          <cell r="DQ770">
            <v>1E-3</v>
          </cell>
          <cell r="DR770">
            <v>1E-3</v>
          </cell>
          <cell r="DS770">
            <v>1E-3</v>
          </cell>
          <cell r="DT770">
            <v>0</v>
          </cell>
          <cell r="DU770">
            <v>0</v>
          </cell>
          <cell r="DV770">
            <v>1E-3</v>
          </cell>
          <cell r="DW770">
            <v>0</v>
          </cell>
          <cell r="DX770">
            <v>0</v>
          </cell>
          <cell r="DY770">
            <v>1E-3</v>
          </cell>
          <cell r="DZ770">
            <v>0</v>
          </cell>
          <cell r="EA770">
            <v>1E-3</v>
          </cell>
          <cell r="EB770">
            <v>1E-3</v>
          </cell>
          <cell r="EC770">
            <v>1E-3</v>
          </cell>
          <cell r="ED770">
            <v>0</v>
          </cell>
          <cell r="EE770">
            <v>0</v>
          </cell>
        </row>
        <row r="771">
          <cell r="F771">
            <v>0</v>
          </cell>
          <cell r="G771">
            <v>2E-3</v>
          </cell>
          <cell r="H771">
            <v>0</v>
          </cell>
          <cell r="I771">
            <v>1E-3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3.0000000000000001E-3</v>
          </cell>
          <cell r="R771">
            <v>1E-3</v>
          </cell>
          <cell r="S771">
            <v>1E-3</v>
          </cell>
          <cell r="T771">
            <v>1E-3</v>
          </cell>
          <cell r="U771">
            <v>3.0000000000000001E-3</v>
          </cell>
          <cell r="V771">
            <v>0</v>
          </cell>
          <cell r="W771">
            <v>0</v>
          </cell>
          <cell r="X771">
            <v>0</v>
          </cell>
          <cell r="Y771">
            <v>1E-3</v>
          </cell>
          <cell r="Z771">
            <v>0</v>
          </cell>
          <cell r="AA771">
            <v>1E-3</v>
          </cell>
          <cell r="AB771">
            <v>0</v>
          </cell>
          <cell r="AC771">
            <v>2E-3</v>
          </cell>
          <cell r="AD771">
            <v>2E-3</v>
          </cell>
          <cell r="AE771">
            <v>1E-3</v>
          </cell>
          <cell r="AF771">
            <v>2E-3</v>
          </cell>
          <cell r="AG771">
            <v>1E-3</v>
          </cell>
          <cell r="AH771">
            <v>2E-3</v>
          </cell>
          <cell r="AI771">
            <v>1E-3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1E-3</v>
          </cell>
          <cell r="AO771">
            <v>1E-3</v>
          </cell>
          <cell r="AP771">
            <v>2E-3</v>
          </cell>
          <cell r="AQ771">
            <v>2E-3</v>
          </cell>
          <cell r="AR771">
            <v>2E-3</v>
          </cell>
          <cell r="AS771">
            <v>2E-3</v>
          </cell>
          <cell r="AT771">
            <v>1E-3</v>
          </cell>
          <cell r="AU771">
            <v>2E-3</v>
          </cell>
          <cell r="AV771">
            <v>1E-3</v>
          </cell>
          <cell r="AW771">
            <v>1E-3</v>
          </cell>
          <cell r="AX771">
            <v>3.0000000000000001E-3</v>
          </cell>
          <cell r="AY771">
            <v>1E-3</v>
          </cell>
          <cell r="AZ771">
            <v>1E-3</v>
          </cell>
          <cell r="BA771">
            <v>3.0000000000000001E-3</v>
          </cell>
          <cell r="BB771">
            <v>3.0000000000000001E-3</v>
          </cell>
          <cell r="BC771">
            <v>2E-3</v>
          </cell>
          <cell r="BD771">
            <v>2E-3</v>
          </cell>
          <cell r="BE771">
            <v>2E-3</v>
          </cell>
          <cell r="BF771">
            <v>1E-3</v>
          </cell>
          <cell r="BG771">
            <v>1E-3</v>
          </cell>
          <cell r="BH771">
            <v>2E-3</v>
          </cell>
          <cell r="BI771">
            <v>1E-3</v>
          </cell>
          <cell r="BJ771">
            <v>1E-3</v>
          </cell>
          <cell r="BK771">
            <v>2E-3</v>
          </cell>
          <cell r="BL771">
            <v>2E-3</v>
          </cell>
          <cell r="BM771">
            <v>2E-3</v>
          </cell>
          <cell r="BN771">
            <v>2E-3</v>
          </cell>
          <cell r="BO771">
            <v>2E-3</v>
          </cell>
          <cell r="BP771">
            <v>1E-3</v>
          </cell>
          <cell r="BQ771">
            <v>2E-3</v>
          </cell>
          <cell r="BR771">
            <v>1E-3</v>
          </cell>
          <cell r="BS771">
            <v>1E-3</v>
          </cell>
          <cell r="BT771">
            <v>1E-3</v>
          </cell>
          <cell r="BU771">
            <v>1E-3</v>
          </cell>
          <cell r="BV771">
            <v>1E-3</v>
          </cell>
          <cell r="BW771">
            <v>1E-3</v>
          </cell>
          <cell r="BX771">
            <v>1E-3</v>
          </cell>
          <cell r="BY771">
            <v>2E-3</v>
          </cell>
          <cell r="BZ771">
            <v>2E-3</v>
          </cell>
          <cell r="CA771">
            <v>2E-3</v>
          </cell>
          <cell r="CB771">
            <v>2E-3</v>
          </cell>
          <cell r="CC771">
            <v>1E-3</v>
          </cell>
          <cell r="CD771">
            <v>2E-3</v>
          </cell>
          <cell r="CE771">
            <v>1E-3</v>
          </cell>
          <cell r="CF771">
            <v>1E-3</v>
          </cell>
          <cell r="CG771">
            <v>1E-3</v>
          </cell>
          <cell r="CH771">
            <v>1E-3</v>
          </cell>
          <cell r="CI771">
            <v>2E-3</v>
          </cell>
          <cell r="CJ771">
            <v>0</v>
          </cell>
          <cell r="CK771">
            <v>2E-3</v>
          </cell>
          <cell r="CL771">
            <v>1E-3</v>
          </cell>
          <cell r="CM771">
            <v>1E-3</v>
          </cell>
          <cell r="CN771">
            <v>1E-3</v>
          </cell>
          <cell r="CO771">
            <v>1E-3</v>
          </cell>
          <cell r="CP771">
            <v>1E-3</v>
          </cell>
          <cell r="CQ771">
            <v>2E-3</v>
          </cell>
          <cell r="CR771">
            <v>1E-3</v>
          </cell>
          <cell r="CS771">
            <v>0</v>
          </cell>
          <cell r="CT771">
            <v>1E-3</v>
          </cell>
          <cell r="CU771">
            <v>2E-3</v>
          </cell>
          <cell r="CV771">
            <v>2E-3</v>
          </cell>
          <cell r="CW771">
            <v>1E-3</v>
          </cell>
          <cell r="CX771">
            <v>2E-3</v>
          </cell>
          <cell r="CY771">
            <v>1E-3</v>
          </cell>
          <cell r="CZ771">
            <v>2E-3</v>
          </cell>
          <cell r="DA771">
            <v>1E-3</v>
          </cell>
          <cell r="DB771">
            <v>1E-3</v>
          </cell>
          <cell r="DC771">
            <v>1E-3</v>
          </cell>
          <cell r="DD771">
            <v>1E-3</v>
          </cell>
          <cell r="DE771">
            <v>1E-3</v>
          </cell>
          <cell r="DF771">
            <v>1E-3</v>
          </cell>
          <cell r="DG771">
            <v>1E-3</v>
          </cell>
          <cell r="DH771">
            <v>2E-3</v>
          </cell>
          <cell r="DI771">
            <v>1E-3</v>
          </cell>
          <cell r="DJ771">
            <v>1E-3</v>
          </cell>
          <cell r="DK771">
            <v>2E-3</v>
          </cell>
          <cell r="DL771">
            <v>1E-3</v>
          </cell>
          <cell r="DM771">
            <v>1E-3</v>
          </cell>
          <cell r="DN771">
            <v>1E-3</v>
          </cell>
          <cell r="DO771">
            <v>1E-3</v>
          </cell>
          <cell r="DP771">
            <v>1E-3</v>
          </cell>
          <cell r="DQ771">
            <v>1E-3</v>
          </cell>
          <cell r="DR771">
            <v>1E-3</v>
          </cell>
          <cell r="DS771">
            <v>2E-3</v>
          </cell>
          <cell r="DT771">
            <v>1E-3</v>
          </cell>
          <cell r="DU771">
            <v>2E-3</v>
          </cell>
          <cell r="DV771">
            <v>1E-3</v>
          </cell>
          <cell r="DW771">
            <v>1E-3</v>
          </cell>
          <cell r="DX771">
            <v>2E-3</v>
          </cell>
          <cell r="DY771">
            <v>1E-3</v>
          </cell>
          <cell r="DZ771">
            <v>0</v>
          </cell>
          <cell r="EA771">
            <v>1E-3</v>
          </cell>
          <cell r="EB771">
            <v>1E-3</v>
          </cell>
          <cell r="EC771">
            <v>1E-3</v>
          </cell>
          <cell r="ED771">
            <v>1E-3</v>
          </cell>
          <cell r="EE771">
            <v>0</v>
          </cell>
        </row>
        <row r="772">
          <cell r="F772">
            <v>0</v>
          </cell>
          <cell r="G772">
            <v>0</v>
          </cell>
          <cell r="H772">
            <v>1E-3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1E-3</v>
          </cell>
          <cell r="Q772">
            <v>0</v>
          </cell>
          <cell r="R772">
            <v>1E-3</v>
          </cell>
          <cell r="S772">
            <v>0</v>
          </cell>
          <cell r="T772">
            <v>0</v>
          </cell>
          <cell r="U772">
            <v>1E-3</v>
          </cell>
          <cell r="V772">
            <v>0</v>
          </cell>
          <cell r="W772">
            <v>0</v>
          </cell>
          <cell r="X772">
            <v>1E-3</v>
          </cell>
          <cell r="Y772">
            <v>1E-3</v>
          </cell>
          <cell r="Z772">
            <v>1E-3</v>
          </cell>
          <cell r="AA772">
            <v>1E-3</v>
          </cell>
          <cell r="AB772">
            <v>0</v>
          </cell>
          <cell r="AC772">
            <v>0</v>
          </cell>
          <cell r="AD772">
            <v>1E-3</v>
          </cell>
          <cell r="AE772">
            <v>1E-3</v>
          </cell>
          <cell r="AF772">
            <v>0</v>
          </cell>
          <cell r="AG772">
            <v>0</v>
          </cell>
          <cell r="AH772">
            <v>1E-3</v>
          </cell>
          <cell r="AI772">
            <v>0</v>
          </cell>
          <cell r="AJ772">
            <v>0</v>
          </cell>
          <cell r="AK772">
            <v>1E-3</v>
          </cell>
          <cell r="AL772">
            <v>0</v>
          </cell>
          <cell r="AM772">
            <v>1E-3</v>
          </cell>
          <cell r="AN772">
            <v>1E-3</v>
          </cell>
          <cell r="AO772">
            <v>1E-3</v>
          </cell>
          <cell r="AP772">
            <v>1E-3</v>
          </cell>
          <cell r="AQ772">
            <v>0</v>
          </cell>
          <cell r="AR772">
            <v>1E-3</v>
          </cell>
          <cell r="AS772">
            <v>0</v>
          </cell>
          <cell r="AT772">
            <v>0</v>
          </cell>
          <cell r="AU772">
            <v>1E-3</v>
          </cell>
          <cell r="AV772">
            <v>1E-3</v>
          </cell>
          <cell r="AW772">
            <v>0</v>
          </cell>
          <cell r="AX772">
            <v>1E-3</v>
          </cell>
          <cell r="AY772">
            <v>1E-3</v>
          </cell>
          <cell r="AZ772">
            <v>1E-3</v>
          </cell>
          <cell r="BA772">
            <v>1E-3</v>
          </cell>
          <cell r="BB772">
            <v>0</v>
          </cell>
          <cell r="BC772">
            <v>1E-3</v>
          </cell>
          <cell r="BD772">
            <v>0</v>
          </cell>
          <cell r="BE772">
            <v>1E-3</v>
          </cell>
          <cell r="BF772">
            <v>1E-3</v>
          </cell>
          <cell r="BG772">
            <v>1E-3</v>
          </cell>
          <cell r="BH772">
            <v>0</v>
          </cell>
          <cell r="BI772">
            <v>1E-3</v>
          </cell>
          <cell r="BJ772">
            <v>0</v>
          </cell>
          <cell r="BK772">
            <v>1E-3</v>
          </cell>
          <cell r="BL772">
            <v>1E-3</v>
          </cell>
          <cell r="BM772">
            <v>1E-3</v>
          </cell>
          <cell r="BN772">
            <v>1E-3</v>
          </cell>
          <cell r="BO772">
            <v>1E-3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1E-3</v>
          </cell>
          <cell r="BW772">
            <v>1E-3</v>
          </cell>
          <cell r="BX772">
            <v>1E-3</v>
          </cell>
          <cell r="BY772">
            <v>1E-3</v>
          </cell>
          <cell r="BZ772">
            <v>1E-3</v>
          </cell>
          <cell r="CA772">
            <v>1E-3</v>
          </cell>
          <cell r="CB772">
            <v>0</v>
          </cell>
          <cell r="CC772">
            <v>0</v>
          </cell>
          <cell r="CD772">
            <v>0</v>
          </cell>
          <cell r="CE772">
            <v>1E-3</v>
          </cell>
          <cell r="CF772">
            <v>0</v>
          </cell>
          <cell r="CG772">
            <v>1E-3</v>
          </cell>
          <cell r="CH772">
            <v>1E-3</v>
          </cell>
          <cell r="CI772">
            <v>1E-3</v>
          </cell>
          <cell r="CJ772">
            <v>1E-3</v>
          </cell>
          <cell r="CK772">
            <v>1E-3</v>
          </cell>
          <cell r="CL772">
            <v>1E-3</v>
          </cell>
          <cell r="CM772">
            <v>1E-3</v>
          </cell>
          <cell r="CN772">
            <v>1E-3</v>
          </cell>
          <cell r="CO772">
            <v>1E-3</v>
          </cell>
          <cell r="CP772">
            <v>0</v>
          </cell>
          <cell r="CQ772">
            <v>1E-3</v>
          </cell>
          <cell r="CR772">
            <v>1E-3</v>
          </cell>
          <cell r="CS772">
            <v>0</v>
          </cell>
          <cell r="CT772">
            <v>1E-3</v>
          </cell>
          <cell r="CU772">
            <v>0</v>
          </cell>
          <cell r="CV772">
            <v>1E-3</v>
          </cell>
          <cell r="CW772">
            <v>0</v>
          </cell>
          <cell r="CX772">
            <v>1E-3</v>
          </cell>
          <cell r="CY772">
            <v>1E-3</v>
          </cell>
          <cell r="CZ772">
            <v>1E-3</v>
          </cell>
          <cell r="DA772">
            <v>1E-3</v>
          </cell>
          <cell r="DB772">
            <v>0</v>
          </cell>
          <cell r="DC772">
            <v>0</v>
          </cell>
          <cell r="DD772">
            <v>0</v>
          </cell>
          <cell r="DE772">
            <v>1E-3</v>
          </cell>
          <cell r="DF772">
            <v>1E-3</v>
          </cell>
          <cell r="DG772">
            <v>0</v>
          </cell>
          <cell r="DH772">
            <v>0</v>
          </cell>
          <cell r="DI772">
            <v>1E-3</v>
          </cell>
          <cell r="DJ772">
            <v>1E-3</v>
          </cell>
          <cell r="DK772">
            <v>1E-3</v>
          </cell>
          <cell r="DL772">
            <v>1E-3</v>
          </cell>
          <cell r="DM772">
            <v>1E-3</v>
          </cell>
          <cell r="DN772">
            <v>1E-3</v>
          </cell>
          <cell r="DO772">
            <v>0</v>
          </cell>
          <cell r="DP772">
            <v>0</v>
          </cell>
          <cell r="DQ772">
            <v>0</v>
          </cell>
          <cell r="DR772">
            <v>1E-3</v>
          </cell>
          <cell r="DS772">
            <v>0</v>
          </cell>
          <cell r="DT772">
            <v>0</v>
          </cell>
          <cell r="DU772">
            <v>1E-3</v>
          </cell>
          <cell r="DV772">
            <v>1E-3</v>
          </cell>
          <cell r="DW772">
            <v>1E-3</v>
          </cell>
          <cell r="DX772">
            <v>1E-3</v>
          </cell>
          <cell r="DY772">
            <v>1E-3</v>
          </cell>
          <cell r="DZ772">
            <v>1E-3</v>
          </cell>
          <cell r="EA772">
            <v>1E-3</v>
          </cell>
          <cell r="EB772">
            <v>1E-3</v>
          </cell>
          <cell r="EC772">
            <v>0</v>
          </cell>
          <cell r="ED772">
            <v>0</v>
          </cell>
          <cell r="EE772">
            <v>0</v>
          </cell>
        </row>
        <row r="773"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5.0000000000000001E-3</v>
          </cell>
          <cell r="CF775">
            <v>2E-3</v>
          </cell>
          <cell r="CG775">
            <v>2E-3</v>
          </cell>
          <cell r="CH775">
            <v>3.0000000000000001E-3</v>
          </cell>
          <cell r="CI775">
            <v>5.0000000000000001E-3</v>
          </cell>
          <cell r="CJ775">
            <v>3.0000000000000001E-3</v>
          </cell>
          <cell r="CK775">
            <v>7.0000000000000001E-3</v>
          </cell>
          <cell r="CL775">
            <v>6.0000000000000001E-3</v>
          </cell>
          <cell r="CM775">
            <v>7.0000000000000001E-3</v>
          </cell>
          <cell r="CN775">
            <v>4.0000000000000001E-3</v>
          </cell>
          <cell r="CO775">
            <v>4.0000000000000001E-3</v>
          </cell>
          <cell r="CP775">
            <v>4.0000000000000001E-3</v>
          </cell>
          <cell r="CQ775">
            <v>4.0000000000000001E-3</v>
          </cell>
          <cell r="CR775">
            <v>5.0000000000000001E-3</v>
          </cell>
          <cell r="CS775">
            <v>1E-3</v>
          </cell>
          <cell r="CT775">
            <v>3.0000000000000001E-3</v>
          </cell>
          <cell r="CU775">
            <v>2E-3</v>
          </cell>
          <cell r="CV775">
            <v>2E-3</v>
          </cell>
          <cell r="CW775">
            <v>2E-3</v>
          </cell>
          <cell r="CX775">
            <v>6.0000000000000001E-3</v>
          </cell>
          <cell r="CY775">
            <v>7.0000000000000001E-3</v>
          </cell>
          <cell r="CZ775">
            <v>0.01</v>
          </cell>
          <cell r="DA775">
            <v>5.0000000000000001E-3</v>
          </cell>
          <cell r="DB775">
            <v>4.0000000000000001E-3</v>
          </cell>
          <cell r="DC775">
            <v>3.0000000000000001E-3</v>
          </cell>
          <cell r="DD775">
            <v>4.0000000000000001E-3</v>
          </cell>
          <cell r="DE775">
            <v>6.0000000000000001E-3</v>
          </cell>
          <cell r="DF775">
            <v>5.0000000000000001E-3</v>
          </cell>
          <cell r="DG775">
            <v>2E-3</v>
          </cell>
          <cell r="DH775">
            <v>3.0000000000000001E-3</v>
          </cell>
          <cell r="DI775">
            <v>4.0000000000000001E-3</v>
          </cell>
          <cell r="DJ775">
            <v>8.0000000000000002E-3</v>
          </cell>
          <cell r="DK775">
            <v>7.0000000000000001E-3</v>
          </cell>
          <cell r="DL775">
            <v>8.9999999999999993E-3</v>
          </cell>
          <cell r="DM775">
            <v>7.0000000000000001E-3</v>
          </cell>
          <cell r="DN775">
            <v>6.0000000000000001E-3</v>
          </cell>
          <cell r="DO775">
            <v>3.0000000000000001E-3</v>
          </cell>
          <cell r="DP775">
            <v>2E-3</v>
          </cell>
          <cell r="DQ775">
            <v>1.4E-2</v>
          </cell>
          <cell r="DR775">
            <v>7.0000000000000001E-3</v>
          </cell>
          <cell r="DS775">
            <v>2E-3</v>
          </cell>
          <cell r="DT775">
            <v>3.0000000000000001E-3</v>
          </cell>
          <cell r="DU775">
            <v>6.0000000000000001E-3</v>
          </cell>
          <cell r="DV775">
            <v>6.0000000000000001E-3</v>
          </cell>
          <cell r="DW775">
            <v>8.0000000000000002E-3</v>
          </cell>
          <cell r="DX775">
            <v>8.9999999999999993E-3</v>
          </cell>
          <cell r="DY775">
            <v>1.2E-2</v>
          </cell>
          <cell r="DZ775">
            <v>6.0000000000000001E-3</v>
          </cell>
          <cell r="EA775">
            <v>8.9999999999999993E-3</v>
          </cell>
          <cell r="EB775">
            <v>5.0000000000000001E-3</v>
          </cell>
          <cell r="EC775">
            <v>5.0000000000000001E-3</v>
          </cell>
          <cell r="ED775">
            <v>8.9999999999999993E-3</v>
          </cell>
          <cell r="EE775">
            <v>0</v>
          </cell>
        </row>
        <row r="776"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  <cell r="EE776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  <cell r="EE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  <cell r="EE778">
            <v>0</v>
          </cell>
        </row>
        <row r="779"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</row>
        <row r="780"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  <cell r="EE780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  <cell r="EE781">
            <v>0</v>
          </cell>
        </row>
        <row r="782"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  <cell r="EE782">
            <v>0</v>
          </cell>
        </row>
        <row r="784">
          <cell r="A784" t="str">
            <v>Average Fuel Cost ($/MMBtu)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</row>
        <row r="786"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</row>
        <row r="787"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8.3333335787472151E-9</v>
          </cell>
          <cell r="CF806">
            <v>0</v>
          </cell>
          <cell r="CG806">
            <v>2.0000000011677344E-7</v>
          </cell>
          <cell r="CH806">
            <v>0</v>
          </cell>
          <cell r="CI806">
            <v>-2.9999999995311555E-7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1.9999999967268423E-7</v>
          </cell>
          <cell r="CP806">
            <v>0</v>
          </cell>
          <cell r="CQ806">
            <v>0</v>
          </cell>
          <cell r="CR806">
            <v>0</v>
          </cell>
          <cell r="CS806">
            <v>2.0000000011677344E-7</v>
          </cell>
          <cell r="CT806">
            <v>0</v>
          </cell>
          <cell r="CU806">
            <v>2.0000000011677344E-7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-2.9999999995311555E-7</v>
          </cell>
          <cell r="DA806">
            <v>0</v>
          </cell>
          <cell r="DB806">
            <v>0</v>
          </cell>
          <cell r="DC806">
            <v>-3.0000000039720476E-7</v>
          </cell>
          <cell r="DD806">
            <v>1.9999999967268423E-7</v>
          </cell>
          <cell r="DE806">
            <v>-1.6666666269316011E-8</v>
          </cell>
          <cell r="DF806">
            <v>0</v>
          </cell>
          <cell r="DG806">
            <v>-2.0000000011677344E-7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8.333334022836425E-9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2.0000000011677344E-7</v>
          </cell>
          <cell r="DX806">
            <v>2.9999999995311555E-7</v>
          </cell>
          <cell r="DY806">
            <v>-2.0000000011677344E-7</v>
          </cell>
          <cell r="DZ806">
            <v>0</v>
          </cell>
          <cell r="EA806">
            <v>0</v>
          </cell>
          <cell r="EB806">
            <v>-2.0000000011677344E-7</v>
          </cell>
          <cell r="EC806">
            <v>0</v>
          </cell>
          <cell r="ED806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</row>
        <row r="812"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</row>
        <row r="815">
          <cell r="A815" t="str">
            <v>Peak Capacity (Nameplate)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19"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</row>
        <row r="820"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4"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</row>
        <row r="826"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</row>
        <row r="827"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</row>
        <row r="829"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</row>
        <row r="831"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0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  <cell r="DD831">
            <v>0</v>
          </cell>
          <cell r="DE831">
            <v>0</v>
          </cell>
          <cell r="DF831">
            <v>0</v>
          </cell>
          <cell r="DG831">
            <v>0</v>
          </cell>
          <cell r="DH831">
            <v>0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</row>
        <row r="832"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</row>
        <row r="835"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</row>
        <row r="836"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</row>
        <row r="837"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0</v>
          </cell>
          <cell r="DH837">
            <v>0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</row>
        <row r="849"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0</v>
          </cell>
          <cell r="CA849">
            <v>0</v>
          </cell>
          <cell r="CB849">
            <v>0</v>
          </cell>
          <cell r="CC849">
            <v>0</v>
          </cell>
          <cell r="CD849">
            <v>0</v>
          </cell>
          <cell r="CE849">
            <v>0</v>
          </cell>
          <cell r="CF849">
            <v>0</v>
          </cell>
          <cell r="CG849">
            <v>0</v>
          </cell>
          <cell r="CH849">
            <v>0</v>
          </cell>
          <cell r="CI849">
            <v>0</v>
          </cell>
          <cell r="CJ849">
            <v>0</v>
          </cell>
          <cell r="CK849">
            <v>0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0</v>
          </cell>
          <cell r="CZ849">
            <v>0</v>
          </cell>
          <cell r="DA849">
            <v>0</v>
          </cell>
          <cell r="DB849">
            <v>0</v>
          </cell>
          <cell r="DC849">
            <v>0</v>
          </cell>
          <cell r="DD849">
            <v>0</v>
          </cell>
          <cell r="DE849">
            <v>0</v>
          </cell>
          <cell r="DF849">
            <v>0</v>
          </cell>
          <cell r="DG849">
            <v>0</v>
          </cell>
          <cell r="DH849">
            <v>0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</row>
        <row r="852"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0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0</v>
          </cell>
          <cell r="DD852">
            <v>0</v>
          </cell>
          <cell r="DE852">
            <v>0</v>
          </cell>
          <cell r="DF852">
            <v>0</v>
          </cell>
          <cell r="DG852">
            <v>0</v>
          </cell>
          <cell r="DH852">
            <v>0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</row>
        <row r="854"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0</v>
          </cell>
          <cell r="CH854">
            <v>0</v>
          </cell>
          <cell r="CI854">
            <v>0</v>
          </cell>
          <cell r="CJ854">
            <v>0</v>
          </cell>
          <cell r="CK854">
            <v>0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0</v>
          </cell>
          <cell r="CZ854">
            <v>0</v>
          </cell>
          <cell r="DA854">
            <v>0</v>
          </cell>
          <cell r="DB854">
            <v>0</v>
          </cell>
          <cell r="DC854">
            <v>0</v>
          </cell>
          <cell r="DD854">
            <v>0</v>
          </cell>
          <cell r="DE854">
            <v>0</v>
          </cell>
          <cell r="DF854">
            <v>0</v>
          </cell>
          <cell r="DG854">
            <v>0</v>
          </cell>
          <cell r="DH854">
            <v>0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</row>
        <row r="855"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</row>
        <row r="857">
          <cell r="A857" t="str">
            <v>Capacity Factor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</row>
        <row r="860"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-1E-3</v>
          </cell>
          <cell r="M860">
            <v>-1E-3</v>
          </cell>
          <cell r="N860">
            <v>0</v>
          </cell>
          <cell r="O860">
            <v>0</v>
          </cell>
          <cell r="P860">
            <v>0</v>
          </cell>
          <cell r="Q860">
            <v>-1E-3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>
            <v>0</v>
          </cell>
          <cell r="BR860">
            <v>0</v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0</v>
          </cell>
          <cell r="BY860">
            <v>0</v>
          </cell>
          <cell r="BZ860">
            <v>0</v>
          </cell>
          <cell r="CA860">
            <v>0</v>
          </cell>
          <cell r="CB860">
            <v>0</v>
          </cell>
          <cell r="CC860">
            <v>0</v>
          </cell>
          <cell r="CD860">
            <v>0</v>
          </cell>
          <cell r="CE860">
            <v>0</v>
          </cell>
          <cell r="CF860">
            <v>0</v>
          </cell>
          <cell r="CG860">
            <v>0</v>
          </cell>
          <cell r="CH860">
            <v>0</v>
          </cell>
          <cell r="CI860">
            <v>0</v>
          </cell>
          <cell r="CJ860">
            <v>0</v>
          </cell>
          <cell r="CK860">
            <v>0</v>
          </cell>
          <cell r="CL860">
            <v>0</v>
          </cell>
          <cell r="CM860">
            <v>0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0</v>
          </cell>
          <cell r="CZ860">
            <v>0</v>
          </cell>
          <cell r="DA860">
            <v>0</v>
          </cell>
          <cell r="DB860">
            <v>0</v>
          </cell>
          <cell r="DC860">
            <v>0</v>
          </cell>
          <cell r="DD860">
            <v>0</v>
          </cell>
          <cell r="DE860">
            <v>0</v>
          </cell>
          <cell r="DF860">
            <v>0</v>
          </cell>
          <cell r="DG860">
            <v>0</v>
          </cell>
          <cell r="DH860">
            <v>0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</row>
        <row r="861">
          <cell r="F861">
            <v>-4.0000000000000001E-3</v>
          </cell>
          <cell r="G861">
            <v>-3.0000000000000001E-3</v>
          </cell>
          <cell r="H861">
            <v>-2E-3</v>
          </cell>
          <cell r="I861">
            <v>-2E-3</v>
          </cell>
          <cell r="J861">
            <v>-1E-3</v>
          </cell>
          <cell r="K861">
            <v>-2E-3</v>
          </cell>
          <cell r="L861">
            <v>-2E-3</v>
          </cell>
          <cell r="M861">
            <v>-2E-3</v>
          </cell>
          <cell r="N861">
            <v>-3.0000000000000001E-3</v>
          </cell>
          <cell r="O861">
            <v>-2E-3</v>
          </cell>
          <cell r="P861">
            <v>-2E-3</v>
          </cell>
          <cell r="Q861">
            <v>-3.0000000000000001E-3</v>
          </cell>
          <cell r="R861">
            <v>-2E-3</v>
          </cell>
          <cell r="S861">
            <v>-1E-3</v>
          </cell>
          <cell r="T861">
            <v>-2E-3</v>
          </cell>
          <cell r="U861">
            <v>-2E-3</v>
          </cell>
          <cell r="V861">
            <v>-1E-3</v>
          </cell>
          <cell r="W861">
            <v>-1E-3</v>
          </cell>
          <cell r="X861">
            <v>-1E-3</v>
          </cell>
          <cell r="Y861">
            <v>-3.0000000000000001E-3</v>
          </cell>
          <cell r="Z861">
            <v>-2E-3</v>
          </cell>
          <cell r="AA861">
            <v>-3.0000000000000001E-3</v>
          </cell>
          <cell r="AB861">
            <v>-1E-3</v>
          </cell>
          <cell r="AC861">
            <v>-2E-3</v>
          </cell>
          <cell r="AD861">
            <v>-2E-3</v>
          </cell>
          <cell r="AE861">
            <v>-2E-3</v>
          </cell>
          <cell r="AF861">
            <v>-4.0000000000000001E-3</v>
          </cell>
          <cell r="AG861">
            <v>-2E-3</v>
          </cell>
          <cell r="AH861">
            <v>-2E-3</v>
          </cell>
          <cell r="AI861">
            <v>-1E-3</v>
          </cell>
          <cell r="AJ861">
            <v>-1E-3</v>
          </cell>
          <cell r="AK861">
            <v>-1E-3</v>
          </cell>
          <cell r="AL861">
            <v>-2E-3</v>
          </cell>
          <cell r="AM861">
            <v>-3.0000000000000001E-3</v>
          </cell>
          <cell r="AN861">
            <v>-3.0000000000000001E-3</v>
          </cell>
          <cell r="AO861">
            <v>-2E-3</v>
          </cell>
          <cell r="AP861">
            <v>-2E-3</v>
          </cell>
          <cell r="AQ861">
            <v>-3.0000000000000001E-3</v>
          </cell>
          <cell r="AR861">
            <v>-2E-3</v>
          </cell>
          <cell r="AS861">
            <v>-3.0000000000000001E-3</v>
          </cell>
          <cell r="AT861">
            <v>-3.0000000000000001E-3</v>
          </cell>
          <cell r="AU861">
            <v>-2E-3</v>
          </cell>
          <cell r="AV861">
            <v>-1E-3</v>
          </cell>
          <cell r="AW861">
            <v>0</v>
          </cell>
          <cell r="AX861">
            <v>-1E-3</v>
          </cell>
          <cell r="AY861">
            <v>-2E-3</v>
          </cell>
          <cell r="AZ861">
            <v>-3.0000000000000001E-3</v>
          </cell>
          <cell r="BA861">
            <v>-3.0000000000000001E-3</v>
          </cell>
          <cell r="BB861">
            <v>-1E-3</v>
          </cell>
          <cell r="BC861">
            <v>-3.0000000000000001E-3</v>
          </cell>
          <cell r="BD861">
            <v>-2E-3</v>
          </cell>
          <cell r="BE861">
            <v>-1E-3</v>
          </cell>
          <cell r="BF861">
            <v>2E-3</v>
          </cell>
          <cell r="BG861">
            <v>-1E-3</v>
          </cell>
          <cell r="BH861">
            <v>-1E-3</v>
          </cell>
          <cell r="BI861">
            <v>-1E-3</v>
          </cell>
          <cell r="BJ861">
            <v>0</v>
          </cell>
          <cell r="BK861">
            <v>-2E-3</v>
          </cell>
          <cell r="BL861">
            <v>-2E-3</v>
          </cell>
          <cell r="BM861">
            <v>-2E-3</v>
          </cell>
          <cell r="BN861">
            <v>-2E-3</v>
          </cell>
          <cell r="BO861">
            <v>-2E-3</v>
          </cell>
          <cell r="BP861">
            <v>-1E-3</v>
          </cell>
          <cell r="BQ861">
            <v>-1E-3</v>
          </cell>
          <cell r="BR861">
            <v>-1E-3</v>
          </cell>
          <cell r="BS861">
            <v>4.0000000000000001E-3</v>
          </cell>
          <cell r="BT861">
            <v>-1E-3</v>
          </cell>
          <cell r="BU861">
            <v>-1E-3</v>
          </cell>
          <cell r="BV861">
            <v>-1E-3</v>
          </cell>
          <cell r="BW861">
            <v>0</v>
          </cell>
          <cell r="BX861">
            <v>-1E-3</v>
          </cell>
          <cell r="BY861">
            <v>-3.0000000000000001E-3</v>
          </cell>
          <cell r="BZ861">
            <v>-2E-3</v>
          </cell>
          <cell r="CA861">
            <v>-2E-3</v>
          </cell>
          <cell r="CB861">
            <v>-1E-3</v>
          </cell>
          <cell r="CC861">
            <v>-1E-3</v>
          </cell>
          <cell r="CD861">
            <v>-1E-3</v>
          </cell>
          <cell r="CE861">
            <v>-1E-3</v>
          </cell>
          <cell r="CF861">
            <v>-1E-3</v>
          </cell>
          <cell r="CG861">
            <v>-1E-3</v>
          </cell>
          <cell r="CH861">
            <v>-1E-3</v>
          </cell>
          <cell r="CI861">
            <v>0</v>
          </cell>
          <cell r="CJ861">
            <v>0</v>
          </cell>
          <cell r="CK861">
            <v>0</v>
          </cell>
          <cell r="CL861">
            <v>-1E-3</v>
          </cell>
          <cell r="CM861">
            <v>-1E-3</v>
          </cell>
          <cell r="CN861">
            <v>-2E-3</v>
          </cell>
          <cell r="CO861">
            <v>-1E-3</v>
          </cell>
          <cell r="CP861">
            <v>-1E-3</v>
          </cell>
          <cell r="CQ861">
            <v>-1E-3</v>
          </cell>
          <cell r="CR861">
            <v>-1E-3</v>
          </cell>
          <cell r="CS861">
            <v>0</v>
          </cell>
          <cell r="CT861">
            <v>0</v>
          </cell>
          <cell r="CU861">
            <v>-1E-3</v>
          </cell>
          <cell r="CV861">
            <v>-1E-3</v>
          </cell>
          <cell r="CW861">
            <v>0</v>
          </cell>
          <cell r="CX861">
            <v>-1E-3</v>
          </cell>
          <cell r="CY861">
            <v>-1E-3</v>
          </cell>
          <cell r="CZ861">
            <v>-1E-3</v>
          </cell>
          <cell r="DA861">
            <v>-1E-3</v>
          </cell>
          <cell r="DB861">
            <v>-1E-3</v>
          </cell>
          <cell r="DC861">
            <v>-1E-3</v>
          </cell>
          <cell r="DD861">
            <v>-1E-3</v>
          </cell>
          <cell r="DE861">
            <v>0</v>
          </cell>
          <cell r="DF861">
            <v>0</v>
          </cell>
          <cell r="DG861">
            <v>0</v>
          </cell>
          <cell r="DH861">
            <v>0</v>
          </cell>
          <cell r="DI861">
            <v>0</v>
          </cell>
          <cell r="DJ861">
            <v>0</v>
          </cell>
          <cell r="DK861">
            <v>0</v>
          </cell>
          <cell r="DL861">
            <v>0</v>
          </cell>
          <cell r="DM861">
            <v>0</v>
          </cell>
          <cell r="DN861">
            <v>0</v>
          </cell>
          <cell r="DO861">
            <v>0</v>
          </cell>
          <cell r="DP861">
            <v>0</v>
          </cell>
          <cell r="DQ861">
            <v>0</v>
          </cell>
          <cell r="DR861">
            <v>0</v>
          </cell>
          <cell r="DS861">
            <v>0</v>
          </cell>
          <cell r="DT861">
            <v>0</v>
          </cell>
          <cell r="DU861">
            <v>0</v>
          </cell>
          <cell r="DV861">
            <v>0</v>
          </cell>
          <cell r="DW861">
            <v>0</v>
          </cell>
          <cell r="DX861">
            <v>0</v>
          </cell>
          <cell r="DY861">
            <v>0</v>
          </cell>
          <cell r="DZ861">
            <v>0</v>
          </cell>
          <cell r="EA861">
            <v>0</v>
          </cell>
          <cell r="EB861">
            <v>0</v>
          </cell>
          <cell r="EC861">
            <v>0</v>
          </cell>
          <cell r="ED861">
            <v>0</v>
          </cell>
        </row>
        <row r="862"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-1E-3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-1E-3</v>
          </cell>
          <cell r="Z862">
            <v>-1E-3</v>
          </cell>
          <cell r="AA862">
            <v>0</v>
          </cell>
          <cell r="AB862">
            <v>0</v>
          </cell>
          <cell r="AC862">
            <v>-1E-3</v>
          </cell>
          <cell r="AD862">
            <v>-1E-3</v>
          </cell>
          <cell r="AE862">
            <v>0</v>
          </cell>
          <cell r="AF862">
            <v>0</v>
          </cell>
          <cell r="AG862">
            <v>-1E-3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-1E-3</v>
          </cell>
          <cell r="AM862">
            <v>-1E-3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-1E-3</v>
          </cell>
          <cell r="BU862">
            <v>0</v>
          </cell>
          <cell r="BV862">
            <v>-1E-3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-1E-3</v>
          </cell>
          <cell r="CF862">
            <v>-1E-3</v>
          </cell>
          <cell r="CG862">
            <v>-1E-3</v>
          </cell>
          <cell r="CH862">
            <v>-1E-3</v>
          </cell>
          <cell r="CI862">
            <v>0</v>
          </cell>
          <cell r="CJ862">
            <v>-1E-3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-1E-3</v>
          </cell>
          <cell r="CP862">
            <v>-1E-3</v>
          </cell>
          <cell r="CQ862">
            <v>-1E-3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0</v>
          </cell>
          <cell r="CZ862">
            <v>0</v>
          </cell>
          <cell r="DA862">
            <v>0</v>
          </cell>
          <cell r="DB862">
            <v>0</v>
          </cell>
          <cell r="DC862">
            <v>0</v>
          </cell>
          <cell r="DD862">
            <v>0</v>
          </cell>
          <cell r="DE862">
            <v>0</v>
          </cell>
          <cell r="DF862">
            <v>0</v>
          </cell>
          <cell r="DG862">
            <v>0</v>
          </cell>
          <cell r="DH862">
            <v>0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</row>
        <row r="863"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-1E-3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-1E-3</v>
          </cell>
          <cell r="X863">
            <v>-1E-3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-1E-3</v>
          </cell>
          <cell r="AI863">
            <v>-1E-3</v>
          </cell>
          <cell r="AJ863">
            <v>-1E-3</v>
          </cell>
          <cell r="AK863">
            <v>-1E-3</v>
          </cell>
          <cell r="AL863">
            <v>0</v>
          </cell>
          <cell r="AM863">
            <v>0</v>
          </cell>
          <cell r="AN863">
            <v>-1E-3</v>
          </cell>
          <cell r="AO863">
            <v>-1E-3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-1E-3</v>
          </cell>
          <cell r="AV863">
            <v>0</v>
          </cell>
          <cell r="AW863">
            <v>-1E-3</v>
          </cell>
          <cell r="AX863">
            <v>-1E-3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-1E-3</v>
          </cell>
          <cell r="BF863">
            <v>-1E-3</v>
          </cell>
          <cell r="BG863">
            <v>-1E-3</v>
          </cell>
          <cell r="BH863">
            <v>-1E-3</v>
          </cell>
          <cell r="BI863">
            <v>0</v>
          </cell>
          <cell r="BJ863">
            <v>-1E-3</v>
          </cell>
          <cell r="BK863">
            <v>-1E-3</v>
          </cell>
          <cell r="BL863">
            <v>-1E-3</v>
          </cell>
          <cell r="BM863">
            <v>-1E-3</v>
          </cell>
          <cell r="BN863">
            <v>-1E-3</v>
          </cell>
          <cell r="BO863">
            <v>-1E-3</v>
          </cell>
          <cell r="BP863">
            <v>0</v>
          </cell>
          <cell r="BQ863">
            <v>-1E-3</v>
          </cell>
          <cell r="BR863">
            <v>-1E-3</v>
          </cell>
          <cell r="BS863">
            <v>-1E-3</v>
          </cell>
          <cell r="BT863">
            <v>-1E-3</v>
          </cell>
          <cell r="BU863">
            <v>-1E-3</v>
          </cell>
          <cell r="BV863">
            <v>0</v>
          </cell>
          <cell r="BW863">
            <v>-1E-3</v>
          </cell>
          <cell r="BX863">
            <v>-1E-3</v>
          </cell>
          <cell r="BY863">
            <v>-1E-3</v>
          </cell>
          <cell r="BZ863">
            <v>-1E-3</v>
          </cell>
          <cell r="CA863">
            <v>-1E-3</v>
          </cell>
          <cell r="CB863">
            <v>-1E-3</v>
          </cell>
          <cell r="CC863">
            <v>-1E-3</v>
          </cell>
          <cell r="CD863">
            <v>-1E-3</v>
          </cell>
          <cell r="CE863">
            <v>-1E-3</v>
          </cell>
          <cell r="CF863">
            <v>-1E-3</v>
          </cell>
          <cell r="CG863">
            <v>0</v>
          </cell>
          <cell r="CH863">
            <v>-1E-3</v>
          </cell>
          <cell r="CI863">
            <v>-1E-3</v>
          </cell>
          <cell r="CJ863">
            <v>0</v>
          </cell>
          <cell r="CK863">
            <v>-1E-3</v>
          </cell>
          <cell r="CL863">
            <v>0</v>
          </cell>
          <cell r="CM863">
            <v>-1E-3</v>
          </cell>
          <cell r="CN863">
            <v>-1E-3</v>
          </cell>
          <cell r="CO863">
            <v>-1E-3</v>
          </cell>
          <cell r="CP863">
            <v>0</v>
          </cell>
          <cell r="CQ863">
            <v>0</v>
          </cell>
          <cell r="CR863">
            <v>-1E-3</v>
          </cell>
          <cell r="CS863">
            <v>-1E-3</v>
          </cell>
          <cell r="CT863">
            <v>0</v>
          </cell>
          <cell r="CU863">
            <v>0</v>
          </cell>
          <cell r="CV863">
            <v>0</v>
          </cell>
          <cell r="CW863">
            <v>-1E-3</v>
          </cell>
          <cell r="CX863">
            <v>-1E-3</v>
          </cell>
          <cell r="CY863">
            <v>-1E-3</v>
          </cell>
          <cell r="CZ863">
            <v>-1E-3</v>
          </cell>
          <cell r="DA863">
            <v>-1E-3</v>
          </cell>
          <cell r="DB863">
            <v>0</v>
          </cell>
          <cell r="DC863">
            <v>-1E-3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</row>
        <row r="864"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-1E-3</v>
          </cell>
          <cell r="M864">
            <v>-1E-3</v>
          </cell>
          <cell r="N864">
            <v>-1E-3</v>
          </cell>
          <cell r="O864">
            <v>-1E-3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-1E-3</v>
          </cell>
          <cell r="Z864">
            <v>-1E-3</v>
          </cell>
          <cell r="AA864">
            <v>-1E-3</v>
          </cell>
          <cell r="AB864">
            <v>0</v>
          </cell>
          <cell r="AC864">
            <v>-1E-3</v>
          </cell>
          <cell r="AD864">
            <v>-1E-3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-1E-3</v>
          </cell>
          <cell r="AM864">
            <v>-1E-3</v>
          </cell>
          <cell r="AN864">
            <v>-1E-3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  <cell r="BY864">
            <v>0</v>
          </cell>
          <cell r="BZ864">
            <v>0</v>
          </cell>
          <cell r="CA864">
            <v>0</v>
          </cell>
          <cell r="CB864">
            <v>0</v>
          </cell>
          <cell r="CC864">
            <v>0</v>
          </cell>
          <cell r="CD864">
            <v>0</v>
          </cell>
          <cell r="CE864">
            <v>0</v>
          </cell>
          <cell r="CF864">
            <v>0</v>
          </cell>
          <cell r="CG864">
            <v>0</v>
          </cell>
          <cell r="CH864">
            <v>0</v>
          </cell>
          <cell r="CI864">
            <v>0</v>
          </cell>
          <cell r="CJ864">
            <v>0</v>
          </cell>
          <cell r="CK864">
            <v>0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0</v>
          </cell>
          <cell r="CS864">
            <v>-1E-3</v>
          </cell>
          <cell r="CT864">
            <v>-1E-3</v>
          </cell>
          <cell r="CU864">
            <v>0</v>
          </cell>
          <cell r="CV864">
            <v>0</v>
          </cell>
          <cell r="CW864">
            <v>-1E-3</v>
          </cell>
          <cell r="CX864">
            <v>0</v>
          </cell>
          <cell r="CY864">
            <v>0</v>
          </cell>
          <cell r="CZ864">
            <v>0</v>
          </cell>
          <cell r="DA864">
            <v>0</v>
          </cell>
          <cell r="DB864">
            <v>0</v>
          </cell>
          <cell r="DC864">
            <v>-1E-3</v>
          </cell>
          <cell r="DD864">
            <v>-1E-3</v>
          </cell>
          <cell r="DE864">
            <v>0</v>
          </cell>
          <cell r="DF864">
            <v>-1E-3</v>
          </cell>
          <cell r="DG864">
            <v>0</v>
          </cell>
          <cell r="DH864">
            <v>0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-1E-3</v>
          </cell>
          <cell r="DQ864">
            <v>0</v>
          </cell>
          <cell r="DR864">
            <v>0</v>
          </cell>
          <cell r="DS864">
            <v>-1E-3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-1E-3</v>
          </cell>
        </row>
        <row r="865">
          <cell r="F865">
            <v>-2E-3</v>
          </cell>
          <cell r="G865">
            <v>-3.0000000000000001E-3</v>
          </cell>
          <cell r="H865">
            <v>-1E-3</v>
          </cell>
          <cell r="I865">
            <v>-2E-3</v>
          </cell>
          <cell r="J865">
            <v>-1E-3</v>
          </cell>
          <cell r="K865">
            <v>-2E-3</v>
          </cell>
          <cell r="L865">
            <v>-2E-3</v>
          </cell>
          <cell r="M865">
            <v>-2E-3</v>
          </cell>
          <cell r="N865">
            <v>-4.0000000000000001E-3</v>
          </cell>
          <cell r="O865">
            <v>-2E-3</v>
          </cell>
          <cell r="P865">
            <v>-2E-3</v>
          </cell>
          <cell r="Q865">
            <v>-4.0000000000000001E-3</v>
          </cell>
          <cell r="R865">
            <v>-2E-3</v>
          </cell>
          <cell r="S865">
            <v>-2E-3</v>
          </cell>
          <cell r="T865">
            <v>-2E-3</v>
          </cell>
          <cell r="U865">
            <v>-2E-3</v>
          </cell>
          <cell r="V865">
            <v>-1E-3</v>
          </cell>
          <cell r="W865">
            <v>-2E-3</v>
          </cell>
          <cell r="X865">
            <v>-2E-3</v>
          </cell>
          <cell r="Y865">
            <v>-1E-3</v>
          </cell>
          <cell r="Z865">
            <v>-1E-3</v>
          </cell>
          <cell r="AA865">
            <v>-2E-3</v>
          </cell>
          <cell r="AB865">
            <v>-2E-3</v>
          </cell>
          <cell r="AC865">
            <v>-2E-3</v>
          </cell>
          <cell r="AD865">
            <v>-2E-3</v>
          </cell>
          <cell r="AE865">
            <v>-2E-3</v>
          </cell>
          <cell r="AF865">
            <v>-2E-3</v>
          </cell>
          <cell r="AG865">
            <v>-2E-3</v>
          </cell>
          <cell r="AH865">
            <v>-1E-3</v>
          </cell>
          <cell r="AI865">
            <v>-1E-3</v>
          </cell>
          <cell r="AJ865">
            <v>-2E-3</v>
          </cell>
          <cell r="AK865">
            <v>-2E-3</v>
          </cell>
          <cell r="AL865">
            <v>-1E-3</v>
          </cell>
          <cell r="AM865">
            <v>0</v>
          </cell>
          <cell r="AN865">
            <v>-2E-3</v>
          </cell>
          <cell r="AO865">
            <v>-2E-3</v>
          </cell>
          <cell r="AP865">
            <v>-2E-3</v>
          </cell>
          <cell r="AQ865">
            <v>-1E-3</v>
          </cell>
          <cell r="AR865">
            <v>-1E-3</v>
          </cell>
          <cell r="AS865">
            <v>-2E-3</v>
          </cell>
          <cell r="AT865">
            <v>-2E-3</v>
          </cell>
          <cell r="AU865">
            <v>-2E-3</v>
          </cell>
          <cell r="AV865">
            <v>-1E-3</v>
          </cell>
          <cell r="AW865">
            <v>-2E-3</v>
          </cell>
          <cell r="AX865">
            <v>-2E-3</v>
          </cell>
          <cell r="AY865">
            <v>-1E-3</v>
          </cell>
          <cell r="AZ865">
            <v>0</v>
          </cell>
          <cell r="BA865">
            <v>-1E-3</v>
          </cell>
          <cell r="BB865">
            <v>-2E-3</v>
          </cell>
          <cell r="BC865">
            <v>-2E-3</v>
          </cell>
          <cell r="BD865">
            <v>-1E-3</v>
          </cell>
          <cell r="BE865">
            <v>-2E-3</v>
          </cell>
          <cell r="BF865">
            <v>-2E-3</v>
          </cell>
          <cell r="BG865">
            <v>-2E-3</v>
          </cell>
          <cell r="BH865">
            <v>-2E-3</v>
          </cell>
          <cell r="BI865">
            <v>-1E-3</v>
          </cell>
          <cell r="BJ865">
            <v>-1E-3</v>
          </cell>
          <cell r="BK865">
            <v>-2E-3</v>
          </cell>
          <cell r="BL865">
            <v>-1E-3</v>
          </cell>
          <cell r="BM865">
            <v>-1E-3</v>
          </cell>
          <cell r="BN865">
            <v>-2E-3</v>
          </cell>
          <cell r="BO865">
            <v>-2E-3</v>
          </cell>
          <cell r="BP865">
            <v>-2E-3</v>
          </cell>
          <cell r="BQ865">
            <v>-2E-3</v>
          </cell>
          <cell r="BR865">
            <v>-2E-3</v>
          </cell>
          <cell r="BS865">
            <v>-2E-3</v>
          </cell>
          <cell r="BT865">
            <v>-2E-3</v>
          </cell>
          <cell r="BU865">
            <v>-1E-3</v>
          </cell>
          <cell r="BV865">
            <v>-1E-3</v>
          </cell>
          <cell r="BW865">
            <v>-2E-3</v>
          </cell>
          <cell r="BX865">
            <v>-2E-3</v>
          </cell>
          <cell r="BY865">
            <v>-1E-3</v>
          </cell>
          <cell r="BZ865">
            <v>-1E-3</v>
          </cell>
          <cell r="CA865">
            <v>-2E-3</v>
          </cell>
          <cell r="CB865">
            <v>-2E-3</v>
          </cell>
          <cell r="CC865">
            <v>-2E-3</v>
          </cell>
          <cell r="CD865">
            <v>-2E-3</v>
          </cell>
          <cell r="CE865">
            <v>-1E-3</v>
          </cell>
          <cell r="CF865">
            <v>-2E-3</v>
          </cell>
          <cell r="CG865">
            <v>-2E-3</v>
          </cell>
          <cell r="CH865">
            <v>-1E-3</v>
          </cell>
          <cell r="CI865">
            <v>-1E-3</v>
          </cell>
          <cell r="CJ865">
            <v>-1E-3</v>
          </cell>
          <cell r="CK865">
            <v>-1E-3</v>
          </cell>
          <cell r="CL865">
            <v>-1E-3</v>
          </cell>
          <cell r="CM865">
            <v>-1E-3</v>
          </cell>
          <cell r="CN865">
            <v>-1E-3</v>
          </cell>
          <cell r="CO865">
            <v>-1E-3</v>
          </cell>
          <cell r="CP865">
            <v>-1E-3</v>
          </cell>
          <cell r="CQ865">
            <v>-2E-3</v>
          </cell>
          <cell r="CR865">
            <v>-1E-3</v>
          </cell>
          <cell r="CS865">
            <v>-2E-3</v>
          </cell>
          <cell r="CT865">
            <v>-2E-3</v>
          </cell>
          <cell r="CU865">
            <v>-1E-3</v>
          </cell>
          <cell r="CV865">
            <v>-1E-3</v>
          </cell>
          <cell r="CW865">
            <v>-1E-3</v>
          </cell>
          <cell r="CX865">
            <v>-1E-3</v>
          </cell>
          <cell r="CY865">
            <v>-1E-3</v>
          </cell>
          <cell r="CZ865">
            <v>-1E-3</v>
          </cell>
          <cell r="DA865">
            <v>-1E-3</v>
          </cell>
          <cell r="DB865">
            <v>-1E-3</v>
          </cell>
          <cell r="DC865">
            <v>-2E-3</v>
          </cell>
          <cell r="DD865">
            <v>-2E-3</v>
          </cell>
          <cell r="DE865">
            <v>-1E-3</v>
          </cell>
          <cell r="DF865">
            <v>-2E-3</v>
          </cell>
          <cell r="DG865">
            <v>-2E-3</v>
          </cell>
          <cell r="DH865">
            <v>-1E-3</v>
          </cell>
          <cell r="DI865">
            <v>-1E-3</v>
          </cell>
          <cell r="DJ865">
            <v>-1E-3</v>
          </cell>
          <cell r="DK865">
            <v>-1E-3</v>
          </cell>
          <cell r="DL865">
            <v>-1E-3</v>
          </cell>
          <cell r="DM865">
            <v>0</v>
          </cell>
          <cell r="DN865">
            <v>-1E-3</v>
          </cell>
          <cell r="DO865">
            <v>-1E-3</v>
          </cell>
          <cell r="DP865">
            <v>-2E-3</v>
          </cell>
          <cell r="DQ865">
            <v>-2E-3</v>
          </cell>
          <cell r="DR865">
            <v>-1E-3</v>
          </cell>
          <cell r="DS865">
            <v>-2E-3</v>
          </cell>
          <cell r="DT865">
            <v>-2E-3</v>
          </cell>
          <cell r="DU865">
            <v>-1E-3</v>
          </cell>
          <cell r="DV865">
            <v>-1E-3</v>
          </cell>
          <cell r="DW865">
            <v>-1E-3</v>
          </cell>
          <cell r="DX865">
            <v>-1E-3</v>
          </cell>
          <cell r="DY865">
            <v>0</v>
          </cell>
          <cell r="DZ865">
            <v>0</v>
          </cell>
          <cell r="EA865">
            <v>-1E-3</v>
          </cell>
          <cell r="EB865">
            <v>-2E-3</v>
          </cell>
          <cell r="EC865">
            <v>-2E-3</v>
          </cell>
          <cell r="ED865">
            <v>-2E-3</v>
          </cell>
        </row>
        <row r="866">
          <cell r="F866">
            <v>0</v>
          </cell>
          <cell r="G866">
            <v>-1E-3</v>
          </cell>
          <cell r="H866">
            <v>-2E-3</v>
          </cell>
          <cell r="I866">
            <v>-2E-3</v>
          </cell>
          <cell r="J866">
            <v>-2E-3</v>
          </cell>
          <cell r="K866">
            <v>-2E-3</v>
          </cell>
          <cell r="L866">
            <v>0</v>
          </cell>
          <cell r="M866">
            <v>0</v>
          </cell>
          <cell r="N866">
            <v>-1E-3</v>
          </cell>
          <cell r="O866">
            <v>-2E-3</v>
          </cell>
          <cell r="P866">
            <v>-3.0000000000000001E-3</v>
          </cell>
          <cell r="Q866">
            <v>-2E-3</v>
          </cell>
          <cell r="R866">
            <v>-2E-3</v>
          </cell>
          <cell r="S866">
            <v>-2E-3</v>
          </cell>
          <cell r="T866">
            <v>-2E-3</v>
          </cell>
          <cell r="U866">
            <v>-2E-3</v>
          </cell>
          <cell r="V866">
            <v>-2E-3</v>
          </cell>
          <cell r="W866">
            <v>-2E-3</v>
          </cell>
          <cell r="X866">
            <v>-2E-3</v>
          </cell>
          <cell r="Y866">
            <v>0</v>
          </cell>
          <cell r="Z866">
            <v>-1E-3</v>
          </cell>
          <cell r="AA866">
            <v>-1E-3</v>
          </cell>
          <cell r="AB866">
            <v>-2E-3</v>
          </cell>
          <cell r="AC866">
            <v>-2E-3</v>
          </cell>
          <cell r="AD866">
            <v>-2E-3</v>
          </cell>
          <cell r="AE866">
            <v>-1E-3</v>
          </cell>
          <cell r="AF866">
            <v>-1E-3</v>
          </cell>
          <cell r="AG866">
            <v>-2E-3</v>
          </cell>
          <cell r="AH866">
            <v>-2E-3</v>
          </cell>
          <cell r="AI866">
            <v>-2E-3</v>
          </cell>
          <cell r="AJ866">
            <v>-2E-3</v>
          </cell>
          <cell r="AK866">
            <v>-2E-3</v>
          </cell>
          <cell r="AL866">
            <v>-1E-3</v>
          </cell>
          <cell r="AM866">
            <v>0</v>
          </cell>
          <cell r="AN866">
            <v>0</v>
          </cell>
          <cell r="AO866">
            <v>-2E-3</v>
          </cell>
          <cell r="AP866">
            <v>-1E-3</v>
          </cell>
          <cell r="AQ866">
            <v>0</v>
          </cell>
          <cell r="AR866">
            <v>-1E-3</v>
          </cell>
          <cell r="AS866">
            <v>-1E-3</v>
          </cell>
          <cell r="AT866">
            <v>-1E-3</v>
          </cell>
          <cell r="AU866">
            <v>-2E-3</v>
          </cell>
          <cell r="AV866">
            <v>-1E-3</v>
          </cell>
          <cell r="AW866">
            <v>-1E-3</v>
          </cell>
          <cell r="AX866">
            <v>-1E-3</v>
          </cell>
          <cell r="AY866">
            <v>0</v>
          </cell>
          <cell r="AZ866">
            <v>0</v>
          </cell>
          <cell r="BA866">
            <v>0</v>
          </cell>
          <cell r="BB866">
            <v>-1E-3</v>
          </cell>
          <cell r="BC866">
            <v>-1E-3</v>
          </cell>
          <cell r="BD866">
            <v>-1E-3</v>
          </cell>
          <cell r="BE866">
            <v>-2E-3</v>
          </cell>
          <cell r="BF866">
            <v>-2E-3</v>
          </cell>
          <cell r="BG866">
            <v>-2E-3</v>
          </cell>
          <cell r="BH866">
            <v>-2E-3</v>
          </cell>
          <cell r="BI866">
            <v>-1E-3</v>
          </cell>
          <cell r="BJ866">
            <v>-1E-3</v>
          </cell>
          <cell r="BK866">
            <v>-2E-3</v>
          </cell>
          <cell r="BL866">
            <v>-1E-3</v>
          </cell>
          <cell r="BM866">
            <v>-1E-3</v>
          </cell>
          <cell r="BN866">
            <v>-1E-3</v>
          </cell>
          <cell r="BO866">
            <v>-1E-3</v>
          </cell>
          <cell r="BP866">
            <v>-2E-3</v>
          </cell>
          <cell r="BQ866">
            <v>-2E-3</v>
          </cell>
          <cell r="BR866">
            <v>-1E-3</v>
          </cell>
          <cell r="BS866">
            <v>-2E-3</v>
          </cell>
          <cell r="BT866">
            <v>-2E-3</v>
          </cell>
          <cell r="BU866">
            <v>-2E-3</v>
          </cell>
          <cell r="BV866">
            <v>-1E-3</v>
          </cell>
          <cell r="BW866">
            <v>-1E-3</v>
          </cell>
          <cell r="BX866">
            <v>-1E-3</v>
          </cell>
          <cell r="BY866">
            <v>-1E-3</v>
          </cell>
          <cell r="BZ866">
            <v>-1E-3</v>
          </cell>
          <cell r="CA866">
            <v>-1E-3</v>
          </cell>
          <cell r="CB866">
            <v>-1E-3</v>
          </cell>
          <cell r="CC866">
            <v>-2E-3</v>
          </cell>
          <cell r="CD866">
            <v>-2E-3</v>
          </cell>
          <cell r="CE866">
            <v>-1E-3</v>
          </cell>
          <cell r="CF866">
            <v>-2E-3</v>
          </cell>
          <cell r="CG866">
            <v>-1E-3</v>
          </cell>
          <cell r="CH866">
            <v>-2E-3</v>
          </cell>
          <cell r="CI866">
            <v>-1E-3</v>
          </cell>
          <cell r="CJ866">
            <v>-1E-3</v>
          </cell>
          <cell r="CK866">
            <v>-1E-3</v>
          </cell>
          <cell r="CL866">
            <v>0</v>
          </cell>
          <cell r="CM866">
            <v>0</v>
          </cell>
          <cell r="CN866">
            <v>-1E-3</v>
          </cell>
          <cell r="CO866">
            <v>-1E-3</v>
          </cell>
          <cell r="CP866">
            <v>-2E-3</v>
          </cell>
          <cell r="CQ866">
            <v>-2E-3</v>
          </cell>
          <cell r="CR866">
            <v>-1E-3</v>
          </cell>
          <cell r="CS866">
            <v>-2E-3</v>
          </cell>
          <cell r="CT866">
            <v>-1E-3</v>
          </cell>
          <cell r="CU866">
            <v>-2E-3</v>
          </cell>
          <cell r="CV866">
            <v>-1E-3</v>
          </cell>
          <cell r="CW866">
            <v>-1E-3</v>
          </cell>
          <cell r="CX866">
            <v>-1E-3</v>
          </cell>
          <cell r="CY866">
            <v>0</v>
          </cell>
          <cell r="CZ866">
            <v>-1E-3</v>
          </cell>
          <cell r="DA866">
            <v>-1E-3</v>
          </cell>
          <cell r="DB866">
            <v>-1E-3</v>
          </cell>
          <cell r="DC866">
            <v>-2E-3</v>
          </cell>
          <cell r="DD866">
            <v>-2E-3</v>
          </cell>
          <cell r="DE866">
            <v>-1E-3</v>
          </cell>
          <cell r="DF866">
            <v>-2E-3</v>
          </cell>
          <cell r="DG866">
            <v>-2E-3</v>
          </cell>
          <cell r="DH866">
            <v>-1E-3</v>
          </cell>
          <cell r="DI866">
            <v>-1E-3</v>
          </cell>
          <cell r="DJ866">
            <v>-1E-3</v>
          </cell>
          <cell r="DK866">
            <v>-1E-3</v>
          </cell>
          <cell r="DL866">
            <v>0</v>
          </cell>
          <cell r="DM866">
            <v>0</v>
          </cell>
          <cell r="DN866">
            <v>-1E-3</v>
          </cell>
          <cell r="DO866">
            <v>-1E-3</v>
          </cell>
          <cell r="DP866">
            <v>-2E-3</v>
          </cell>
          <cell r="DQ866">
            <v>-2E-3</v>
          </cell>
          <cell r="DR866">
            <v>-1E-3</v>
          </cell>
          <cell r="DS866">
            <v>-2E-3</v>
          </cell>
          <cell r="DT866">
            <v>-2E-3</v>
          </cell>
          <cell r="DU866">
            <v>-1E-3</v>
          </cell>
          <cell r="DV866">
            <v>-1E-3</v>
          </cell>
          <cell r="DW866">
            <v>-1E-3</v>
          </cell>
          <cell r="DX866">
            <v>-1E-3</v>
          </cell>
          <cell r="DY866">
            <v>0</v>
          </cell>
          <cell r="DZ866">
            <v>0</v>
          </cell>
          <cell r="EA866">
            <v>-1E-3</v>
          </cell>
          <cell r="EB866">
            <v>-1E-3</v>
          </cell>
          <cell r="EC866">
            <v>-2E-3</v>
          </cell>
          <cell r="ED866">
            <v>-2E-3</v>
          </cell>
        </row>
        <row r="867">
          <cell r="F867">
            <v>-1E-3</v>
          </cell>
          <cell r="G867">
            <v>-2E-3</v>
          </cell>
          <cell r="H867">
            <v>-2E-3</v>
          </cell>
          <cell r="I867">
            <v>-2E-3</v>
          </cell>
          <cell r="J867">
            <v>-1E-3</v>
          </cell>
          <cell r="K867">
            <v>-1E-3</v>
          </cell>
          <cell r="L867">
            <v>-1E-3</v>
          </cell>
          <cell r="M867">
            <v>-1E-3</v>
          </cell>
          <cell r="N867">
            <v>-1E-3</v>
          </cell>
          <cell r="O867">
            <v>-2E-3</v>
          </cell>
          <cell r="P867">
            <v>-2E-3</v>
          </cell>
          <cell r="Q867">
            <v>-1E-3</v>
          </cell>
          <cell r="R867">
            <v>-1E-3</v>
          </cell>
          <cell r="S867">
            <v>0</v>
          </cell>
          <cell r="T867">
            <v>-1E-3</v>
          </cell>
          <cell r="U867">
            <v>-1E-3</v>
          </cell>
          <cell r="V867">
            <v>-1E-3</v>
          </cell>
          <cell r="W867">
            <v>0</v>
          </cell>
          <cell r="X867">
            <v>-1E-3</v>
          </cell>
          <cell r="Y867">
            <v>-2E-3</v>
          </cell>
          <cell r="Z867">
            <v>-2E-3</v>
          </cell>
          <cell r="AA867">
            <v>-1E-3</v>
          </cell>
          <cell r="AB867">
            <v>-1E-3</v>
          </cell>
          <cell r="AC867">
            <v>-1E-3</v>
          </cell>
          <cell r="AD867">
            <v>-2E-3</v>
          </cell>
          <cell r="AE867">
            <v>-1E-3</v>
          </cell>
          <cell r="AF867">
            <v>-2E-3</v>
          </cell>
          <cell r="AG867">
            <v>-1E-3</v>
          </cell>
          <cell r="AH867">
            <v>-1E-3</v>
          </cell>
          <cell r="AI867">
            <v>-1E-3</v>
          </cell>
          <cell r="AJ867">
            <v>-1E-3</v>
          </cell>
          <cell r="AK867">
            <v>-1E-3</v>
          </cell>
          <cell r="AL867">
            <v>-2E-3</v>
          </cell>
          <cell r="AM867">
            <v>-2E-3</v>
          </cell>
          <cell r="AN867">
            <v>-1E-3</v>
          </cell>
          <cell r="AO867">
            <v>-1E-3</v>
          </cell>
          <cell r="AP867">
            <v>-2E-3</v>
          </cell>
          <cell r="AQ867">
            <v>-2E-3</v>
          </cell>
          <cell r="AR867">
            <v>-1E-3</v>
          </cell>
          <cell r="AS867">
            <v>-2E-3</v>
          </cell>
          <cell r="AT867">
            <v>-1E-3</v>
          </cell>
          <cell r="AU867">
            <v>-1E-3</v>
          </cell>
          <cell r="AV867">
            <v>-1E-3</v>
          </cell>
          <cell r="AW867">
            <v>-1E-3</v>
          </cell>
          <cell r="AX867">
            <v>-1E-3</v>
          </cell>
          <cell r="AY867">
            <v>-2E-3</v>
          </cell>
          <cell r="AZ867">
            <v>-2E-3</v>
          </cell>
          <cell r="BA867">
            <v>-1E-3</v>
          </cell>
          <cell r="BB867">
            <v>-1E-3</v>
          </cell>
          <cell r="BC867">
            <v>-2E-3</v>
          </cell>
          <cell r="BD867">
            <v>-2E-3</v>
          </cell>
          <cell r="BE867">
            <v>-1E-3</v>
          </cell>
          <cell r="BF867">
            <v>0</v>
          </cell>
          <cell r="BG867">
            <v>-1E-3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-1E-3</v>
          </cell>
          <cell r="BM867">
            <v>-1E-3</v>
          </cell>
          <cell r="BN867">
            <v>-1E-3</v>
          </cell>
          <cell r="BO867">
            <v>-1E-3</v>
          </cell>
          <cell r="BP867">
            <v>-1E-3</v>
          </cell>
          <cell r="BQ867">
            <v>-1E-3</v>
          </cell>
          <cell r="BR867">
            <v>-1E-3</v>
          </cell>
          <cell r="BS867">
            <v>-1E-3</v>
          </cell>
          <cell r="BT867">
            <v>-1E-3</v>
          </cell>
          <cell r="BU867">
            <v>0</v>
          </cell>
          <cell r="BV867">
            <v>-1E-3</v>
          </cell>
          <cell r="BW867">
            <v>0</v>
          </cell>
          <cell r="BX867">
            <v>-1E-3</v>
          </cell>
          <cell r="BY867">
            <v>-2E-3</v>
          </cell>
          <cell r="BZ867">
            <v>-2E-3</v>
          </cell>
          <cell r="CA867">
            <v>-1E-3</v>
          </cell>
          <cell r="CB867">
            <v>-1E-3</v>
          </cell>
          <cell r="CC867">
            <v>-1E-3</v>
          </cell>
          <cell r="CD867">
            <v>-1E-3</v>
          </cell>
          <cell r="CE867">
            <v>-1E-3</v>
          </cell>
          <cell r="CF867">
            <v>0</v>
          </cell>
          <cell r="CG867">
            <v>-1E-3</v>
          </cell>
          <cell r="CH867">
            <v>0</v>
          </cell>
          <cell r="CI867">
            <v>-1E-3</v>
          </cell>
          <cell r="CJ867">
            <v>0</v>
          </cell>
          <cell r="CK867">
            <v>0</v>
          </cell>
          <cell r="CL867">
            <v>-1E-3</v>
          </cell>
          <cell r="CM867">
            <v>-1E-3</v>
          </cell>
          <cell r="CN867">
            <v>-1E-3</v>
          </cell>
          <cell r="CO867">
            <v>-1E-3</v>
          </cell>
          <cell r="CP867">
            <v>-1E-3</v>
          </cell>
          <cell r="CQ867">
            <v>-1E-3</v>
          </cell>
          <cell r="CR867">
            <v>-1E-3</v>
          </cell>
          <cell r="CS867">
            <v>-1E-3</v>
          </cell>
          <cell r="CT867">
            <v>-1E-3</v>
          </cell>
          <cell r="CU867">
            <v>-1E-3</v>
          </cell>
          <cell r="CV867">
            <v>-1E-3</v>
          </cell>
          <cell r="CW867">
            <v>0</v>
          </cell>
          <cell r="CX867">
            <v>0</v>
          </cell>
          <cell r="CY867">
            <v>-1E-3</v>
          </cell>
          <cell r="CZ867">
            <v>-1E-3</v>
          </cell>
          <cell r="DA867">
            <v>-1E-3</v>
          </cell>
          <cell r="DB867">
            <v>-1E-3</v>
          </cell>
          <cell r="DC867">
            <v>-1E-3</v>
          </cell>
          <cell r="DD867">
            <v>-1E-3</v>
          </cell>
          <cell r="DE867">
            <v>-1E-3</v>
          </cell>
          <cell r="DF867">
            <v>-1E-3</v>
          </cell>
          <cell r="DG867">
            <v>-1E-3</v>
          </cell>
          <cell r="DH867">
            <v>-1E-3</v>
          </cell>
          <cell r="DI867">
            <v>-1E-3</v>
          </cell>
          <cell r="DJ867">
            <v>-1E-3</v>
          </cell>
          <cell r="DK867">
            <v>-1E-3</v>
          </cell>
          <cell r="DL867">
            <v>-1E-3</v>
          </cell>
          <cell r="DM867">
            <v>-1E-3</v>
          </cell>
          <cell r="DN867">
            <v>-1E-3</v>
          </cell>
          <cell r="DO867">
            <v>-1E-3</v>
          </cell>
          <cell r="DP867">
            <v>-1E-3</v>
          </cell>
          <cell r="DQ867">
            <v>-1E-3</v>
          </cell>
          <cell r="DR867">
            <v>-1E-3</v>
          </cell>
          <cell r="DS867">
            <v>-1E-3</v>
          </cell>
          <cell r="DT867">
            <v>-1E-3</v>
          </cell>
          <cell r="DU867">
            <v>-1E-3</v>
          </cell>
          <cell r="DV867">
            <v>-1E-3</v>
          </cell>
          <cell r="DW867">
            <v>-1E-3</v>
          </cell>
          <cell r="DX867">
            <v>-1E-3</v>
          </cell>
          <cell r="DY867">
            <v>-1E-3</v>
          </cell>
          <cell r="DZ867">
            <v>-1E-3</v>
          </cell>
          <cell r="EA867">
            <v>-1E-3</v>
          </cell>
          <cell r="EB867">
            <v>0</v>
          </cell>
          <cell r="EC867">
            <v>-1E-3</v>
          </cell>
          <cell r="ED867">
            <v>-1E-3</v>
          </cell>
        </row>
        <row r="868">
          <cell r="F868">
            <v>0</v>
          </cell>
          <cell r="G868">
            <v>0</v>
          </cell>
          <cell r="H868">
            <v>-1E-3</v>
          </cell>
          <cell r="I868">
            <v>-2E-3</v>
          </cell>
          <cell r="J868">
            <v>-2E-3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-1E-3</v>
          </cell>
          <cell r="S868">
            <v>-1E-3</v>
          </cell>
          <cell r="T868">
            <v>-2E-3</v>
          </cell>
          <cell r="U868">
            <v>-1E-3</v>
          </cell>
          <cell r="V868">
            <v>-2E-3</v>
          </cell>
          <cell r="W868">
            <v>-2E-3</v>
          </cell>
          <cell r="X868">
            <v>-1E-3</v>
          </cell>
          <cell r="Y868">
            <v>0</v>
          </cell>
          <cell r="Z868">
            <v>0</v>
          </cell>
          <cell r="AA868">
            <v>-1E-3</v>
          </cell>
          <cell r="AB868">
            <v>-2E-3</v>
          </cell>
          <cell r="AC868">
            <v>-1E-3</v>
          </cell>
          <cell r="AD868">
            <v>0</v>
          </cell>
          <cell r="AE868">
            <v>-2E-3</v>
          </cell>
          <cell r="AF868">
            <v>-4.0000000000000001E-3</v>
          </cell>
          <cell r="AG868">
            <v>-2E-3</v>
          </cell>
          <cell r="AH868">
            <v>-2E-3</v>
          </cell>
          <cell r="AI868">
            <v>-2E-3</v>
          </cell>
          <cell r="AJ868">
            <v>-1E-3</v>
          </cell>
          <cell r="AK868">
            <v>-1E-3</v>
          </cell>
          <cell r="AL868">
            <v>-3.0000000000000001E-3</v>
          </cell>
          <cell r="AM868">
            <v>-4.0000000000000001E-3</v>
          </cell>
          <cell r="AN868">
            <v>-3.0000000000000001E-3</v>
          </cell>
          <cell r="AO868">
            <v>-1E-3</v>
          </cell>
          <cell r="AP868">
            <v>-2E-3</v>
          </cell>
          <cell r="AQ868">
            <v>-3.0000000000000001E-3</v>
          </cell>
          <cell r="AR868">
            <v>-2E-3</v>
          </cell>
          <cell r="AS868">
            <v>-3.0000000000000001E-3</v>
          </cell>
          <cell r="AT868">
            <v>-3.0000000000000001E-3</v>
          </cell>
          <cell r="AU868">
            <v>-1E-3</v>
          </cell>
          <cell r="AV868">
            <v>-1E-3</v>
          </cell>
          <cell r="AW868">
            <v>-1E-3</v>
          </cell>
          <cell r="AX868">
            <v>-1E-3</v>
          </cell>
          <cell r="AY868">
            <v>-3.0000000000000001E-3</v>
          </cell>
          <cell r="AZ868">
            <v>-5.0000000000000001E-3</v>
          </cell>
          <cell r="BA868">
            <v>-3.0000000000000001E-3</v>
          </cell>
          <cell r="BB868">
            <v>-2E-3</v>
          </cell>
          <cell r="BC868">
            <v>-2E-3</v>
          </cell>
          <cell r="BD868">
            <v>-3.0000000000000001E-3</v>
          </cell>
          <cell r="BE868">
            <v>-1E-3</v>
          </cell>
          <cell r="BF868">
            <v>-1E-3</v>
          </cell>
          <cell r="BG868">
            <v>-1E-3</v>
          </cell>
          <cell r="BH868">
            <v>-1E-3</v>
          </cell>
          <cell r="BI868">
            <v>-1E-3</v>
          </cell>
          <cell r="BJ868">
            <v>0</v>
          </cell>
          <cell r="BK868">
            <v>-1E-3</v>
          </cell>
          <cell r="BL868">
            <v>-3.0000000000000001E-3</v>
          </cell>
          <cell r="BM868">
            <v>-3.0000000000000001E-3</v>
          </cell>
          <cell r="BN868">
            <v>-2E-3</v>
          </cell>
          <cell r="BO868">
            <v>-1E-3</v>
          </cell>
          <cell r="BP868">
            <v>-1E-3</v>
          </cell>
          <cell r="BQ868">
            <v>-1E-3</v>
          </cell>
          <cell r="BR868">
            <v>-1E-3</v>
          </cell>
          <cell r="BS868">
            <v>-1E-3</v>
          </cell>
          <cell r="BT868">
            <v>-1E-3</v>
          </cell>
          <cell r="BU868">
            <v>-2E-3</v>
          </cell>
          <cell r="BV868">
            <v>-1E-3</v>
          </cell>
          <cell r="BW868">
            <v>0</v>
          </cell>
          <cell r="BX868">
            <v>-1E-3</v>
          </cell>
          <cell r="BY868">
            <v>-2E-3</v>
          </cell>
          <cell r="BZ868">
            <v>-2E-3</v>
          </cell>
          <cell r="CA868">
            <v>-2E-3</v>
          </cell>
          <cell r="CB868">
            <v>-1E-3</v>
          </cell>
          <cell r="CC868">
            <v>-2E-3</v>
          </cell>
          <cell r="CD868">
            <v>-2E-3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-1E-3</v>
          </cell>
          <cell r="BH869">
            <v>0</v>
          </cell>
          <cell r="BI869">
            <v>-1E-3</v>
          </cell>
          <cell r="BJ869">
            <v>-1E-3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-1E-3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-1E-3</v>
          </cell>
          <cell r="CB869">
            <v>-1E-3</v>
          </cell>
          <cell r="CC869">
            <v>0</v>
          </cell>
          <cell r="CD869">
            <v>0</v>
          </cell>
          <cell r="CE869">
            <v>0</v>
          </cell>
          <cell r="CF869">
            <v>-1E-3</v>
          </cell>
          <cell r="CG869">
            <v>0</v>
          </cell>
          <cell r="CH869">
            <v>0</v>
          </cell>
          <cell r="CI869">
            <v>0</v>
          </cell>
          <cell r="CJ869">
            <v>-1E-3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-1E-3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-1E-3</v>
          </cell>
          <cell r="DQ869">
            <v>0</v>
          </cell>
          <cell r="DR869">
            <v>0</v>
          </cell>
          <cell r="DS869">
            <v>0</v>
          </cell>
          <cell r="DT869">
            <v>-1E-3</v>
          </cell>
          <cell r="DU869">
            <v>0</v>
          </cell>
          <cell r="DV869">
            <v>0</v>
          </cell>
          <cell r="DW869">
            <v>-1E-3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-1E-3</v>
          </cell>
          <cell r="ED869">
            <v>0</v>
          </cell>
        </row>
        <row r="871">
          <cell r="F871">
            <v>0</v>
          </cell>
          <cell r="G871">
            <v>0</v>
          </cell>
          <cell r="H871">
            <v>-1E-3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-1E-3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-1E-3</v>
          </cell>
          <cell r="S871">
            <v>0</v>
          </cell>
          <cell r="T871">
            <v>0</v>
          </cell>
          <cell r="U871">
            <v>-1E-3</v>
          </cell>
          <cell r="V871">
            <v>0</v>
          </cell>
          <cell r="W871">
            <v>0</v>
          </cell>
          <cell r="X871">
            <v>0</v>
          </cell>
          <cell r="Y871">
            <v>-1E-3</v>
          </cell>
          <cell r="Z871">
            <v>-1E-3</v>
          </cell>
          <cell r="AA871">
            <v>-2E-3</v>
          </cell>
          <cell r="AB871">
            <v>-2E-3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-1E-3</v>
          </cell>
          <cell r="AN871">
            <v>-2E-3</v>
          </cell>
          <cell r="AO871">
            <v>-1E-3</v>
          </cell>
          <cell r="AP871">
            <v>0</v>
          </cell>
          <cell r="AQ871">
            <v>0</v>
          </cell>
          <cell r="AR871">
            <v>-1E-3</v>
          </cell>
          <cell r="AS871">
            <v>0</v>
          </cell>
          <cell r="AT871">
            <v>-1E-3</v>
          </cell>
          <cell r="AU871">
            <v>-1E-3</v>
          </cell>
          <cell r="AV871">
            <v>-1E-3</v>
          </cell>
          <cell r="AW871">
            <v>0</v>
          </cell>
          <cell r="AX871">
            <v>0</v>
          </cell>
          <cell r="AY871">
            <v>0</v>
          </cell>
          <cell r="AZ871">
            <v>-1E-3</v>
          </cell>
          <cell r="BA871">
            <v>-1E-3</v>
          </cell>
          <cell r="BB871">
            <v>-1E-3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-1E-3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-1E-3</v>
          </cell>
          <cell r="BM871">
            <v>-1E-3</v>
          </cell>
          <cell r="BN871">
            <v>-1E-3</v>
          </cell>
          <cell r="BO871">
            <v>-1E-3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-1E-3</v>
          </cell>
          <cell r="BZ871">
            <v>-1E-3</v>
          </cell>
          <cell r="CA871">
            <v>-1E-3</v>
          </cell>
          <cell r="CB871">
            <v>-1E-3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-1E-3</v>
          </cell>
          <cell r="CN871">
            <v>-1E-3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-1E-3</v>
          </cell>
          <cell r="DA871">
            <v>-1E-3</v>
          </cell>
          <cell r="DB871">
            <v>-1E-3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-1E-3</v>
          </cell>
          <cell r="DN871">
            <v>-1E-3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-1E-3</v>
          </cell>
          <cell r="EB871">
            <v>-1E-3</v>
          </cell>
          <cell r="EC871">
            <v>0</v>
          </cell>
          <cell r="ED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3">
          <cell r="F873">
            <v>0</v>
          </cell>
          <cell r="G873">
            <v>-1E-3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-1E-3</v>
          </cell>
          <cell r="Q873">
            <v>-1E-3</v>
          </cell>
          <cell r="R873">
            <v>-1E-3</v>
          </cell>
          <cell r="S873">
            <v>0</v>
          </cell>
          <cell r="T873">
            <v>-1E-3</v>
          </cell>
          <cell r="U873">
            <v>-1E-3</v>
          </cell>
          <cell r="V873">
            <v>0</v>
          </cell>
          <cell r="W873">
            <v>0</v>
          </cell>
          <cell r="X873">
            <v>0</v>
          </cell>
          <cell r="Y873">
            <v>-1E-3</v>
          </cell>
          <cell r="Z873">
            <v>-2E-3</v>
          </cell>
          <cell r="AA873">
            <v>-1E-3</v>
          </cell>
          <cell r="AB873">
            <v>0</v>
          </cell>
          <cell r="AC873">
            <v>-1E-3</v>
          </cell>
          <cell r="AD873">
            <v>-1E-3</v>
          </cell>
          <cell r="AE873">
            <v>-1E-3</v>
          </cell>
          <cell r="AF873">
            <v>-1E-3</v>
          </cell>
          <cell r="AG873">
            <v>-1E-3</v>
          </cell>
          <cell r="AH873">
            <v>-1E-3</v>
          </cell>
          <cell r="AI873">
            <v>0</v>
          </cell>
          <cell r="AJ873">
            <v>0</v>
          </cell>
          <cell r="AK873">
            <v>0</v>
          </cell>
          <cell r="AL873">
            <v>-1E-3</v>
          </cell>
          <cell r="AM873">
            <v>-1E-3</v>
          </cell>
          <cell r="AN873">
            <v>-1E-3</v>
          </cell>
          <cell r="AO873">
            <v>0</v>
          </cell>
          <cell r="AP873">
            <v>-1E-3</v>
          </cell>
          <cell r="AQ873">
            <v>-1E-3</v>
          </cell>
          <cell r="AR873">
            <v>-1E-3</v>
          </cell>
          <cell r="AS873">
            <v>0</v>
          </cell>
          <cell r="AT873">
            <v>-1E-3</v>
          </cell>
          <cell r="AU873">
            <v>-1E-3</v>
          </cell>
          <cell r="AV873">
            <v>0</v>
          </cell>
          <cell r="AW873">
            <v>-1E-3</v>
          </cell>
          <cell r="AX873">
            <v>-1E-3</v>
          </cell>
          <cell r="AY873">
            <v>-1E-3</v>
          </cell>
          <cell r="AZ873">
            <v>-1E-3</v>
          </cell>
          <cell r="BA873">
            <v>-2E-3</v>
          </cell>
          <cell r="BB873">
            <v>-1E-3</v>
          </cell>
          <cell r="BC873">
            <v>-1E-3</v>
          </cell>
          <cell r="BD873">
            <v>-1E-3</v>
          </cell>
          <cell r="BE873">
            <v>-1E-3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-1E-3</v>
          </cell>
          <cell r="BL873">
            <v>-1E-3</v>
          </cell>
          <cell r="BM873">
            <v>-1E-3</v>
          </cell>
          <cell r="BN873">
            <v>-1E-3</v>
          </cell>
          <cell r="BO873">
            <v>-1E-3</v>
          </cell>
          <cell r="BP873">
            <v>0</v>
          </cell>
          <cell r="BQ873">
            <v>-1E-3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-1E-3</v>
          </cell>
          <cell r="BY873">
            <v>-1E-3</v>
          </cell>
          <cell r="BZ873">
            <v>-1E-3</v>
          </cell>
          <cell r="CA873">
            <v>-1E-3</v>
          </cell>
          <cell r="CB873">
            <v>-1E-3</v>
          </cell>
          <cell r="CC873">
            <v>0</v>
          </cell>
          <cell r="CD873">
            <v>-1E-3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-1E-3</v>
          </cell>
          <cell r="CL873">
            <v>-1E-3</v>
          </cell>
          <cell r="CM873">
            <v>-1E-3</v>
          </cell>
          <cell r="CN873">
            <v>-1E-3</v>
          </cell>
          <cell r="CO873">
            <v>-1E-3</v>
          </cell>
          <cell r="CP873">
            <v>0</v>
          </cell>
          <cell r="CQ873">
            <v>0</v>
          </cell>
          <cell r="CR873">
            <v>-1E-3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-1E-3</v>
          </cell>
          <cell r="CY873">
            <v>-1E-3</v>
          </cell>
          <cell r="CZ873">
            <v>-1E-3</v>
          </cell>
          <cell r="DA873">
            <v>-1E-3</v>
          </cell>
          <cell r="DB873">
            <v>-1E-3</v>
          </cell>
          <cell r="DC873">
            <v>0</v>
          </cell>
          <cell r="DD873">
            <v>-1E-3</v>
          </cell>
          <cell r="DE873">
            <v>-1E-3</v>
          </cell>
          <cell r="DF873">
            <v>0</v>
          </cell>
          <cell r="DG873">
            <v>0</v>
          </cell>
          <cell r="DH873">
            <v>-1E-3</v>
          </cell>
          <cell r="DI873">
            <v>0</v>
          </cell>
          <cell r="DJ873">
            <v>0</v>
          </cell>
          <cell r="DK873">
            <v>-1E-3</v>
          </cell>
          <cell r="DL873">
            <v>-1E-3</v>
          </cell>
          <cell r="DM873">
            <v>-1E-3</v>
          </cell>
          <cell r="DN873">
            <v>-1E-3</v>
          </cell>
          <cell r="DO873">
            <v>-1E-3</v>
          </cell>
          <cell r="DP873">
            <v>0</v>
          </cell>
          <cell r="DQ873">
            <v>0</v>
          </cell>
          <cell r="DR873">
            <v>-1E-3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-1E-3</v>
          </cell>
          <cell r="DY873">
            <v>-1E-3</v>
          </cell>
          <cell r="DZ873">
            <v>-1E-3</v>
          </cell>
          <cell r="EA873">
            <v>-1E-3</v>
          </cell>
          <cell r="EB873">
            <v>-1E-3</v>
          </cell>
          <cell r="EC873">
            <v>0</v>
          </cell>
          <cell r="ED873">
            <v>-1E-3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</row>
        <row r="875">
          <cell r="F875">
            <v>0</v>
          </cell>
          <cell r="G875">
            <v>0</v>
          </cell>
          <cell r="H875">
            <v>0</v>
          </cell>
          <cell r="I875">
            <v>-1E-3</v>
          </cell>
          <cell r="J875">
            <v>-1E-3</v>
          </cell>
          <cell r="K875">
            <v>-1E-3</v>
          </cell>
          <cell r="L875">
            <v>-1E-3</v>
          </cell>
          <cell r="M875">
            <v>-1E-3</v>
          </cell>
          <cell r="N875">
            <v>-1E-3</v>
          </cell>
          <cell r="O875">
            <v>0</v>
          </cell>
          <cell r="P875">
            <v>-1E-3</v>
          </cell>
          <cell r="Q875">
            <v>0</v>
          </cell>
          <cell r="R875">
            <v>-1E-3</v>
          </cell>
          <cell r="S875">
            <v>0</v>
          </cell>
          <cell r="T875">
            <v>0</v>
          </cell>
          <cell r="U875">
            <v>0</v>
          </cell>
          <cell r="V875">
            <v>-1E-3</v>
          </cell>
          <cell r="W875">
            <v>0</v>
          </cell>
          <cell r="X875">
            <v>0</v>
          </cell>
          <cell r="Y875">
            <v>-1E-3</v>
          </cell>
          <cell r="Z875">
            <v>-1E-3</v>
          </cell>
          <cell r="AA875">
            <v>-1E-3</v>
          </cell>
          <cell r="AB875">
            <v>-1E-3</v>
          </cell>
          <cell r="AC875">
            <v>-1E-3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-1E-3</v>
          </cell>
          <cell r="AM875">
            <v>-1E-3</v>
          </cell>
          <cell r="AN875">
            <v>-1E-3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-1E-3</v>
          </cell>
          <cell r="AZ875">
            <v>-1E-3</v>
          </cell>
          <cell r="BA875">
            <v>-1E-3</v>
          </cell>
          <cell r="BB875">
            <v>0</v>
          </cell>
          <cell r="BC875">
            <v>-1E-3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-1E-3</v>
          </cell>
          <cell r="BN875">
            <v>0</v>
          </cell>
          <cell r="BO875">
            <v>0</v>
          </cell>
          <cell r="BP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  <cell r="BY875">
            <v>0</v>
          </cell>
          <cell r="BZ875">
            <v>-1E-3</v>
          </cell>
          <cell r="CA875">
            <v>0</v>
          </cell>
          <cell r="CB875">
            <v>0</v>
          </cell>
          <cell r="CC875">
            <v>0</v>
          </cell>
          <cell r="CD875">
            <v>0</v>
          </cell>
          <cell r="CE875">
            <v>0</v>
          </cell>
          <cell r="CF875">
            <v>0</v>
          </cell>
          <cell r="CG875">
            <v>0</v>
          </cell>
          <cell r="CH875">
            <v>0</v>
          </cell>
          <cell r="CI875">
            <v>0</v>
          </cell>
          <cell r="CJ875">
            <v>0</v>
          </cell>
          <cell r="CK875">
            <v>0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0</v>
          </cell>
          <cell r="CZ875">
            <v>0</v>
          </cell>
          <cell r="DA875">
            <v>0</v>
          </cell>
          <cell r="DB875">
            <v>0</v>
          </cell>
          <cell r="DC875">
            <v>0</v>
          </cell>
          <cell r="DD875">
            <v>0</v>
          </cell>
          <cell r="DE875">
            <v>0</v>
          </cell>
          <cell r="DF875">
            <v>0</v>
          </cell>
          <cell r="DG875">
            <v>0</v>
          </cell>
          <cell r="DH875">
            <v>0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</row>
        <row r="876">
          <cell r="F876">
            <v>-1E-3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-1E-3</v>
          </cell>
          <cell r="U876">
            <v>-1E-3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-1E-3</v>
          </cell>
          <cell r="AD876">
            <v>-1E-3</v>
          </cell>
          <cell r="AE876">
            <v>0</v>
          </cell>
          <cell r="AF876">
            <v>-1E-3</v>
          </cell>
          <cell r="AG876">
            <v>-1E-3</v>
          </cell>
          <cell r="AH876">
            <v>-1E-3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-1E-3</v>
          </cell>
          <cell r="AQ876">
            <v>-2E-3</v>
          </cell>
          <cell r="AR876">
            <v>-1E-3</v>
          </cell>
          <cell r="AS876">
            <v>-2E-3</v>
          </cell>
          <cell r="AT876">
            <v>-1E-3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-2E-3</v>
          </cell>
          <cell r="BB876">
            <v>-1E-3</v>
          </cell>
          <cell r="BC876">
            <v>-1E-3</v>
          </cell>
          <cell r="BD876">
            <v>-1E-3</v>
          </cell>
          <cell r="BE876">
            <v>0</v>
          </cell>
          <cell r="BF876">
            <v>2E-3</v>
          </cell>
          <cell r="BG876">
            <v>-1E-3</v>
          </cell>
          <cell r="BH876">
            <v>0</v>
          </cell>
          <cell r="BI876">
            <v>-1E-3</v>
          </cell>
          <cell r="BJ876">
            <v>0</v>
          </cell>
          <cell r="BK876">
            <v>0</v>
          </cell>
          <cell r="BL876">
            <v>0</v>
          </cell>
          <cell r="BM876">
            <v>-1E-3</v>
          </cell>
          <cell r="BN876">
            <v>-1E-3</v>
          </cell>
          <cell r="BO876">
            <v>-1E-3</v>
          </cell>
          <cell r="BP876">
            <v>0</v>
          </cell>
          <cell r="BQ876">
            <v>-1E-3</v>
          </cell>
          <cell r="BR876">
            <v>0</v>
          </cell>
          <cell r="BS876">
            <v>2E-3</v>
          </cell>
          <cell r="BT876">
            <v>0</v>
          </cell>
          <cell r="BU876">
            <v>0</v>
          </cell>
          <cell r="BV876">
            <v>0</v>
          </cell>
          <cell r="BW876">
            <v>0</v>
          </cell>
          <cell r="BX876">
            <v>0</v>
          </cell>
          <cell r="BY876">
            <v>0</v>
          </cell>
          <cell r="BZ876">
            <v>-1E-3</v>
          </cell>
          <cell r="CA876">
            <v>-2E-3</v>
          </cell>
          <cell r="CB876">
            <v>-1E-3</v>
          </cell>
          <cell r="CC876">
            <v>0</v>
          </cell>
          <cell r="CD876">
            <v>-1E-3</v>
          </cell>
          <cell r="CE876">
            <v>0</v>
          </cell>
          <cell r="CF876">
            <v>0</v>
          </cell>
          <cell r="CG876">
            <v>0</v>
          </cell>
          <cell r="CH876">
            <v>0</v>
          </cell>
          <cell r="CI876">
            <v>0</v>
          </cell>
          <cell r="CJ876">
            <v>0</v>
          </cell>
          <cell r="CK876">
            <v>0</v>
          </cell>
          <cell r="CL876">
            <v>0</v>
          </cell>
          <cell r="CM876">
            <v>-1E-3</v>
          </cell>
          <cell r="CN876">
            <v>-1E-3</v>
          </cell>
          <cell r="CO876">
            <v>0</v>
          </cell>
          <cell r="CP876">
            <v>0</v>
          </cell>
          <cell r="CQ876">
            <v>0</v>
          </cell>
          <cell r="CR876">
            <v>0</v>
          </cell>
          <cell r="CS876">
            <v>0</v>
          </cell>
          <cell r="CT876">
            <v>0</v>
          </cell>
          <cell r="CU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0</v>
          </cell>
          <cell r="CZ876">
            <v>-1E-3</v>
          </cell>
          <cell r="DA876">
            <v>-1E-3</v>
          </cell>
          <cell r="DB876">
            <v>0</v>
          </cell>
          <cell r="DC876">
            <v>0</v>
          </cell>
          <cell r="DD876">
            <v>0</v>
          </cell>
          <cell r="DE876">
            <v>0</v>
          </cell>
          <cell r="DF876">
            <v>0</v>
          </cell>
          <cell r="DG876">
            <v>0</v>
          </cell>
          <cell r="DH876">
            <v>0</v>
          </cell>
          <cell r="DI876">
            <v>0</v>
          </cell>
          <cell r="DJ876">
            <v>0</v>
          </cell>
          <cell r="DK876">
            <v>0</v>
          </cell>
          <cell r="DL876">
            <v>0</v>
          </cell>
          <cell r="DM876">
            <v>0</v>
          </cell>
          <cell r="DN876">
            <v>0</v>
          </cell>
          <cell r="DO876">
            <v>0</v>
          </cell>
          <cell r="DP876">
            <v>0</v>
          </cell>
          <cell r="DQ876">
            <v>0</v>
          </cell>
          <cell r="DR876">
            <v>0</v>
          </cell>
          <cell r="DS876">
            <v>0</v>
          </cell>
          <cell r="DT876">
            <v>0</v>
          </cell>
          <cell r="DU876">
            <v>0</v>
          </cell>
          <cell r="DV876">
            <v>0</v>
          </cell>
          <cell r="DW876">
            <v>0</v>
          </cell>
          <cell r="DX876">
            <v>0</v>
          </cell>
          <cell r="DY876">
            <v>0</v>
          </cell>
          <cell r="DZ876">
            <v>0</v>
          </cell>
          <cell r="EA876">
            <v>-1E-3</v>
          </cell>
          <cell r="EB876">
            <v>-1E-3</v>
          </cell>
          <cell r="EC876">
            <v>-1E-3</v>
          </cell>
          <cell r="ED876">
            <v>0</v>
          </cell>
        </row>
        <row r="877">
          <cell r="F877">
            <v>0</v>
          </cell>
          <cell r="G877">
            <v>-1E-3</v>
          </cell>
          <cell r="H877">
            <v>0</v>
          </cell>
          <cell r="I877">
            <v>-1E-3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-1E-3</v>
          </cell>
          <cell r="R877">
            <v>-1E-3</v>
          </cell>
          <cell r="S877">
            <v>0</v>
          </cell>
          <cell r="T877">
            <v>-1E-3</v>
          </cell>
          <cell r="U877">
            <v>-1E-3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-1E-3</v>
          </cell>
          <cell r="AB877">
            <v>0</v>
          </cell>
          <cell r="AC877">
            <v>-1E-3</v>
          </cell>
          <cell r="AD877">
            <v>-1E-3</v>
          </cell>
          <cell r="AE877">
            <v>-1E-3</v>
          </cell>
          <cell r="AF877">
            <v>-1E-3</v>
          </cell>
          <cell r="AG877">
            <v>-1E-3</v>
          </cell>
          <cell r="AH877">
            <v>-1E-3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-1E-3</v>
          </cell>
          <cell r="AQ877">
            <v>-1E-3</v>
          </cell>
          <cell r="AR877">
            <v>-1E-3</v>
          </cell>
          <cell r="AS877">
            <v>-1E-3</v>
          </cell>
          <cell r="AT877">
            <v>-1E-3</v>
          </cell>
          <cell r="AU877">
            <v>-1E-3</v>
          </cell>
          <cell r="AV877">
            <v>-1E-3</v>
          </cell>
          <cell r="AW877">
            <v>0</v>
          </cell>
          <cell r="AX877">
            <v>-2E-3</v>
          </cell>
          <cell r="AY877">
            <v>-1E-3</v>
          </cell>
          <cell r="AZ877">
            <v>-1E-3</v>
          </cell>
          <cell r="BA877">
            <v>-2E-3</v>
          </cell>
          <cell r="BB877">
            <v>-2E-3</v>
          </cell>
          <cell r="BC877">
            <v>-1E-3</v>
          </cell>
          <cell r="BD877">
            <v>-1E-3</v>
          </cell>
          <cell r="BE877">
            <v>-1E-3</v>
          </cell>
          <cell r="BF877">
            <v>0</v>
          </cell>
          <cell r="BG877">
            <v>0</v>
          </cell>
          <cell r="BH877">
            <v>-1E-3</v>
          </cell>
          <cell r="BI877">
            <v>0</v>
          </cell>
          <cell r="BJ877">
            <v>0</v>
          </cell>
          <cell r="BK877">
            <v>-1E-3</v>
          </cell>
          <cell r="BL877">
            <v>-1E-3</v>
          </cell>
          <cell r="BM877">
            <v>-1E-3</v>
          </cell>
          <cell r="BN877">
            <v>-1E-3</v>
          </cell>
          <cell r="BO877">
            <v>-1E-3</v>
          </cell>
          <cell r="BP877">
            <v>0</v>
          </cell>
          <cell r="BQ877">
            <v>-1E-3</v>
          </cell>
          <cell r="BR877">
            <v>-1E-3</v>
          </cell>
          <cell r="BS877">
            <v>0</v>
          </cell>
          <cell r="BT877">
            <v>0</v>
          </cell>
          <cell r="BU877">
            <v>0</v>
          </cell>
          <cell r="BV877">
            <v>0</v>
          </cell>
          <cell r="BW877">
            <v>0</v>
          </cell>
          <cell r="BX877">
            <v>-1E-3</v>
          </cell>
          <cell r="BY877">
            <v>-1E-3</v>
          </cell>
          <cell r="BZ877">
            <v>-1E-3</v>
          </cell>
          <cell r="CA877">
            <v>-1E-3</v>
          </cell>
          <cell r="CB877">
            <v>-1E-3</v>
          </cell>
          <cell r="CC877">
            <v>-1E-3</v>
          </cell>
          <cell r="CD877">
            <v>-1E-3</v>
          </cell>
          <cell r="CE877">
            <v>0</v>
          </cell>
          <cell r="CF877">
            <v>0</v>
          </cell>
          <cell r="CG877">
            <v>0</v>
          </cell>
          <cell r="CH877">
            <v>-1E-3</v>
          </cell>
          <cell r="CI877">
            <v>0</v>
          </cell>
          <cell r="CJ877">
            <v>0</v>
          </cell>
          <cell r="CK877">
            <v>-1E-3</v>
          </cell>
          <cell r="CL877">
            <v>0</v>
          </cell>
          <cell r="CM877">
            <v>-1E-3</v>
          </cell>
          <cell r="CN877">
            <v>-1E-3</v>
          </cell>
          <cell r="CO877">
            <v>-1E-3</v>
          </cell>
          <cell r="CP877">
            <v>0</v>
          </cell>
          <cell r="CQ877">
            <v>-1E-3</v>
          </cell>
          <cell r="CR877">
            <v>0</v>
          </cell>
          <cell r="CS877">
            <v>0</v>
          </cell>
          <cell r="CT877">
            <v>0</v>
          </cell>
          <cell r="CU877">
            <v>-1E-3</v>
          </cell>
          <cell r="CV877">
            <v>0</v>
          </cell>
          <cell r="CW877">
            <v>0</v>
          </cell>
          <cell r="CX877">
            <v>-1E-3</v>
          </cell>
          <cell r="CY877">
            <v>0</v>
          </cell>
          <cell r="CZ877">
            <v>-1E-3</v>
          </cell>
          <cell r="DA877">
            <v>-1E-3</v>
          </cell>
          <cell r="DB877">
            <v>-1E-3</v>
          </cell>
          <cell r="DC877">
            <v>0</v>
          </cell>
          <cell r="DD877">
            <v>0</v>
          </cell>
          <cell r="DE877">
            <v>-1E-3</v>
          </cell>
          <cell r="DF877">
            <v>-1E-3</v>
          </cell>
          <cell r="DG877">
            <v>0</v>
          </cell>
          <cell r="DH877">
            <v>-1E-3</v>
          </cell>
          <cell r="DI877">
            <v>0</v>
          </cell>
          <cell r="DJ877">
            <v>0</v>
          </cell>
          <cell r="DK877">
            <v>-1E-3</v>
          </cell>
          <cell r="DL877">
            <v>-1E-3</v>
          </cell>
          <cell r="DM877">
            <v>0</v>
          </cell>
          <cell r="DN877">
            <v>0</v>
          </cell>
          <cell r="DO877">
            <v>-1E-3</v>
          </cell>
          <cell r="DP877">
            <v>-1E-3</v>
          </cell>
          <cell r="DQ877">
            <v>0</v>
          </cell>
          <cell r="DR877">
            <v>-1E-3</v>
          </cell>
          <cell r="DS877">
            <v>-1E-3</v>
          </cell>
          <cell r="DT877">
            <v>-1E-3</v>
          </cell>
          <cell r="DU877">
            <v>-1E-3</v>
          </cell>
          <cell r="DV877">
            <v>0</v>
          </cell>
          <cell r="DW877">
            <v>0</v>
          </cell>
          <cell r="DX877">
            <v>-1E-3</v>
          </cell>
          <cell r="DY877">
            <v>-1E-3</v>
          </cell>
          <cell r="DZ877">
            <v>0</v>
          </cell>
          <cell r="EA877">
            <v>-1E-3</v>
          </cell>
          <cell r="EB877">
            <v>-1E-3</v>
          </cell>
          <cell r="EC877">
            <v>-1E-3</v>
          </cell>
          <cell r="ED877">
            <v>0</v>
          </cell>
        </row>
        <row r="878">
          <cell r="F878">
            <v>0</v>
          </cell>
          <cell r="G878">
            <v>0</v>
          </cell>
          <cell r="H878">
            <v>-1E-3</v>
          </cell>
          <cell r="I878">
            <v>0</v>
          </cell>
          <cell r="J878">
            <v>-1E-3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-1E-3</v>
          </cell>
          <cell r="Q878">
            <v>0</v>
          </cell>
          <cell r="R878">
            <v>-1E-3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-1E-3</v>
          </cell>
          <cell r="X878">
            <v>-1E-3</v>
          </cell>
          <cell r="Y878">
            <v>-1E-3</v>
          </cell>
          <cell r="Z878">
            <v>-1E-3</v>
          </cell>
          <cell r="AA878">
            <v>-1E-3</v>
          </cell>
          <cell r="AB878">
            <v>-1E-3</v>
          </cell>
          <cell r="AC878">
            <v>-1E-3</v>
          </cell>
          <cell r="AD878">
            <v>-1E-3</v>
          </cell>
          <cell r="AE878">
            <v>-1E-3</v>
          </cell>
          <cell r="AF878">
            <v>0</v>
          </cell>
          <cell r="AG878">
            <v>0</v>
          </cell>
          <cell r="AH878">
            <v>-1E-3</v>
          </cell>
          <cell r="AI878">
            <v>0</v>
          </cell>
          <cell r="AJ878">
            <v>0</v>
          </cell>
          <cell r="AK878">
            <v>-1E-3</v>
          </cell>
          <cell r="AL878">
            <v>-1E-3</v>
          </cell>
          <cell r="AM878">
            <v>-2E-3</v>
          </cell>
          <cell r="AN878">
            <v>-1E-3</v>
          </cell>
          <cell r="AO878">
            <v>-1E-3</v>
          </cell>
          <cell r="AP878">
            <v>-1E-3</v>
          </cell>
          <cell r="AQ878">
            <v>0</v>
          </cell>
          <cell r="AR878">
            <v>-1E-3</v>
          </cell>
          <cell r="AS878">
            <v>0</v>
          </cell>
          <cell r="AT878">
            <v>0</v>
          </cell>
          <cell r="AU878">
            <v>0</v>
          </cell>
          <cell r="AV878">
            <v>-1E-3</v>
          </cell>
          <cell r="AW878">
            <v>-1E-3</v>
          </cell>
          <cell r="AX878">
            <v>-1E-3</v>
          </cell>
          <cell r="AY878">
            <v>-1E-3</v>
          </cell>
          <cell r="AZ878">
            <v>-1E-3</v>
          </cell>
          <cell r="BA878">
            <v>-1E-3</v>
          </cell>
          <cell r="BB878">
            <v>0</v>
          </cell>
          <cell r="BC878">
            <v>-1E-3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-1E-3</v>
          </cell>
          <cell r="BM878">
            <v>-1E-3</v>
          </cell>
          <cell r="BN878">
            <v>-1E-3</v>
          </cell>
          <cell r="BO878">
            <v>-1E-3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-1E-3</v>
          </cell>
          <cell r="CA878">
            <v>-1E-3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-1E-3</v>
          </cell>
          <cell r="CM878">
            <v>-1E-3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-1E-3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-1E-3</v>
          </cell>
          <cell r="DL878">
            <v>-1E-3</v>
          </cell>
          <cell r="DM878">
            <v>-1E-3</v>
          </cell>
          <cell r="DN878">
            <v>-1E-3</v>
          </cell>
          <cell r="DO878">
            <v>0</v>
          </cell>
          <cell r="DP878">
            <v>0</v>
          </cell>
          <cell r="DQ878">
            <v>0</v>
          </cell>
          <cell r="DR878">
            <v>-1E-3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-1E-3</v>
          </cell>
          <cell r="DY878">
            <v>-1E-3</v>
          </cell>
          <cell r="DZ878">
            <v>-1E-3</v>
          </cell>
          <cell r="EA878">
            <v>-1E-3</v>
          </cell>
          <cell r="EB878">
            <v>-1E-3</v>
          </cell>
          <cell r="EC878">
            <v>0</v>
          </cell>
          <cell r="ED878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-1E-3</v>
          </cell>
          <cell r="L879">
            <v>-1E-3</v>
          </cell>
          <cell r="M879">
            <v>-1E-3</v>
          </cell>
          <cell r="N879">
            <v>-2E-3</v>
          </cell>
          <cell r="O879">
            <v>-1E-3</v>
          </cell>
          <cell r="P879">
            <v>0</v>
          </cell>
          <cell r="Q879">
            <v>0</v>
          </cell>
          <cell r="R879">
            <v>-1E-3</v>
          </cell>
          <cell r="S879">
            <v>0</v>
          </cell>
          <cell r="T879">
            <v>0</v>
          </cell>
          <cell r="U879">
            <v>0</v>
          </cell>
          <cell r="V879">
            <v>-1E-3</v>
          </cell>
          <cell r="W879">
            <v>-1E-3</v>
          </cell>
          <cell r="X879">
            <v>-1E-3</v>
          </cell>
          <cell r="Y879">
            <v>-1E-3</v>
          </cell>
          <cell r="Z879">
            <v>-1E-3</v>
          </cell>
          <cell r="AA879">
            <v>-1E-3</v>
          </cell>
          <cell r="AB879">
            <v>-1E-3</v>
          </cell>
          <cell r="AC879">
            <v>0</v>
          </cell>
          <cell r="AD879">
            <v>-1E-3</v>
          </cell>
          <cell r="AE879">
            <v>0</v>
          </cell>
          <cell r="AF879">
            <v>0</v>
          </cell>
          <cell r="AG879">
            <v>-1E-3</v>
          </cell>
          <cell r="AH879">
            <v>0</v>
          </cell>
          <cell r="AI879">
            <v>-1E-3</v>
          </cell>
          <cell r="AJ879">
            <v>0</v>
          </cell>
          <cell r="AK879">
            <v>0</v>
          </cell>
          <cell r="AL879">
            <v>-1E-3</v>
          </cell>
          <cell r="AM879">
            <v>-1E-3</v>
          </cell>
          <cell r="AN879">
            <v>-1E-3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-1E-3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-1E-3</v>
          </cell>
          <cell r="AZ879">
            <v>-1E-3</v>
          </cell>
          <cell r="BA879">
            <v>-1E-3</v>
          </cell>
          <cell r="BB879">
            <v>0</v>
          </cell>
          <cell r="BC879">
            <v>0</v>
          </cell>
          <cell r="BD879">
            <v>-1E-3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-1E-3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</row>
        <row r="885"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</row>
        <row r="886"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P886">
            <v>0</v>
          </cell>
          <cell r="BQ886">
            <v>0</v>
          </cell>
          <cell r="BR886">
            <v>0</v>
          </cell>
          <cell r="BS886">
            <v>0</v>
          </cell>
          <cell r="BT886">
            <v>0</v>
          </cell>
          <cell r="BU886">
            <v>0</v>
          </cell>
          <cell r="BV886">
            <v>0</v>
          </cell>
          <cell r="BW886">
            <v>0</v>
          </cell>
          <cell r="BX886">
            <v>0</v>
          </cell>
          <cell r="BY886">
            <v>0</v>
          </cell>
          <cell r="BZ886">
            <v>0</v>
          </cell>
          <cell r="CA886">
            <v>0</v>
          </cell>
          <cell r="CB886">
            <v>0</v>
          </cell>
          <cell r="CC886">
            <v>0</v>
          </cell>
          <cell r="CD886">
            <v>0</v>
          </cell>
          <cell r="CE886">
            <v>0</v>
          </cell>
          <cell r="CF886">
            <v>0</v>
          </cell>
          <cell r="CG886">
            <v>0</v>
          </cell>
          <cell r="CH886">
            <v>0</v>
          </cell>
          <cell r="CI886">
            <v>0</v>
          </cell>
          <cell r="CJ886">
            <v>0</v>
          </cell>
          <cell r="CK886">
            <v>0</v>
          </cell>
          <cell r="CL886">
            <v>0</v>
          </cell>
          <cell r="CM886">
            <v>0</v>
          </cell>
          <cell r="CN886">
            <v>0</v>
          </cell>
          <cell r="CO886">
            <v>0</v>
          </cell>
          <cell r="CP886">
            <v>0</v>
          </cell>
          <cell r="CQ886">
            <v>0</v>
          </cell>
          <cell r="CR886">
            <v>0</v>
          </cell>
          <cell r="CS886">
            <v>0</v>
          </cell>
          <cell r="CT886">
            <v>0</v>
          </cell>
          <cell r="CU886">
            <v>0</v>
          </cell>
          <cell r="CV886">
            <v>0</v>
          </cell>
          <cell r="CW886">
            <v>0</v>
          </cell>
          <cell r="CX886">
            <v>0</v>
          </cell>
          <cell r="CY886">
            <v>0</v>
          </cell>
          <cell r="CZ886">
            <v>0</v>
          </cell>
          <cell r="DA886">
            <v>0</v>
          </cell>
          <cell r="DB886">
            <v>0</v>
          </cell>
          <cell r="DC886">
            <v>0</v>
          </cell>
          <cell r="DD886">
            <v>0</v>
          </cell>
          <cell r="DE886">
            <v>0</v>
          </cell>
          <cell r="DF886">
            <v>0</v>
          </cell>
          <cell r="DG886">
            <v>0</v>
          </cell>
          <cell r="DH886">
            <v>0</v>
          </cell>
          <cell r="DI886">
            <v>0</v>
          </cell>
          <cell r="DJ886">
            <v>0</v>
          </cell>
          <cell r="DK886">
            <v>0</v>
          </cell>
          <cell r="DL886">
            <v>0</v>
          </cell>
          <cell r="DM886">
            <v>0</v>
          </cell>
          <cell r="DN886">
            <v>0</v>
          </cell>
          <cell r="DO886">
            <v>0</v>
          </cell>
          <cell r="DP886">
            <v>0</v>
          </cell>
          <cell r="DQ886">
            <v>0</v>
          </cell>
          <cell r="DR886">
            <v>0</v>
          </cell>
          <cell r="DS886">
            <v>0</v>
          </cell>
          <cell r="DT886">
            <v>0</v>
          </cell>
          <cell r="DU886">
            <v>0</v>
          </cell>
          <cell r="DV886">
            <v>0</v>
          </cell>
          <cell r="DW886">
            <v>0</v>
          </cell>
          <cell r="DX886">
            <v>0</v>
          </cell>
          <cell r="DY886">
            <v>0</v>
          </cell>
          <cell r="DZ886">
            <v>0</v>
          </cell>
          <cell r="EA886">
            <v>0</v>
          </cell>
          <cell r="EB886">
            <v>0</v>
          </cell>
          <cell r="EC886">
            <v>0</v>
          </cell>
          <cell r="ED886">
            <v>0</v>
          </cell>
        </row>
        <row r="887"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</row>
        <row r="888"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M888">
            <v>0</v>
          </cell>
          <cell r="BN888">
            <v>0</v>
          </cell>
          <cell r="BO888">
            <v>0</v>
          </cell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0</v>
          </cell>
          <cell r="CD888">
            <v>0</v>
          </cell>
          <cell r="CE888">
            <v>0</v>
          </cell>
          <cell r="CF888">
            <v>0</v>
          </cell>
          <cell r="CG888">
            <v>0</v>
          </cell>
          <cell r="CH888">
            <v>0</v>
          </cell>
          <cell r="CI888">
            <v>0</v>
          </cell>
          <cell r="CJ888">
            <v>0</v>
          </cell>
          <cell r="CK888">
            <v>0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0</v>
          </cell>
          <cell r="CZ888">
            <v>0</v>
          </cell>
          <cell r="DA888">
            <v>0</v>
          </cell>
          <cell r="DB888">
            <v>0</v>
          </cell>
          <cell r="DC888">
            <v>0</v>
          </cell>
          <cell r="DD888">
            <v>0</v>
          </cell>
          <cell r="DE888">
            <v>0</v>
          </cell>
          <cell r="DF888">
            <v>0</v>
          </cell>
          <cell r="DG888">
            <v>0</v>
          </cell>
          <cell r="DH888">
            <v>0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</row>
        <row r="890"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  <cell r="DB890">
            <v>0</v>
          </cell>
          <cell r="DC890">
            <v>0</v>
          </cell>
          <cell r="DD890">
            <v>0</v>
          </cell>
          <cell r="DE890">
            <v>0</v>
          </cell>
          <cell r="DF890">
            <v>0</v>
          </cell>
          <cell r="DG890">
            <v>0</v>
          </cell>
          <cell r="DH890">
            <v>0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-4.5537340619961064E-6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-5.3763440860221667E-5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6"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</row>
        <row r="897"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-2.0415063881062956E-6</v>
          </cell>
          <cell r="AF897">
            <v>0</v>
          </cell>
          <cell r="AG897">
            <v>0</v>
          </cell>
          <cell r="AH897">
            <v>-2.4037091343576122E-5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-3.323957151468715E-6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-3.9136914847359705E-5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-2.3170985112896947E-5</v>
          </cell>
          <cell r="BF897">
            <v>-7.6848613828062184E-6</v>
          </cell>
          <cell r="BG897">
            <v>-4.1221100371580111E-5</v>
          </cell>
          <cell r="BH897">
            <v>0</v>
          </cell>
          <cell r="BI897">
            <v>-8.0751871352424676E-5</v>
          </cell>
          <cell r="BJ897">
            <v>-1.030936515694636E-5</v>
          </cell>
          <cell r="BK897">
            <v>0</v>
          </cell>
          <cell r="BL897">
            <v>0</v>
          </cell>
          <cell r="BM897">
            <v>-1.9989260888475524E-5</v>
          </cell>
          <cell r="BN897">
            <v>-5.6811338383866428E-5</v>
          </cell>
          <cell r="BO897">
            <v>0</v>
          </cell>
          <cell r="BP897">
            <v>0</v>
          </cell>
          <cell r="BQ897">
            <v>-6.3896265748875081E-5</v>
          </cell>
          <cell r="BR897">
            <v>-5.4643404997445355E-5</v>
          </cell>
          <cell r="BS897">
            <v>-1.0814940330738931E-4</v>
          </cell>
          <cell r="BT897">
            <v>-7.7146870490207853E-6</v>
          </cell>
          <cell r="BU897">
            <v>0</v>
          </cell>
          <cell r="BV897">
            <v>-2.3324616582492963E-4</v>
          </cell>
          <cell r="BW897">
            <v>-2.5389430596323148E-5</v>
          </cell>
          <cell r="BX897">
            <v>-3.8301360830494957E-5</v>
          </cell>
          <cell r="BY897">
            <v>0</v>
          </cell>
          <cell r="BZ897">
            <v>0</v>
          </cell>
          <cell r="CA897">
            <v>0</v>
          </cell>
          <cell r="CB897">
            <v>-1.4301741881173058E-4</v>
          </cell>
          <cell r="CC897">
            <v>0</v>
          </cell>
          <cell r="CD897">
            <v>-9.7069740414790218E-5</v>
          </cell>
          <cell r="CE897">
            <v>-2.9176607628855766E-5</v>
          </cell>
          <cell r="CF897">
            <v>-1.1002745193944286E-5</v>
          </cell>
          <cell r="CG897">
            <v>-5.8321984728215703E-5</v>
          </cell>
          <cell r="CH897">
            <v>-8.5617007847316184E-5</v>
          </cell>
          <cell r="CI897">
            <v>-7.5480304012387478E-5</v>
          </cell>
          <cell r="CJ897">
            <v>-8.6192216520064591E-5</v>
          </cell>
          <cell r="CK897">
            <v>0</v>
          </cell>
          <cell r="CL897">
            <v>0</v>
          </cell>
          <cell r="CM897">
            <v>0</v>
          </cell>
          <cell r="CN897">
            <v>0</v>
          </cell>
          <cell r="CO897">
            <v>-2.7486474964644181E-5</v>
          </cell>
          <cell r="CP897">
            <v>0</v>
          </cell>
          <cell r="CQ897">
            <v>-7.5092035950463654E-6</v>
          </cell>
          <cell r="CR897">
            <v>-8.8290192161721848E-6</v>
          </cell>
          <cell r="CS897">
            <v>-1.5335937330385185E-5</v>
          </cell>
          <cell r="CT897">
            <v>0</v>
          </cell>
          <cell r="CU897">
            <v>-7.6554292929298384E-6</v>
          </cell>
          <cell r="CV897">
            <v>0</v>
          </cell>
          <cell r="CW897">
            <v>0</v>
          </cell>
          <cell r="CX897">
            <v>-9.2218322110260154E-6</v>
          </cell>
          <cell r="CY897">
            <v>0</v>
          </cell>
          <cell r="CZ897">
            <v>0</v>
          </cell>
          <cell r="DA897">
            <v>0</v>
          </cell>
          <cell r="DB897">
            <v>-3.2776386173605232E-5</v>
          </cell>
          <cell r="DC897">
            <v>-1.0702907442478038E-4</v>
          </cell>
          <cell r="DD897">
            <v>6.4314049093017189E-5</v>
          </cell>
          <cell r="DE897">
            <v>-3.0477387950589296E-5</v>
          </cell>
          <cell r="DF897">
            <v>-7.2874253285504231E-5</v>
          </cell>
          <cell r="DG897">
            <v>-1.2169536456513308E-4</v>
          </cell>
          <cell r="DH897">
            <v>0</v>
          </cell>
          <cell r="DI897">
            <v>-6.1204657687996544E-5</v>
          </cell>
          <cell r="DJ897">
            <v>0</v>
          </cell>
          <cell r="DK897">
            <v>-6.9285519079642643E-5</v>
          </cell>
          <cell r="DL897">
            <v>0</v>
          </cell>
          <cell r="DM897">
            <v>0</v>
          </cell>
          <cell r="DN897">
            <v>0</v>
          </cell>
          <cell r="DO897">
            <v>0</v>
          </cell>
          <cell r="DP897">
            <v>-4.8391708754202956E-5</v>
          </cell>
          <cell r="DQ897">
            <v>0</v>
          </cell>
          <cell r="DR897">
            <v>-1.2449801725011866E-4</v>
          </cell>
          <cell r="DS897">
            <v>-4.3622413652633085E-5</v>
          </cell>
          <cell r="DT897">
            <v>-1.5406914381915771E-4</v>
          </cell>
          <cell r="DU897">
            <v>-6.238492044086108E-5</v>
          </cell>
          <cell r="DV897">
            <v>-5.7520635241337104E-5</v>
          </cell>
          <cell r="DW897">
            <v>0</v>
          </cell>
          <cell r="DX897">
            <v>0</v>
          </cell>
          <cell r="DY897">
            <v>0</v>
          </cell>
          <cell r="DZ897">
            <v>0</v>
          </cell>
          <cell r="EA897">
            <v>-1.0103533810329468E-4</v>
          </cell>
          <cell r="EB897">
            <v>-1.3576626072558939E-4</v>
          </cell>
          <cell r="EC897">
            <v>-1.402918069584036E-4</v>
          </cell>
          <cell r="ED897">
            <v>-7.9572340067346481E-4</v>
          </cell>
        </row>
        <row r="898"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-5.9841976466523672E-5</v>
          </cell>
          <cell r="BF898">
            <v>0</v>
          </cell>
          <cell r="BG898">
            <v>-1.012400272619729E-4</v>
          </cell>
          <cell r="BH898">
            <v>0</v>
          </cell>
          <cell r="BI898">
            <v>-2.5287267806262115E-4</v>
          </cell>
          <cell r="BJ898">
            <v>0</v>
          </cell>
          <cell r="BK898">
            <v>-2.3515883190883269E-5</v>
          </cell>
          <cell r="BL898">
            <v>0</v>
          </cell>
          <cell r="BM898">
            <v>-4.230655500425673E-6</v>
          </cell>
          <cell r="BN898">
            <v>-1.2787478988601775E-4</v>
          </cell>
          <cell r="BO898">
            <v>0</v>
          </cell>
          <cell r="BP898">
            <v>0</v>
          </cell>
          <cell r="BQ898">
            <v>-2.1635973359523941E-4</v>
          </cell>
          <cell r="BR898">
            <v>-6.2251457235706908E-5</v>
          </cell>
          <cell r="BS898">
            <v>-1.1296441618424691E-4</v>
          </cell>
          <cell r="BT898">
            <v>1.958343635527493E-5</v>
          </cell>
          <cell r="BU898">
            <v>0</v>
          </cell>
          <cell r="BV898">
            <v>-1.8462975249289304E-4</v>
          </cell>
          <cell r="BW898">
            <v>-1.9411788323764334E-5</v>
          </cell>
          <cell r="BX898">
            <v>-2.8122508190880913E-4</v>
          </cell>
          <cell r="BY898">
            <v>0</v>
          </cell>
          <cell r="BZ898">
            <v>0</v>
          </cell>
          <cell r="CA898">
            <v>0</v>
          </cell>
          <cell r="CB898">
            <v>-2.5493653501518221E-5</v>
          </cell>
          <cell r="CC898">
            <v>-1.4668358262109882E-4</v>
          </cell>
          <cell r="CD898">
            <v>0</v>
          </cell>
          <cell r="CE898">
            <v>-3.9519415056754603E-5</v>
          </cell>
          <cell r="CF898">
            <v>-3.6668872346212744E-5</v>
          </cell>
          <cell r="CG898">
            <v>0</v>
          </cell>
          <cell r="CH898">
            <v>-1.028276261373362E-4</v>
          </cell>
          <cell r="CI898">
            <v>-1.225149430199024E-4</v>
          </cell>
          <cell r="CJ898">
            <v>-1.8942476220018545E-4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-1.7825133030058282E-5</v>
          </cell>
          <cell r="CP898">
            <v>0</v>
          </cell>
          <cell r="CQ898">
            <v>0</v>
          </cell>
          <cell r="CR898">
            <v>-7.6966580640491777E-5</v>
          </cell>
          <cell r="CS898">
            <v>-7.7934618830988178E-5</v>
          </cell>
          <cell r="CT898">
            <v>0</v>
          </cell>
          <cell r="CU898">
            <v>-1.5764223531844479E-4</v>
          </cell>
          <cell r="CV898">
            <v>-1.2194503561269165E-5</v>
          </cell>
          <cell r="CW898">
            <v>0</v>
          </cell>
          <cell r="CX898">
            <v>-4.8817859686911547E-6</v>
          </cell>
          <cell r="CY898">
            <v>0</v>
          </cell>
          <cell r="CZ898">
            <v>0</v>
          </cell>
          <cell r="DA898">
            <v>0</v>
          </cell>
          <cell r="DB898">
            <v>-3.1071823476708227E-4</v>
          </cell>
          <cell r="DC898">
            <v>-1.8614480769230113E-4</v>
          </cell>
          <cell r="DD898">
            <v>-1.6325875034467474E-4</v>
          </cell>
          <cell r="DE898">
            <v>-9.2146892018030169E-5</v>
          </cell>
          <cell r="DF898">
            <v>-1.5964895230219378E-4</v>
          </cell>
          <cell r="DG898">
            <v>-3.0659905319779801E-4</v>
          </cell>
          <cell r="DH898">
            <v>-1.6990766473712338E-5</v>
          </cell>
          <cell r="DI898">
            <v>-2.4517339031343566E-4</v>
          </cell>
          <cell r="DJ898">
            <v>-9.957687482770039E-5</v>
          </cell>
          <cell r="DK898">
            <v>0</v>
          </cell>
          <cell r="DL898">
            <v>0</v>
          </cell>
          <cell r="DM898">
            <v>-8.3719251447511578E-5</v>
          </cell>
          <cell r="DN898">
            <v>0</v>
          </cell>
          <cell r="DO898">
            <v>0</v>
          </cell>
          <cell r="DP898">
            <v>-2.1070590099714348E-4</v>
          </cell>
          <cell r="DQ898">
            <v>0</v>
          </cell>
          <cell r="DR898">
            <v>-2.3257125178560711E-4</v>
          </cell>
          <cell r="DS898">
            <v>-2.6996963054870537E-4</v>
          </cell>
          <cell r="DT898">
            <v>-1.6642195512828195E-4</v>
          </cell>
          <cell r="DU898">
            <v>-6.3962413840656929E-5</v>
          </cell>
          <cell r="DV898">
            <v>-9.0250309829065234E-5</v>
          </cell>
          <cell r="DW898">
            <v>-1.2503156878951316E-5</v>
          </cell>
          <cell r="DX898">
            <v>0</v>
          </cell>
          <cell r="DY898">
            <v>-2.1119694651183796E-5</v>
          </cell>
          <cell r="DZ898">
            <v>0</v>
          </cell>
          <cell r="EA898">
            <v>-2.7110513176642481E-4</v>
          </cell>
          <cell r="EB898">
            <v>0</v>
          </cell>
          <cell r="EC898">
            <v>-3.5612535612528085E-4</v>
          </cell>
          <cell r="ED898">
            <v>-1.5261311759030005E-3</v>
          </cell>
        </row>
        <row r="899"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>
            <v>0</v>
          </cell>
          <cell r="CD899">
            <v>0</v>
          </cell>
          <cell r="CE899">
            <v>0</v>
          </cell>
          <cell r="CF899">
            <v>0</v>
          </cell>
          <cell r="CG899">
            <v>0</v>
          </cell>
          <cell r="CH899">
            <v>0</v>
          </cell>
          <cell r="CI899">
            <v>0</v>
          </cell>
          <cell r="CJ899">
            <v>0</v>
          </cell>
          <cell r="CK899">
            <v>0</v>
          </cell>
          <cell r="CL899">
            <v>0</v>
          </cell>
          <cell r="CM899">
            <v>0</v>
          </cell>
          <cell r="CN899">
            <v>0</v>
          </cell>
          <cell r="CO899">
            <v>0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0</v>
          </cell>
          <cell r="CZ899">
            <v>0</v>
          </cell>
          <cell r="DA899">
            <v>0</v>
          </cell>
          <cell r="DB899">
            <v>0</v>
          </cell>
          <cell r="DC899">
            <v>0</v>
          </cell>
          <cell r="DD899">
            <v>0</v>
          </cell>
          <cell r="DE899">
            <v>0</v>
          </cell>
          <cell r="DF899">
            <v>0</v>
          </cell>
          <cell r="DG899">
            <v>0</v>
          </cell>
          <cell r="DH899">
            <v>0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</v>
          </cell>
          <cell r="DU899">
            <v>0</v>
          </cell>
          <cell r="DV899">
            <v>0</v>
          </cell>
          <cell r="DW899">
            <v>0</v>
          </cell>
          <cell r="DX899">
            <v>0</v>
          </cell>
          <cell r="DY899">
            <v>0</v>
          </cell>
          <cell r="DZ899">
            <v>0</v>
          </cell>
          <cell r="EA899">
            <v>0</v>
          </cell>
          <cell r="EB899">
            <v>0</v>
          </cell>
          <cell r="EC899">
            <v>0</v>
          </cell>
          <cell r="ED899">
            <v>0</v>
          </cell>
        </row>
        <row r="900"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>
            <v>0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>
            <v>0</v>
          </cell>
          <cell r="CD900">
            <v>0</v>
          </cell>
          <cell r="CE900">
            <v>0</v>
          </cell>
          <cell r="CF900">
            <v>0</v>
          </cell>
          <cell r="CG900">
            <v>0</v>
          </cell>
          <cell r="CH900">
            <v>0</v>
          </cell>
          <cell r="CI900">
            <v>0</v>
          </cell>
          <cell r="CJ900">
            <v>0</v>
          </cell>
          <cell r="CK900">
            <v>0</v>
          </cell>
          <cell r="CL900">
            <v>0</v>
          </cell>
          <cell r="CM900">
            <v>0</v>
          </cell>
          <cell r="CN900">
            <v>0</v>
          </cell>
          <cell r="CO900">
            <v>0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0</v>
          </cell>
          <cell r="CU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0</v>
          </cell>
          <cell r="CZ900">
            <v>0</v>
          </cell>
          <cell r="DA900">
            <v>0</v>
          </cell>
          <cell r="DB900">
            <v>0</v>
          </cell>
          <cell r="DC900">
            <v>0</v>
          </cell>
          <cell r="DD900">
            <v>0</v>
          </cell>
          <cell r="DE900">
            <v>0</v>
          </cell>
          <cell r="DF900">
            <v>0</v>
          </cell>
          <cell r="DG900">
            <v>0</v>
          </cell>
          <cell r="DH900">
            <v>0</v>
          </cell>
          <cell r="DI900">
            <v>0</v>
          </cell>
          <cell r="DJ900">
            <v>0</v>
          </cell>
          <cell r="DK900">
            <v>0</v>
          </cell>
          <cell r="DL900">
            <v>0</v>
          </cell>
          <cell r="DM900">
            <v>0</v>
          </cell>
          <cell r="DN900">
            <v>0</v>
          </cell>
          <cell r="DO900">
            <v>0</v>
          </cell>
          <cell r="DP900">
            <v>0</v>
          </cell>
          <cell r="DQ900">
            <v>0</v>
          </cell>
          <cell r="DR900">
            <v>-1.2501685461918655E-4</v>
          </cell>
          <cell r="DS900">
            <v>0</v>
          </cell>
          <cell r="DT900">
            <v>0</v>
          </cell>
          <cell r="DU900">
            <v>0</v>
          </cell>
          <cell r="DV900">
            <v>0</v>
          </cell>
          <cell r="DW900">
            <v>0</v>
          </cell>
          <cell r="DX900">
            <v>0</v>
          </cell>
          <cell r="DY900">
            <v>0</v>
          </cell>
          <cell r="DZ900">
            <v>0</v>
          </cell>
          <cell r="EA900">
            <v>0</v>
          </cell>
          <cell r="EB900">
            <v>0</v>
          </cell>
          <cell r="EC900">
            <v>-1.1223345538720619E-3</v>
          </cell>
          <cell r="ED900">
            <v>-3.858424296730445E-4</v>
          </cell>
        </row>
        <row r="901"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>
            <v>0</v>
          </cell>
          <cell r="CD901">
            <v>0</v>
          </cell>
          <cell r="CE901">
            <v>0</v>
          </cell>
          <cell r="CF901">
            <v>0</v>
          </cell>
          <cell r="CG901">
            <v>0</v>
          </cell>
          <cell r="CH901">
            <v>0</v>
          </cell>
          <cell r="CI901">
            <v>0</v>
          </cell>
          <cell r="CJ901">
            <v>0</v>
          </cell>
          <cell r="CK901">
            <v>0</v>
          </cell>
          <cell r="CL901">
            <v>0</v>
          </cell>
          <cell r="CM901">
            <v>0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0</v>
          </cell>
          <cell r="DF901">
            <v>0</v>
          </cell>
          <cell r="DG901">
            <v>0</v>
          </cell>
          <cell r="DH901">
            <v>0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</row>
        <row r="902"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  <cell r="BQ902">
            <v>0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0</v>
          </cell>
          <cell r="CC902">
            <v>0</v>
          </cell>
          <cell r="CD902">
            <v>0</v>
          </cell>
          <cell r="CE902">
            <v>0</v>
          </cell>
          <cell r="CF902">
            <v>0</v>
          </cell>
          <cell r="CG902">
            <v>0</v>
          </cell>
          <cell r="CH902">
            <v>0</v>
          </cell>
          <cell r="CI902">
            <v>0</v>
          </cell>
          <cell r="CJ902">
            <v>0</v>
          </cell>
          <cell r="CK902">
            <v>0</v>
          </cell>
          <cell r="CL902">
            <v>0</v>
          </cell>
          <cell r="CM902">
            <v>0</v>
          </cell>
          <cell r="CN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0</v>
          </cell>
          <cell r="CZ902">
            <v>0</v>
          </cell>
          <cell r="DA902">
            <v>0</v>
          </cell>
          <cell r="DB902">
            <v>0</v>
          </cell>
          <cell r="DC902">
            <v>0</v>
          </cell>
          <cell r="DD902">
            <v>0</v>
          </cell>
          <cell r="DE902">
            <v>0</v>
          </cell>
          <cell r="DF902">
            <v>0</v>
          </cell>
          <cell r="DG902">
            <v>0</v>
          </cell>
          <cell r="DH902">
            <v>0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-5.4478013405967474E-6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-6.4143467397248521E-5</v>
          </cell>
        </row>
        <row r="903"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R903">
            <v>0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0</v>
          </cell>
          <cell r="BX903">
            <v>0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>
            <v>0</v>
          </cell>
          <cell r="CD903">
            <v>0</v>
          </cell>
          <cell r="CE903">
            <v>0</v>
          </cell>
          <cell r="CF903">
            <v>0</v>
          </cell>
          <cell r="CG903">
            <v>0</v>
          </cell>
          <cell r="CH903">
            <v>0</v>
          </cell>
          <cell r="CI903">
            <v>0</v>
          </cell>
          <cell r="CJ903">
            <v>0</v>
          </cell>
          <cell r="CK903">
            <v>0</v>
          </cell>
          <cell r="CL903">
            <v>0</v>
          </cell>
          <cell r="CM903">
            <v>0</v>
          </cell>
          <cell r="CN903">
            <v>0</v>
          </cell>
          <cell r="CO903">
            <v>0</v>
          </cell>
          <cell r="CP903">
            <v>0</v>
          </cell>
          <cell r="CQ903">
            <v>0</v>
          </cell>
          <cell r="CR903">
            <v>0</v>
          </cell>
          <cell r="CS903">
            <v>0</v>
          </cell>
          <cell r="CT903">
            <v>0</v>
          </cell>
          <cell r="CU903">
            <v>0</v>
          </cell>
          <cell r="CV903">
            <v>0</v>
          </cell>
          <cell r="CW903">
            <v>0</v>
          </cell>
          <cell r="CX903">
            <v>0</v>
          </cell>
          <cell r="CY903">
            <v>0</v>
          </cell>
          <cell r="CZ903">
            <v>0</v>
          </cell>
          <cell r="DA903">
            <v>0</v>
          </cell>
          <cell r="DB903">
            <v>0</v>
          </cell>
          <cell r="DC903">
            <v>0</v>
          </cell>
          <cell r="DD903">
            <v>0</v>
          </cell>
          <cell r="DE903">
            <v>0</v>
          </cell>
          <cell r="DF903">
            <v>0</v>
          </cell>
          <cell r="DG903">
            <v>0</v>
          </cell>
          <cell r="DH903">
            <v>0</v>
          </cell>
          <cell r="DI903">
            <v>0</v>
          </cell>
          <cell r="DJ903">
            <v>0</v>
          </cell>
          <cell r="DK903">
            <v>0</v>
          </cell>
          <cell r="DL903">
            <v>0</v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0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0</v>
          </cell>
          <cell r="DX903">
            <v>0</v>
          </cell>
          <cell r="DY903">
            <v>0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</row>
        <row r="904"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>
            <v>0</v>
          </cell>
          <cell r="CD904">
            <v>0</v>
          </cell>
          <cell r="CE904">
            <v>0</v>
          </cell>
          <cell r="CF904">
            <v>0</v>
          </cell>
          <cell r="CG904">
            <v>0</v>
          </cell>
          <cell r="CH904">
            <v>0</v>
          </cell>
          <cell r="CI904">
            <v>0</v>
          </cell>
          <cell r="CJ904">
            <v>0</v>
          </cell>
          <cell r="CK904">
            <v>0</v>
          </cell>
          <cell r="CL904">
            <v>0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0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0</v>
          </cell>
          <cell r="CZ904">
            <v>0</v>
          </cell>
          <cell r="DA904">
            <v>0</v>
          </cell>
          <cell r="DB904">
            <v>0</v>
          </cell>
          <cell r="DC904">
            <v>0</v>
          </cell>
          <cell r="DD904">
            <v>0</v>
          </cell>
          <cell r="DE904">
            <v>0</v>
          </cell>
          <cell r="DF904">
            <v>0</v>
          </cell>
          <cell r="DG904">
            <v>0</v>
          </cell>
          <cell r="DH904">
            <v>0</v>
          </cell>
          <cell r="DI904">
            <v>0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-1.852722202195789E-4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-7.1515224171542213E-4</v>
          </cell>
          <cell r="ED904">
            <v>-1.4893481654404961E-3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-6.1812439463015956E-6</v>
          </cell>
          <cell r="AF906">
            <v>0</v>
          </cell>
          <cell r="AG906">
            <v>0</v>
          </cell>
          <cell r="AH906">
            <v>-7.2779162593683555E-5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-7.7498800793440736E-6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-9.1248588030834465E-5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-2.2915770868880969E-5</v>
          </cell>
          <cell r="BF906">
            <v>-2.1088003692826263E-5</v>
          </cell>
          <cell r="BG906">
            <v>-1.476394694066574E-5</v>
          </cell>
          <cell r="BH906">
            <v>0</v>
          </cell>
          <cell r="BI906">
            <v>-4.1430836139055849E-6</v>
          </cell>
          <cell r="BJ906">
            <v>0</v>
          </cell>
          <cell r="BK906">
            <v>-9.3183473625135793E-5</v>
          </cell>
          <cell r="BL906">
            <v>0</v>
          </cell>
          <cell r="BM906">
            <v>-1.0510235418709213E-4</v>
          </cell>
          <cell r="BN906">
            <v>0</v>
          </cell>
          <cell r="BO906">
            <v>0</v>
          </cell>
          <cell r="BP906">
            <v>0</v>
          </cell>
          <cell r="BQ906">
            <v>-3.6365156945772359E-5</v>
          </cell>
          <cell r="BR906">
            <v>-3.5857767169966692E-6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-4.3626950056108171E-5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-1.0246447350148458E-5</v>
          </cell>
          <cell r="CF906">
            <v>0</v>
          </cell>
          <cell r="CG906">
            <v>0</v>
          </cell>
          <cell r="CH906">
            <v>-4.2067312914784161E-6</v>
          </cell>
          <cell r="CI906">
            <v>-4.2315095398370861E-5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-7.8003058361419964E-5</v>
          </cell>
          <cell r="CO906">
            <v>0</v>
          </cell>
          <cell r="CP906">
            <v>0</v>
          </cell>
          <cell r="CQ906">
            <v>0</v>
          </cell>
          <cell r="CR906">
            <v>-2.5534651307612677E-5</v>
          </cell>
          <cell r="CS906">
            <v>-2.9154420549626359E-5</v>
          </cell>
          <cell r="CT906">
            <v>0</v>
          </cell>
          <cell r="CU906">
            <v>-1.1966300097759897E-4</v>
          </cell>
          <cell r="CV906">
            <v>-7.4855120650973994E-5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-7.9392065819472446E-5</v>
          </cell>
          <cell r="DC906">
            <v>0</v>
          </cell>
          <cell r="DD906">
            <v>0</v>
          </cell>
          <cell r="DE906">
            <v>-1.6671614827656889E-5</v>
          </cell>
          <cell r="DF906">
            <v>-3.9108599435178082E-5</v>
          </cell>
          <cell r="DG906">
            <v>-2.9899047950809887E-5</v>
          </cell>
          <cell r="DH906">
            <v>0</v>
          </cell>
          <cell r="DI906">
            <v>0</v>
          </cell>
          <cell r="DJ906">
            <v>0</v>
          </cell>
          <cell r="DK906">
            <v>-7.1006285073005326E-5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-6.3072783389517273E-5</v>
          </cell>
          <cell r="DQ906">
            <v>0</v>
          </cell>
          <cell r="DR906">
            <v>-1.3669807342830964E-4</v>
          </cell>
          <cell r="DS906">
            <v>0</v>
          </cell>
          <cell r="DT906">
            <v>-3.0281535594034459E-5</v>
          </cell>
          <cell r="DU906">
            <v>-4.1329545454604766E-5</v>
          </cell>
          <cell r="DV906">
            <v>-7.7999663299632704E-5</v>
          </cell>
          <cell r="DW906">
            <v>-6.6538869881505036E-5</v>
          </cell>
          <cell r="DX906">
            <v>0</v>
          </cell>
          <cell r="DY906">
            <v>0</v>
          </cell>
          <cell r="DZ906">
            <v>0</v>
          </cell>
          <cell r="EA906">
            <v>-7.9320517676728652E-5</v>
          </cell>
          <cell r="EB906">
            <v>-5.4306505919410331E-4</v>
          </cell>
          <cell r="EC906">
            <v>-3.021426206509803E-4</v>
          </cell>
          <cell r="ED906">
            <v>-4.8658361436954012E-4</v>
          </cell>
        </row>
        <row r="907"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0</v>
          </cell>
          <cell r="CF907">
            <v>0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0</v>
          </cell>
          <cell r="DH907">
            <v>0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-2.9281646061074529E-4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-2.1124982350390065E-4</v>
          </cell>
          <cell r="DZ907">
            <v>-7.548353155206744E-5</v>
          </cell>
          <cell r="EA907">
            <v>-9.6302926487090712E-4</v>
          </cell>
          <cell r="EB907">
            <v>-2.8673995329636659E-4</v>
          </cell>
          <cell r="EC907">
            <v>-1.3715328563412843E-3</v>
          </cell>
          <cell r="ED907">
            <v>-6.1495070734229884E-4</v>
          </cell>
        </row>
        <row r="908"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0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0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  <cell r="CJ908">
            <v>0</v>
          </cell>
          <cell r="CK908">
            <v>0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0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  <cell r="DG908">
            <v>0</v>
          </cell>
          <cell r="DH908">
            <v>0</v>
          </cell>
          <cell r="DI908">
            <v>0</v>
          </cell>
          <cell r="DJ908">
            <v>0</v>
          </cell>
          <cell r="DK908">
            <v>0</v>
          </cell>
          <cell r="DL908">
            <v>0</v>
          </cell>
          <cell r="DM908">
            <v>0</v>
          </cell>
          <cell r="DN908">
            <v>0</v>
          </cell>
          <cell r="DO908">
            <v>0</v>
          </cell>
          <cell r="DP908">
            <v>0</v>
          </cell>
          <cell r="DQ908">
            <v>0</v>
          </cell>
          <cell r="DR908">
            <v>-1.9773496812430791E-4</v>
          </cell>
          <cell r="DS908">
            <v>0</v>
          </cell>
          <cell r="DT908">
            <v>0</v>
          </cell>
          <cell r="DU908">
            <v>0</v>
          </cell>
          <cell r="DV908">
            <v>0</v>
          </cell>
          <cell r="DW908">
            <v>0</v>
          </cell>
          <cell r="DX908">
            <v>0</v>
          </cell>
          <cell r="DY908">
            <v>-3.8322401433688036E-4</v>
          </cell>
          <cell r="DZ908">
            <v>0</v>
          </cell>
          <cell r="EA908">
            <v>-9.8672678454408969E-4</v>
          </cell>
          <cell r="EB908">
            <v>0</v>
          </cell>
          <cell r="EC908">
            <v>-4.2916564102568611E-4</v>
          </cell>
          <cell r="ED908">
            <v>-5.7472729528540434E-4</v>
          </cell>
        </row>
        <row r="910">
          <cell r="A910" t="str">
            <v>Integration Charge</v>
          </cell>
        </row>
        <row r="912"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>
            <v>0</v>
          </cell>
          <cell r="BR912">
            <v>0</v>
          </cell>
          <cell r="BS912">
            <v>0</v>
          </cell>
          <cell r="BT912">
            <v>0</v>
          </cell>
          <cell r="BU912">
            <v>0</v>
          </cell>
          <cell r="BV912">
            <v>0</v>
          </cell>
          <cell r="BW912">
            <v>0</v>
          </cell>
          <cell r="BX912">
            <v>0</v>
          </cell>
          <cell r="BY912">
            <v>0</v>
          </cell>
          <cell r="BZ912">
            <v>0</v>
          </cell>
          <cell r="CA912">
            <v>0</v>
          </cell>
          <cell r="CB912">
            <v>0</v>
          </cell>
          <cell r="CC912">
            <v>0</v>
          </cell>
          <cell r="CD912">
            <v>0</v>
          </cell>
          <cell r="CE912">
            <v>0</v>
          </cell>
          <cell r="CF912">
            <v>0</v>
          </cell>
          <cell r="CG912">
            <v>0</v>
          </cell>
          <cell r="CH912">
            <v>0</v>
          </cell>
          <cell r="CI912">
            <v>0</v>
          </cell>
          <cell r="CJ912">
            <v>0</v>
          </cell>
          <cell r="CK912">
            <v>0</v>
          </cell>
          <cell r="CL912">
            <v>0</v>
          </cell>
          <cell r="CM912">
            <v>0</v>
          </cell>
          <cell r="CN912">
            <v>0</v>
          </cell>
          <cell r="CO912">
            <v>0</v>
          </cell>
          <cell r="CP912">
            <v>0</v>
          </cell>
          <cell r="CQ912">
            <v>0</v>
          </cell>
          <cell r="CR912">
            <v>0</v>
          </cell>
          <cell r="CS912">
            <v>0</v>
          </cell>
          <cell r="CT912">
            <v>0</v>
          </cell>
          <cell r="CU912">
            <v>0</v>
          </cell>
          <cell r="CV912">
            <v>0</v>
          </cell>
          <cell r="CW912">
            <v>0</v>
          </cell>
          <cell r="CX912">
            <v>0</v>
          </cell>
          <cell r="CY912">
            <v>0</v>
          </cell>
          <cell r="CZ912">
            <v>0</v>
          </cell>
          <cell r="DA912">
            <v>0</v>
          </cell>
          <cell r="DB912">
            <v>0</v>
          </cell>
          <cell r="DC912">
            <v>0</v>
          </cell>
          <cell r="DD912">
            <v>0</v>
          </cell>
          <cell r="DE912">
            <v>0</v>
          </cell>
          <cell r="DF912">
            <v>0</v>
          </cell>
          <cell r="DG912">
            <v>0</v>
          </cell>
          <cell r="DH912">
            <v>0</v>
          </cell>
          <cell r="DI912">
            <v>0</v>
          </cell>
          <cell r="DJ912">
            <v>0</v>
          </cell>
          <cell r="DK912">
            <v>0</v>
          </cell>
          <cell r="DL912">
            <v>0</v>
          </cell>
          <cell r="DM912">
            <v>0</v>
          </cell>
          <cell r="DN912">
            <v>0</v>
          </cell>
          <cell r="DO912">
            <v>0</v>
          </cell>
          <cell r="DP912">
            <v>0</v>
          </cell>
          <cell r="DQ912">
            <v>0</v>
          </cell>
          <cell r="DR912">
            <v>0</v>
          </cell>
          <cell r="DS912">
            <v>0</v>
          </cell>
          <cell r="DT912">
            <v>0</v>
          </cell>
          <cell r="DU912">
            <v>0</v>
          </cell>
          <cell r="DV912">
            <v>0</v>
          </cell>
          <cell r="DW912">
            <v>0</v>
          </cell>
          <cell r="DX912">
            <v>0</v>
          </cell>
          <cell r="DY912">
            <v>0</v>
          </cell>
          <cell r="DZ912">
            <v>0</v>
          </cell>
          <cell r="EA912">
            <v>0</v>
          </cell>
          <cell r="EB912">
            <v>0</v>
          </cell>
          <cell r="EC912">
            <v>0</v>
          </cell>
          <cell r="ED912">
            <v>0</v>
          </cell>
        </row>
        <row r="913"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U913">
            <v>0</v>
          </cell>
          <cell r="BV913">
            <v>0</v>
          </cell>
          <cell r="BW913">
            <v>0</v>
          </cell>
          <cell r="BX913">
            <v>0</v>
          </cell>
          <cell r="BY913">
            <v>0</v>
          </cell>
          <cell r="BZ913">
            <v>0</v>
          </cell>
          <cell r="CA913">
            <v>0</v>
          </cell>
          <cell r="CB913">
            <v>0</v>
          </cell>
          <cell r="CC913">
            <v>0</v>
          </cell>
          <cell r="CD913">
            <v>0</v>
          </cell>
          <cell r="CE913">
            <v>0</v>
          </cell>
          <cell r="CF913">
            <v>0</v>
          </cell>
          <cell r="CG913">
            <v>0</v>
          </cell>
          <cell r="CH913">
            <v>0</v>
          </cell>
          <cell r="CI913">
            <v>0</v>
          </cell>
          <cell r="CJ913">
            <v>0</v>
          </cell>
          <cell r="CK913">
            <v>0</v>
          </cell>
          <cell r="CL913">
            <v>0</v>
          </cell>
          <cell r="CM913">
            <v>0</v>
          </cell>
          <cell r="CN913">
            <v>0</v>
          </cell>
          <cell r="CO913">
            <v>0</v>
          </cell>
          <cell r="CP913">
            <v>0</v>
          </cell>
          <cell r="CQ913">
            <v>0</v>
          </cell>
          <cell r="CR913">
            <v>0</v>
          </cell>
          <cell r="CS913">
            <v>0</v>
          </cell>
          <cell r="CT913">
            <v>0</v>
          </cell>
          <cell r="CU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0</v>
          </cell>
          <cell r="CZ913">
            <v>0</v>
          </cell>
          <cell r="DA913">
            <v>0</v>
          </cell>
          <cell r="DB913">
            <v>0</v>
          </cell>
          <cell r="DC913">
            <v>0</v>
          </cell>
          <cell r="DD913">
            <v>0</v>
          </cell>
          <cell r="DE913">
            <v>0</v>
          </cell>
          <cell r="DF913">
            <v>0</v>
          </cell>
          <cell r="DG913">
            <v>0</v>
          </cell>
          <cell r="DH913">
            <v>0</v>
          </cell>
          <cell r="DI913">
            <v>0</v>
          </cell>
          <cell r="DJ913">
            <v>0</v>
          </cell>
          <cell r="DK913">
            <v>0</v>
          </cell>
          <cell r="DL913">
            <v>0</v>
          </cell>
          <cell r="DM913">
            <v>0</v>
          </cell>
          <cell r="DN913">
            <v>0</v>
          </cell>
          <cell r="DO913">
            <v>0</v>
          </cell>
          <cell r="DP913">
            <v>0</v>
          </cell>
          <cell r="DQ913">
            <v>0</v>
          </cell>
          <cell r="DR913">
            <v>0</v>
          </cell>
          <cell r="DS913">
            <v>0</v>
          </cell>
          <cell r="DT913">
            <v>0</v>
          </cell>
          <cell r="DU913">
            <v>0</v>
          </cell>
          <cell r="DV913">
            <v>0</v>
          </cell>
          <cell r="DW913">
            <v>0</v>
          </cell>
          <cell r="DX913">
            <v>0</v>
          </cell>
          <cell r="DY913">
            <v>0</v>
          </cell>
          <cell r="DZ913">
            <v>0</v>
          </cell>
          <cell r="EA913">
            <v>0</v>
          </cell>
          <cell r="EB913">
            <v>0</v>
          </cell>
          <cell r="EC913">
            <v>0</v>
          </cell>
          <cell r="ED913">
            <v>0</v>
          </cell>
        </row>
        <row r="914"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>
            <v>0</v>
          </cell>
          <cell r="BR914">
            <v>0</v>
          </cell>
          <cell r="BS914">
            <v>0</v>
          </cell>
          <cell r="BT914">
            <v>0</v>
          </cell>
          <cell r="BU914">
            <v>0</v>
          </cell>
          <cell r="BV914">
            <v>0</v>
          </cell>
          <cell r="BW914">
            <v>0</v>
          </cell>
          <cell r="BX914">
            <v>0</v>
          </cell>
          <cell r="BY914">
            <v>0</v>
          </cell>
          <cell r="BZ914">
            <v>0</v>
          </cell>
          <cell r="CA914">
            <v>0</v>
          </cell>
          <cell r="CB914">
            <v>0</v>
          </cell>
          <cell r="CC914">
            <v>0</v>
          </cell>
          <cell r="CD914">
            <v>0</v>
          </cell>
          <cell r="CE914">
            <v>0</v>
          </cell>
          <cell r="CF914">
            <v>0</v>
          </cell>
          <cell r="CG914">
            <v>0</v>
          </cell>
          <cell r="CH914">
            <v>0</v>
          </cell>
          <cell r="CI914">
            <v>0</v>
          </cell>
          <cell r="CJ914">
            <v>0</v>
          </cell>
          <cell r="CK914">
            <v>0</v>
          </cell>
          <cell r="CL914">
            <v>0</v>
          </cell>
          <cell r="CM914">
            <v>0</v>
          </cell>
          <cell r="CN914">
            <v>0</v>
          </cell>
          <cell r="CO914">
            <v>0</v>
          </cell>
          <cell r="CP914">
            <v>0</v>
          </cell>
          <cell r="CQ914">
            <v>0</v>
          </cell>
          <cell r="CR914">
            <v>0</v>
          </cell>
          <cell r="CS914">
            <v>0</v>
          </cell>
          <cell r="CT914">
            <v>0</v>
          </cell>
          <cell r="CU914">
            <v>0</v>
          </cell>
          <cell r="CV914">
            <v>0</v>
          </cell>
          <cell r="CW914">
            <v>0</v>
          </cell>
          <cell r="CX914">
            <v>0</v>
          </cell>
          <cell r="CY914">
            <v>0</v>
          </cell>
          <cell r="CZ914">
            <v>0</v>
          </cell>
          <cell r="DA914">
            <v>0</v>
          </cell>
          <cell r="DB914">
            <v>0</v>
          </cell>
          <cell r="DC914">
            <v>0</v>
          </cell>
          <cell r="DD914">
            <v>0</v>
          </cell>
          <cell r="DE914">
            <v>0</v>
          </cell>
          <cell r="DF914">
            <v>0</v>
          </cell>
          <cell r="DG914">
            <v>0</v>
          </cell>
          <cell r="DH914">
            <v>0</v>
          </cell>
          <cell r="DI914">
            <v>0</v>
          </cell>
          <cell r="DJ914">
            <v>0</v>
          </cell>
          <cell r="DK914">
            <v>0</v>
          </cell>
          <cell r="DL914">
            <v>0</v>
          </cell>
          <cell r="DM914">
            <v>0</v>
          </cell>
          <cell r="DN914">
            <v>0</v>
          </cell>
          <cell r="DO914">
            <v>0</v>
          </cell>
          <cell r="DP914">
            <v>0</v>
          </cell>
          <cell r="DQ914">
            <v>0</v>
          </cell>
          <cell r="DR914">
            <v>0</v>
          </cell>
          <cell r="DS914">
            <v>0</v>
          </cell>
          <cell r="DT914">
            <v>0</v>
          </cell>
          <cell r="DU914">
            <v>0</v>
          </cell>
          <cell r="DV914">
            <v>0</v>
          </cell>
          <cell r="DW914">
            <v>0</v>
          </cell>
          <cell r="DX914">
            <v>0</v>
          </cell>
          <cell r="DY914">
            <v>0</v>
          </cell>
          <cell r="DZ914">
            <v>0</v>
          </cell>
          <cell r="EA914">
            <v>0</v>
          </cell>
          <cell r="EB914">
            <v>0</v>
          </cell>
          <cell r="EC914">
            <v>0</v>
          </cell>
          <cell r="ED914">
            <v>0</v>
          </cell>
        </row>
        <row r="917"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19"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</row>
        <row r="920"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5"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DI925">
            <v>0</v>
          </cell>
          <cell r="DJ925">
            <v>0</v>
          </cell>
          <cell r="DK925">
            <v>0</v>
          </cell>
          <cell r="DL925">
            <v>0</v>
          </cell>
          <cell r="DM925">
            <v>0</v>
          </cell>
          <cell r="DN925">
            <v>0</v>
          </cell>
          <cell r="DO925">
            <v>0</v>
          </cell>
          <cell r="DP925">
            <v>0</v>
          </cell>
          <cell r="DQ925">
            <v>0</v>
          </cell>
          <cell r="DR925">
            <v>0</v>
          </cell>
          <cell r="DS925">
            <v>0</v>
          </cell>
          <cell r="DT925">
            <v>0</v>
          </cell>
          <cell r="DU925">
            <v>0</v>
          </cell>
          <cell r="DV925">
            <v>0</v>
          </cell>
          <cell r="DW925">
            <v>0</v>
          </cell>
          <cell r="DX925">
            <v>0</v>
          </cell>
          <cell r="DY925">
            <v>0</v>
          </cell>
          <cell r="DZ925">
            <v>0</v>
          </cell>
          <cell r="EA925">
            <v>0</v>
          </cell>
          <cell r="EB925">
            <v>0</v>
          </cell>
          <cell r="EC925">
            <v>0</v>
          </cell>
          <cell r="ED925">
            <v>0</v>
          </cell>
        </row>
        <row r="926"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</row>
        <row r="928"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  <cell r="DD928">
            <v>0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0</v>
          </cell>
        </row>
        <row r="929"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</row>
        <row r="930"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</row>
        <row r="936"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0</v>
          </cell>
          <cell r="DJ936">
            <v>0</v>
          </cell>
          <cell r="DK936">
            <v>0</v>
          </cell>
          <cell r="DL936">
            <v>0</v>
          </cell>
          <cell r="DM936">
            <v>0</v>
          </cell>
          <cell r="DN936">
            <v>0</v>
          </cell>
          <cell r="DO936">
            <v>0</v>
          </cell>
          <cell r="DP936">
            <v>0</v>
          </cell>
          <cell r="DQ936">
            <v>0</v>
          </cell>
          <cell r="DR936">
            <v>0</v>
          </cell>
          <cell r="DS936">
            <v>0</v>
          </cell>
          <cell r="DT936">
            <v>0</v>
          </cell>
          <cell r="DU936">
            <v>0</v>
          </cell>
          <cell r="DV936">
            <v>0</v>
          </cell>
          <cell r="DW936">
            <v>0</v>
          </cell>
          <cell r="DX936">
            <v>0</v>
          </cell>
          <cell r="DY936">
            <v>0</v>
          </cell>
          <cell r="DZ936">
            <v>0</v>
          </cell>
          <cell r="EA936">
            <v>0</v>
          </cell>
          <cell r="EB936">
            <v>0</v>
          </cell>
          <cell r="EC936">
            <v>0</v>
          </cell>
          <cell r="ED936">
            <v>0</v>
          </cell>
        </row>
        <row r="937"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DI937">
            <v>0</v>
          </cell>
          <cell r="DJ937">
            <v>0</v>
          </cell>
          <cell r="DK937">
            <v>0</v>
          </cell>
          <cell r="DL937">
            <v>0</v>
          </cell>
          <cell r="DM937">
            <v>0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0</v>
          </cell>
          <cell r="DS937">
            <v>0</v>
          </cell>
          <cell r="DT937">
            <v>0</v>
          </cell>
          <cell r="DU937">
            <v>0</v>
          </cell>
          <cell r="DV937">
            <v>0</v>
          </cell>
          <cell r="DW937">
            <v>0</v>
          </cell>
          <cell r="DX937">
            <v>0</v>
          </cell>
          <cell r="DY937">
            <v>0</v>
          </cell>
          <cell r="DZ937">
            <v>0</v>
          </cell>
          <cell r="EA937">
            <v>0</v>
          </cell>
          <cell r="EB937">
            <v>0</v>
          </cell>
          <cell r="EC937">
            <v>0</v>
          </cell>
          <cell r="ED937">
            <v>0</v>
          </cell>
        </row>
        <row r="940"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0.29099999999999682</v>
          </cell>
          <cell r="BF940">
            <v>0</v>
          </cell>
          <cell r="BG940">
            <v>0</v>
          </cell>
          <cell r="BH940">
            <v>0.29099999999999682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>
            <v>0</v>
          </cell>
          <cell r="BR940">
            <v>0.8730199999999968</v>
          </cell>
          <cell r="BS940">
            <v>0</v>
          </cell>
          <cell r="BT940">
            <v>0</v>
          </cell>
          <cell r="BU940">
            <v>0.58200999999999681</v>
          </cell>
          <cell r="BV940">
            <v>0.29100999999999999</v>
          </cell>
          <cell r="BW940">
            <v>0</v>
          </cell>
          <cell r="BX940">
            <v>0</v>
          </cell>
          <cell r="BY940">
            <v>0</v>
          </cell>
          <cell r="BZ940">
            <v>0</v>
          </cell>
          <cell r="CA940">
            <v>0</v>
          </cell>
          <cell r="CB940">
            <v>0</v>
          </cell>
          <cell r="CC940">
            <v>0</v>
          </cell>
          <cell r="CD940">
            <v>0</v>
          </cell>
          <cell r="CE940">
            <v>12.458982500000047</v>
          </cell>
          <cell r="CF940">
            <v>0</v>
          </cell>
          <cell r="CG940">
            <v>0</v>
          </cell>
          <cell r="CH940">
            <v>5.7608599999999939</v>
          </cell>
          <cell r="CI940">
            <v>6.6981225000000109</v>
          </cell>
          <cell r="CJ940">
            <v>0</v>
          </cell>
          <cell r="CK940">
            <v>0</v>
          </cell>
          <cell r="CL940">
            <v>0</v>
          </cell>
          <cell r="CM940">
            <v>0</v>
          </cell>
          <cell r="CN940">
            <v>0</v>
          </cell>
          <cell r="CO940">
            <v>0</v>
          </cell>
          <cell r="CP940">
            <v>0</v>
          </cell>
          <cell r="CQ940">
            <v>0</v>
          </cell>
          <cell r="CR940">
            <v>12.976394599999935</v>
          </cell>
          <cell r="CS940">
            <v>0</v>
          </cell>
          <cell r="CT940">
            <v>0</v>
          </cell>
          <cell r="CU940">
            <v>11.521493599999999</v>
          </cell>
          <cell r="CV940">
            <v>1.4549010000000067</v>
          </cell>
          <cell r="CW940">
            <v>0</v>
          </cell>
          <cell r="CX940">
            <v>0</v>
          </cell>
          <cell r="CY940">
            <v>0</v>
          </cell>
          <cell r="CZ940">
            <v>0</v>
          </cell>
          <cell r="DA940">
            <v>0</v>
          </cell>
          <cell r="DB940">
            <v>0</v>
          </cell>
          <cell r="DC940">
            <v>0</v>
          </cell>
          <cell r="DD940">
            <v>0</v>
          </cell>
          <cell r="DE940">
            <v>18.215137900000173</v>
          </cell>
          <cell r="DF940">
            <v>0</v>
          </cell>
          <cell r="DG940">
            <v>0</v>
          </cell>
          <cell r="DH940">
            <v>11.812612000000001</v>
          </cell>
          <cell r="DI940">
            <v>6.1115259000002879</v>
          </cell>
          <cell r="DJ940">
            <v>0.29099999999999682</v>
          </cell>
          <cell r="DK940">
            <v>0</v>
          </cell>
          <cell r="DL940">
            <v>0</v>
          </cell>
          <cell r="DM940">
            <v>0</v>
          </cell>
          <cell r="DN940">
            <v>0</v>
          </cell>
          <cell r="DO940">
            <v>0</v>
          </cell>
          <cell r="DP940">
            <v>0</v>
          </cell>
          <cell r="DQ940">
            <v>0</v>
          </cell>
          <cell r="DR940">
            <v>15.595589999999447</v>
          </cell>
          <cell r="DS940">
            <v>0</v>
          </cell>
          <cell r="DT940">
            <v>0</v>
          </cell>
          <cell r="DU940">
            <v>11.521689999999978</v>
          </cell>
          <cell r="DV940">
            <v>3.7828919999997197</v>
          </cell>
          <cell r="DW940">
            <v>0.29100799999999971</v>
          </cell>
          <cell r="DX940">
            <v>0</v>
          </cell>
          <cell r="DY940">
            <v>0</v>
          </cell>
          <cell r="DZ940">
            <v>0</v>
          </cell>
          <cell r="EA940">
            <v>0</v>
          </cell>
          <cell r="EB940">
            <v>0</v>
          </cell>
          <cell r="EC940">
            <v>0</v>
          </cell>
          <cell r="ED940">
            <v>0</v>
          </cell>
        </row>
        <row r="941">
          <cell r="F941">
            <v>-6.3274888934085283E-2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-0.12025695062624564</v>
          </cell>
          <cell r="L941">
            <v>-0.50290598245900497</v>
          </cell>
          <cell r="M941">
            <v>-0.46422975938255462</v>
          </cell>
          <cell r="N941">
            <v>0</v>
          </cell>
          <cell r="O941">
            <v>0</v>
          </cell>
          <cell r="P941">
            <v>0</v>
          </cell>
          <cell r="Q941">
            <v>-0.14304114503461207</v>
          </cell>
          <cell r="R941">
            <v>-1.9792035845663136E-2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-0.31510253928567522</v>
          </cell>
          <cell r="Z941">
            <v>0.13466140171657059</v>
          </cell>
          <cell r="AA941">
            <v>-2.1663505414288409E-2</v>
          </cell>
          <cell r="AB941">
            <v>0</v>
          </cell>
          <cell r="AC941">
            <v>0</v>
          </cell>
          <cell r="AD941">
            <v>-3.5399787164624996E-2</v>
          </cell>
          <cell r="AE941">
            <v>1.0747129735158012E-2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0.31057866353061314</v>
          </cell>
          <cell r="AM941">
            <v>-4.4195375616311594E-3</v>
          </cell>
          <cell r="AN941">
            <v>-0.11983418444502547</v>
          </cell>
          <cell r="AO941">
            <v>0</v>
          </cell>
          <cell r="AP941">
            <v>0</v>
          </cell>
          <cell r="AQ941">
            <v>-5.7359384702060368E-2</v>
          </cell>
          <cell r="AR941">
            <v>4.3790373776868563E-3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-1.7477325394111176E-2</v>
          </cell>
          <cell r="AY941">
            <v>-6.0980351453650883E-2</v>
          </cell>
          <cell r="AZ941">
            <v>-4.3439061442285265E-3</v>
          </cell>
          <cell r="BA941">
            <v>0.16080477230007517</v>
          </cell>
          <cell r="BB941">
            <v>0</v>
          </cell>
          <cell r="BC941">
            <v>0</v>
          </cell>
          <cell r="BD941">
            <v>-2.5454740775842311E-2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-3.1671534709563076E-2</v>
          </cell>
          <cell r="BL941">
            <v>0.30812769634786719</v>
          </cell>
          <cell r="BM941">
            <v>-0.74370115467048237</v>
          </cell>
          <cell r="BN941">
            <v>0</v>
          </cell>
          <cell r="BO941">
            <v>-0.16372068410756668</v>
          </cell>
          <cell r="BP941">
            <v>0</v>
          </cell>
          <cell r="BQ941">
            <v>1.9476216292751758E-2</v>
          </cell>
          <cell r="BR941">
            <v>0</v>
          </cell>
          <cell r="BS941">
            <v>-0.85877139856161833</v>
          </cell>
          <cell r="BT941">
            <v>0</v>
          </cell>
          <cell r="BU941">
            <v>0</v>
          </cell>
          <cell r="BV941">
            <v>0</v>
          </cell>
          <cell r="BW941">
            <v>0.47464420096223137</v>
          </cell>
          <cell r="BX941">
            <v>-3.3165569750742918E-2</v>
          </cell>
          <cell r="BY941">
            <v>0.42290883780017907</v>
          </cell>
          <cell r="BZ941">
            <v>-9.7447824326728494E-2</v>
          </cell>
          <cell r="CA941">
            <v>0</v>
          </cell>
          <cell r="CB941">
            <v>0</v>
          </cell>
          <cell r="CC941">
            <v>0</v>
          </cell>
          <cell r="CD941">
            <v>5.4450052931919402E-2</v>
          </cell>
          <cell r="CE941">
            <v>0</v>
          </cell>
          <cell r="CF941">
            <v>9.2291968360775911E-3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-2.0674687601033526E-2</v>
          </cell>
          <cell r="CL941">
            <v>-8.469706089620388E-3</v>
          </cell>
          <cell r="CM941">
            <v>-1.8163982401858902E-2</v>
          </cell>
          <cell r="CN941">
            <v>0</v>
          </cell>
          <cell r="CO941">
            <v>0</v>
          </cell>
          <cell r="CP941">
            <v>0</v>
          </cell>
          <cell r="CQ941">
            <v>-0.4163731684364258</v>
          </cell>
          <cell r="CR941">
            <v>0</v>
          </cell>
          <cell r="CS941">
            <v>-3.2465856681268512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-1.6222617068841316E-2</v>
          </cell>
          <cell r="CY941">
            <v>3.7022324353870317E-3</v>
          </cell>
          <cell r="CZ941">
            <v>1.9883628277455045E-3</v>
          </cell>
          <cell r="DA941">
            <v>-1.9844905069536622E-2</v>
          </cell>
          <cell r="DB941">
            <v>5.9673023934671221E-2</v>
          </cell>
          <cell r="DC941">
            <v>0</v>
          </cell>
          <cell r="DD941">
            <v>0.37443741865192237</v>
          </cell>
          <cell r="DE941">
            <v>0</v>
          </cell>
          <cell r="DF941">
            <v>7.2476111680522592E-2</v>
          </cell>
          <cell r="DG941">
            <v>1.7091665854124471E-2</v>
          </cell>
          <cell r="DH941">
            <v>0</v>
          </cell>
          <cell r="DI941">
            <v>0</v>
          </cell>
          <cell r="DJ941">
            <v>0</v>
          </cell>
          <cell r="DK941">
            <v>-2.3065530594962524E-2</v>
          </cell>
          <cell r="DL941">
            <v>-9.6082799642687178E-3</v>
          </cell>
          <cell r="DM941">
            <v>4.7787714172216056E-3</v>
          </cell>
          <cell r="DN941">
            <v>-1.8801585383933173E-2</v>
          </cell>
          <cell r="DO941">
            <v>0</v>
          </cell>
          <cell r="DP941">
            <v>0</v>
          </cell>
          <cell r="DQ941">
            <v>-6.8576744753762853E-2</v>
          </cell>
          <cell r="DR941">
            <v>1.6239836995414134E-3</v>
          </cell>
          <cell r="DS941">
            <v>6.9643435292025657E-2</v>
          </cell>
          <cell r="DT941">
            <v>3.2219814824753001E-2</v>
          </cell>
          <cell r="DU941">
            <v>0</v>
          </cell>
          <cell r="DV941">
            <v>0</v>
          </cell>
          <cell r="DW941">
            <v>0.14874494205735544</v>
          </cell>
          <cell r="DX941">
            <v>0.87888357497685377</v>
          </cell>
          <cell r="DY941">
            <v>-9.2522698900125988E-3</v>
          </cell>
          <cell r="DZ941">
            <v>-1.0616532524124977E-2</v>
          </cell>
          <cell r="EA941">
            <v>-1.0197442495929465E-2</v>
          </cell>
          <cell r="EB941">
            <v>0</v>
          </cell>
          <cell r="EC941">
            <v>0</v>
          </cell>
          <cell r="ED941">
            <v>7.2814483918044459E-3</v>
          </cell>
        </row>
        <row r="942"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0</v>
          </cell>
          <cell r="BZ942">
            <v>0</v>
          </cell>
          <cell r="CA942">
            <v>0</v>
          </cell>
          <cell r="CB942">
            <v>0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  <cell r="DF942">
            <v>0</v>
          </cell>
          <cell r="DG942">
            <v>0</v>
          </cell>
          <cell r="DH942">
            <v>0</v>
          </cell>
          <cell r="DI942">
            <v>0</v>
          </cell>
          <cell r="DJ942">
            <v>0</v>
          </cell>
          <cell r="DK942">
            <v>0</v>
          </cell>
          <cell r="DL942">
            <v>0</v>
          </cell>
          <cell r="DM942">
            <v>0</v>
          </cell>
          <cell r="DN942">
            <v>0</v>
          </cell>
          <cell r="DO942">
            <v>0</v>
          </cell>
          <cell r="DP942">
            <v>0</v>
          </cell>
          <cell r="DQ942">
            <v>0</v>
          </cell>
          <cell r="DR942">
            <v>4.8261727975053645</v>
          </cell>
          <cell r="DS942">
            <v>0</v>
          </cell>
          <cell r="DT942">
            <v>0</v>
          </cell>
          <cell r="DU942">
            <v>0</v>
          </cell>
          <cell r="DV942">
            <v>0</v>
          </cell>
          <cell r="DW942">
            <v>4.8261727975053645</v>
          </cell>
          <cell r="DX942">
            <v>0</v>
          </cell>
          <cell r="DY942">
            <v>0</v>
          </cell>
          <cell r="DZ942">
            <v>0</v>
          </cell>
          <cell r="EA942">
            <v>0</v>
          </cell>
          <cell r="EB942">
            <v>0</v>
          </cell>
          <cell r="EC942">
            <v>0</v>
          </cell>
          <cell r="ED942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</row>
        <row r="945">
          <cell r="F945">
            <v>-1.1461659389198076E-2</v>
          </cell>
          <cell r="G945">
            <v>-2.73993781983215E-2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-2.8398517617656438E-2</v>
          </cell>
          <cell r="M945">
            <v>5.0249388315890542E-3</v>
          </cell>
          <cell r="N945">
            <v>-2.4863988551054206E-2</v>
          </cell>
          <cell r="O945">
            <v>0.2541424146485376</v>
          </cell>
          <cell r="P945">
            <v>-3.6914374365760949E-2</v>
          </cell>
          <cell r="Q945">
            <v>3.414794537595256E-2</v>
          </cell>
          <cell r="R945">
            <v>-5.0493811023532231E-2</v>
          </cell>
          <cell r="S945">
            <v>0</v>
          </cell>
          <cell r="T945">
            <v>-9.2643611373276258E-2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-0.1453731499806068</v>
          </cell>
          <cell r="Z945">
            <v>-0.10212924232750709</v>
          </cell>
          <cell r="AA945">
            <v>-0.13123517532246609</v>
          </cell>
          <cell r="AB945">
            <v>-4.8225873107739403E-2</v>
          </cell>
          <cell r="AC945">
            <v>0</v>
          </cell>
          <cell r="AD945">
            <v>-8.6318680170798245E-2</v>
          </cell>
          <cell r="AE945">
            <v>-6.4923317787835444E-2</v>
          </cell>
          <cell r="AF945">
            <v>-1.0926733061843663E-2</v>
          </cell>
          <cell r="AG945">
            <v>-6.6834958570886727E-2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-0.13141752283879882</v>
          </cell>
          <cell r="AM945">
            <v>-6.9928921716197578E-2</v>
          </cell>
          <cell r="AN945">
            <v>-8.4148749854541904E-2</v>
          </cell>
          <cell r="AO945">
            <v>-0.32469341972640819</v>
          </cell>
          <cell r="AP945">
            <v>0</v>
          </cell>
          <cell r="AQ945">
            <v>-9.1129507685348443E-2</v>
          </cell>
          <cell r="AR945">
            <v>-5.6066346061606431E-2</v>
          </cell>
          <cell r="AS945">
            <v>-6.5291927208740219E-2</v>
          </cell>
          <cell r="AT945">
            <v>-2.1251253993597174E-2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-9.3711959846899617E-2</v>
          </cell>
          <cell r="AZ945">
            <v>-8.7410262756840496E-2</v>
          </cell>
          <cell r="BA945">
            <v>-2.9564061821560017E-2</v>
          </cell>
          <cell r="BB945">
            <v>-0.12630954449709719</v>
          </cell>
          <cell r="BC945">
            <v>-0.1818379220722619</v>
          </cell>
          <cell r="BD945">
            <v>-6.7419220542284108E-2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-5.2506894096801204E-2</v>
          </cell>
          <cell r="BM945">
            <v>2.6693557306138871E-2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2.198618912937178E-2</v>
          </cell>
          <cell r="BZ945">
            <v>-6.7915495279294191E-2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0.10774054698843116</v>
          </cell>
          <cell r="CM945">
            <v>-3.5501297802120746E-2</v>
          </cell>
          <cell r="CN945">
            <v>5.3706682763277058E-6</v>
          </cell>
          <cell r="CO945">
            <v>0.23236944575536</v>
          </cell>
          <cell r="CP945">
            <v>0</v>
          </cell>
          <cell r="CQ945">
            <v>0</v>
          </cell>
          <cell r="CR945">
            <v>0</v>
          </cell>
          <cell r="CS945">
            <v>1.8506924911214639E-3</v>
          </cell>
          <cell r="CT945">
            <v>2.5279698871834455E-2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6.0079384219157816E-2</v>
          </cell>
          <cell r="CZ945">
            <v>4.4640735473677751E-3</v>
          </cell>
          <cell r="DA945">
            <v>5.7598338355973056E-3</v>
          </cell>
          <cell r="DB945">
            <v>-1.948198860741357E-2</v>
          </cell>
          <cell r="DC945">
            <v>6.3465660196051488E-2</v>
          </cell>
          <cell r="DD945">
            <v>5.8185150400710484E-2</v>
          </cell>
          <cell r="DE945">
            <v>0</v>
          </cell>
          <cell r="DF945">
            <v>8.2461625516536685E-3</v>
          </cell>
          <cell r="DG945">
            <v>3.9942229031773024E-3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2.2446115498148345E-2</v>
          </cell>
          <cell r="DM945">
            <v>4.7288252818091792E-3</v>
          </cell>
          <cell r="DN945">
            <v>5.1173373166022884E-2</v>
          </cell>
          <cell r="DO945">
            <v>8.9762954408083573E-2</v>
          </cell>
          <cell r="DP945">
            <v>6.2846075568153026E-2</v>
          </cell>
          <cell r="DQ945">
            <v>2.2429877371124007E-3</v>
          </cell>
          <cell r="DR945">
            <v>0</v>
          </cell>
          <cell r="DS945">
            <v>-3.4407577212249407E-2</v>
          </cell>
          <cell r="DT945">
            <v>-1.8328212194507643E-2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8.242216825522064E-3</v>
          </cell>
          <cell r="DZ945">
            <v>5.6915584574994682E-3</v>
          </cell>
          <cell r="EA945">
            <v>1.7365444776594074E-2</v>
          </cell>
          <cell r="EB945">
            <v>4.0165426564559681E-2</v>
          </cell>
          <cell r="EC945">
            <v>-4.1947136358899684E-4</v>
          </cell>
          <cell r="ED945">
            <v>-2.2726304284375942E-2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4.8261727975053645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4.8261727975053645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</row>
        <row r="953"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4.8261727975053645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4.8261727975053645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8">
          <cell r="A958" t="str">
            <v>Additional Fixed Costs</v>
          </cell>
        </row>
        <row r="959"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</row>
        <row r="961"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</row>
        <row r="965"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</row>
        <row r="971">
          <cell r="J971" t="str">
            <v>Mills / kWh</v>
          </cell>
          <cell r="W971" t="str">
            <v>Mills / kWh</v>
          </cell>
          <cell r="AJ971" t="str">
            <v>Mills / kWh</v>
          </cell>
          <cell r="AW971" t="str">
            <v>Mills / kWh</v>
          </cell>
          <cell r="BJ971" t="str">
            <v>Mills / kWh</v>
          </cell>
          <cell r="BW971" t="str">
            <v>Mills / kWh</v>
          </cell>
          <cell r="CJ971" t="str">
            <v>Mills / kWh</v>
          </cell>
          <cell r="CW971" t="str">
            <v>Mills / kWh</v>
          </cell>
          <cell r="DJ971" t="str">
            <v>Mills / kWh</v>
          </cell>
          <cell r="DW971" t="str">
            <v>Mills / kWh</v>
          </cell>
        </row>
        <row r="972">
          <cell r="A972" t="str">
            <v>Special Sales For Resale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0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>
            <v>0</v>
          </cell>
          <cell r="DZ976">
            <v>0</v>
          </cell>
          <cell r="EA976">
            <v>0</v>
          </cell>
          <cell r="EB976">
            <v>0</v>
          </cell>
          <cell r="EC976">
            <v>0</v>
          </cell>
          <cell r="ED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</row>
        <row r="983"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>
            <v>0</v>
          </cell>
          <cell r="DZ983">
            <v>0</v>
          </cell>
          <cell r="EA983">
            <v>0</v>
          </cell>
          <cell r="EB983">
            <v>0</v>
          </cell>
          <cell r="EC983">
            <v>0</v>
          </cell>
          <cell r="ED983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</row>
        <row r="990"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0</v>
          </cell>
        </row>
        <row r="991"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  <cell r="DD991">
            <v>0</v>
          </cell>
          <cell r="DE991">
            <v>0</v>
          </cell>
          <cell r="DF991">
            <v>0</v>
          </cell>
          <cell r="DG991">
            <v>0</v>
          </cell>
          <cell r="DH991">
            <v>0</v>
          </cell>
          <cell r="DI991">
            <v>0</v>
          </cell>
          <cell r="DJ991">
            <v>0</v>
          </cell>
          <cell r="DK991">
            <v>0</v>
          </cell>
          <cell r="DL991">
            <v>0</v>
          </cell>
          <cell r="DM991">
            <v>0</v>
          </cell>
          <cell r="DN991">
            <v>0</v>
          </cell>
          <cell r="DO991">
            <v>0</v>
          </cell>
          <cell r="DP991">
            <v>0</v>
          </cell>
          <cell r="DQ991">
            <v>0</v>
          </cell>
          <cell r="DR991">
            <v>0</v>
          </cell>
          <cell r="DS991">
            <v>0</v>
          </cell>
          <cell r="DT991">
            <v>0</v>
          </cell>
          <cell r="DU991">
            <v>0</v>
          </cell>
          <cell r="DV991">
            <v>0</v>
          </cell>
          <cell r="DW991">
            <v>0</v>
          </cell>
          <cell r="DX991">
            <v>0</v>
          </cell>
          <cell r="DY991">
            <v>0</v>
          </cell>
          <cell r="DZ991">
            <v>0</v>
          </cell>
          <cell r="EA991">
            <v>0</v>
          </cell>
          <cell r="EB991">
            <v>0</v>
          </cell>
          <cell r="EC991">
            <v>0</v>
          </cell>
          <cell r="ED991">
            <v>0</v>
          </cell>
        </row>
        <row r="992"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  <cell r="DG992">
            <v>0</v>
          </cell>
          <cell r="DH992">
            <v>0</v>
          </cell>
          <cell r="DI992">
            <v>0</v>
          </cell>
          <cell r="DJ992">
            <v>0</v>
          </cell>
          <cell r="DK992">
            <v>0</v>
          </cell>
          <cell r="DL992">
            <v>0</v>
          </cell>
          <cell r="DM992">
            <v>0</v>
          </cell>
          <cell r="DN992">
            <v>0</v>
          </cell>
          <cell r="DO992">
            <v>0</v>
          </cell>
          <cell r="DP992">
            <v>0</v>
          </cell>
          <cell r="DQ992">
            <v>0</v>
          </cell>
          <cell r="DR992">
            <v>0</v>
          </cell>
          <cell r="DS992">
            <v>0</v>
          </cell>
          <cell r="DT992">
            <v>0</v>
          </cell>
          <cell r="DU992">
            <v>0</v>
          </cell>
          <cell r="DV992">
            <v>0</v>
          </cell>
          <cell r="DW992">
            <v>0</v>
          </cell>
          <cell r="DX992">
            <v>0</v>
          </cell>
          <cell r="DY992">
            <v>0</v>
          </cell>
          <cell r="DZ992">
            <v>0</v>
          </cell>
          <cell r="EA992">
            <v>0</v>
          </cell>
          <cell r="EB992">
            <v>0</v>
          </cell>
          <cell r="EC992">
            <v>0</v>
          </cell>
          <cell r="ED992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</row>
        <row r="997">
          <cell r="F997">
            <v>0</v>
          </cell>
          <cell r="G997">
            <v>0</v>
          </cell>
          <cell r="H997">
            <v>0</v>
          </cell>
          <cell r="I997">
            <v>-0.01</v>
          </cell>
          <cell r="J997">
            <v>-0.02</v>
          </cell>
          <cell r="K997">
            <v>0</v>
          </cell>
          <cell r="L997">
            <v>0.01</v>
          </cell>
          <cell r="M997">
            <v>0.02</v>
          </cell>
          <cell r="N997">
            <v>0.01</v>
          </cell>
          <cell r="O997">
            <v>0</v>
          </cell>
          <cell r="P997">
            <v>0</v>
          </cell>
          <cell r="Q997">
            <v>0</v>
          </cell>
          <cell r="R997">
            <v>-0.01</v>
          </cell>
          <cell r="S997">
            <v>0</v>
          </cell>
          <cell r="T997">
            <v>0</v>
          </cell>
          <cell r="U997">
            <v>0</v>
          </cell>
          <cell r="V997">
            <v>-0.01</v>
          </cell>
          <cell r="W997">
            <v>-0.02</v>
          </cell>
          <cell r="X997">
            <v>-0.01</v>
          </cell>
          <cell r="Y997">
            <v>0</v>
          </cell>
          <cell r="Z997">
            <v>0.01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-0.01</v>
          </cell>
          <cell r="AJ997">
            <v>-0.01</v>
          </cell>
          <cell r="AK997">
            <v>0</v>
          </cell>
          <cell r="AL997">
            <v>0.01</v>
          </cell>
          <cell r="AM997">
            <v>0.01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-0.01</v>
          </cell>
          <cell r="AW997">
            <v>-0.01</v>
          </cell>
          <cell r="AX997">
            <v>0</v>
          </cell>
          <cell r="AY997">
            <v>0.02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>
            <v>0</v>
          </cell>
          <cell r="BR997">
            <v>0</v>
          </cell>
          <cell r="BS997">
            <v>0</v>
          </cell>
          <cell r="BT997">
            <v>0</v>
          </cell>
          <cell r="BU997">
            <v>0</v>
          </cell>
          <cell r="BV997">
            <v>0</v>
          </cell>
          <cell r="BW997">
            <v>0</v>
          </cell>
          <cell r="BX997">
            <v>0.01</v>
          </cell>
          <cell r="BY997">
            <v>0.01</v>
          </cell>
          <cell r="BZ997">
            <v>0.01</v>
          </cell>
          <cell r="CA997">
            <v>0</v>
          </cell>
          <cell r="CB997">
            <v>0</v>
          </cell>
          <cell r="CC997">
            <v>0</v>
          </cell>
          <cell r="CD997">
            <v>0</v>
          </cell>
          <cell r="CE997">
            <v>0</v>
          </cell>
          <cell r="CF997">
            <v>0</v>
          </cell>
          <cell r="CG997">
            <v>0</v>
          </cell>
          <cell r="CH997">
            <v>0</v>
          </cell>
          <cell r="CI997">
            <v>0</v>
          </cell>
          <cell r="CJ997">
            <v>0</v>
          </cell>
          <cell r="CK997">
            <v>0</v>
          </cell>
          <cell r="CL997">
            <v>0</v>
          </cell>
          <cell r="CM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  <cell r="CR997">
            <v>0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0</v>
          </cell>
          <cell r="CX997">
            <v>0</v>
          </cell>
          <cell r="CY997">
            <v>0</v>
          </cell>
          <cell r="CZ997">
            <v>0</v>
          </cell>
          <cell r="DA997">
            <v>0</v>
          </cell>
          <cell r="DB997">
            <v>0</v>
          </cell>
          <cell r="DC997">
            <v>0</v>
          </cell>
          <cell r="DD997">
            <v>0</v>
          </cell>
          <cell r="DE997">
            <v>0</v>
          </cell>
          <cell r="DF997">
            <v>0</v>
          </cell>
          <cell r="DG997">
            <v>0</v>
          </cell>
          <cell r="DH997">
            <v>0</v>
          </cell>
          <cell r="DI997">
            <v>0</v>
          </cell>
          <cell r="DJ997">
            <v>0</v>
          </cell>
          <cell r="DK997">
            <v>0</v>
          </cell>
          <cell r="DL997">
            <v>0</v>
          </cell>
          <cell r="DM997">
            <v>0</v>
          </cell>
          <cell r="DN997">
            <v>0</v>
          </cell>
          <cell r="DO997">
            <v>0</v>
          </cell>
          <cell r="DP997">
            <v>0</v>
          </cell>
          <cell r="DQ997">
            <v>0</v>
          </cell>
          <cell r="DR997">
            <v>-0.01</v>
          </cell>
          <cell r="DS997">
            <v>0</v>
          </cell>
          <cell r="DT997">
            <v>0.01</v>
          </cell>
          <cell r="DU997">
            <v>-0.01</v>
          </cell>
          <cell r="DV997">
            <v>-0.01</v>
          </cell>
          <cell r="DW997">
            <v>0</v>
          </cell>
          <cell r="DX997">
            <v>0</v>
          </cell>
          <cell r="DY997">
            <v>0</v>
          </cell>
          <cell r="DZ997">
            <v>0</v>
          </cell>
          <cell r="EA997">
            <v>0</v>
          </cell>
          <cell r="EB997">
            <v>0</v>
          </cell>
          <cell r="EC997">
            <v>0</v>
          </cell>
          <cell r="ED997">
            <v>0</v>
          </cell>
        </row>
      </sheetData>
      <sheetData sheetId="8">
        <row r="3">
          <cell r="F3">
            <v>43831</v>
          </cell>
        </row>
        <row r="84">
          <cell r="EI84" t="str">
            <v>Avoided Cost Resource</v>
          </cell>
          <cell r="EK84" t="str">
            <v>Not Used</v>
          </cell>
          <cell r="EM84" t="str">
            <v>Not Used</v>
          </cell>
          <cell r="EO84" t="str">
            <v>Not Used</v>
          </cell>
          <cell r="EQ84">
            <v>1</v>
          </cell>
        </row>
      </sheetData>
      <sheetData sheetId="9" refreshError="1"/>
      <sheetData sheetId="10" refreshError="1"/>
      <sheetData sheetId="11" refreshError="1"/>
      <sheetData sheetId="12">
        <row r="1">
          <cell r="D1">
            <v>2020</v>
          </cell>
          <cell r="E1">
            <v>2020</v>
          </cell>
          <cell r="F1">
            <v>2020</v>
          </cell>
          <cell r="G1">
            <v>2020</v>
          </cell>
          <cell r="H1">
            <v>2020</v>
          </cell>
          <cell r="I1">
            <v>2020</v>
          </cell>
          <cell r="J1">
            <v>2020</v>
          </cell>
          <cell r="K1">
            <v>2020</v>
          </cell>
          <cell r="L1">
            <v>2020</v>
          </cell>
          <cell r="M1">
            <v>2020</v>
          </cell>
          <cell r="N1">
            <v>2020</v>
          </cell>
          <cell r="O1">
            <v>2020</v>
          </cell>
          <cell r="P1">
            <v>2021</v>
          </cell>
          <cell r="Q1">
            <v>2021</v>
          </cell>
          <cell r="R1">
            <v>2021</v>
          </cell>
          <cell r="S1">
            <v>2021</v>
          </cell>
          <cell r="T1">
            <v>2021</v>
          </cell>
          <cell r="U1">
            <v>2021</v>
          </cell>
          <cell r="V1">
            <v>2021</v>
          </cell>
          <cell r="W1">
            <v>2021</v>
          </cell>
          <cell r="X1">
            <v>2021</v>
          </cell>
          <cell r="Y1">
            <v>2021</v>
          </cell>
          <cell r="Z1">
            <v>2021</v>
          </cell>
          <cell r="AA1">
            <v>2021</v>
          </cell>
          <cell r="AB1">
            <v>2022</v>
          </cell>
          <cell r="AC1">
            <v>2022</v>
          </cell>
          <cell r="AD1">
            <v>2022</v>
          </cell>
          <cell r="AE1">
            <v>2022</v>
          </cell>
          <cell r="AF1">
            <v>2022</v>
          </cell>
          <cell r="AG1">
            <v>2022</v>
          </cell>
          <cell r="AH1">
            <v>2022</v>
          </cell>
          <cell r="AI1">
            <v>2022</v>
          </cell>
          <cell r="AJ1">
            <v>2022</v>
          </cell>
          <cell r="AK1">
            <v>2022</v>
          </cell>
          <cell r="AL1">
            <v>2022</v>
          </cell>
          <cell r="AM1">
            <v>2022</v>
          </cell>
          <cell r="AN1">
            <v>2023</v>
          </cell>
          <cell r="AO1">
            <v>2023</v>
          </cell>
          <cell r="AP1">
            <v>2023</v>
          </cell>
          <cell r="AQ1">
            <v>2023</v>
          </cell>
          <cell r="AR1">
            <v>2023</v>
          </cell>
          <cell r="AS1">
            <v>2023</v>
          </cell>
          <cell r="AT1">
            <v>2023</v>
          </cell>
          <cell r="AU1">
            <v>2023</v>
          </cell>
          <cell r="AV1">
            <v>2023</v>
          </cell>
          <cell r="AW1">
            <v>2023</v>
          </cell>
          <cell r="AX1">
            <v>2023</v>
          </cell>
          <cell r="AY1">
            <v>2023</v>
          </cell>
          <cell r="AZ1">
            <v>2024</v>
          </cell>
          <cell r="BA1">
            <v>2024</v>
          </cell>
          <cell r="BB1">
            <v>2024</v>
          </cell>
          <cell r="BC1">
            <v>2024</v>
          </cell>
          <cell r="BD1">
            <v>2024</v>
          </cell>
          <cell r="BE1">
            <v>2024</v>
          </cell>
          <cell r="BF1">
            <v>2024</v>
          </cell>
          <cell r="BG1">
            <v>2024</v>
          </cell>
          <cell r="BH1">
            <v>2024</v>
          </cell>
          <cell r="BI1">
            <v>2024</v>
          </cell>
          <cell r="BJ1">
            <v>2024</v>
          </cell>
          <cell r="BK1">
            <v>2024</v>
          </cell>
          <cell r="BL1">
            <v>2025</v>
          </cell>
          <cell r="BM1">
            <v>2025</v>
          </cell>
          <cell r="BN1">
            <v>2025</v>
          </cell>
          <cell r="BO1">
            <v>2025</v>
          </cell>
          <cell r="BP1">
            <v>2025</v>
          </cell>
          <cell r="BQ1">
            <v>2025</v>
          </cell>
          <cell r="BR1">
            <v>2025</v>
          </cell>
          <cell r="BS1">
            <v>2025</v>
          </cell>
          <cell r="BT1">
            <v>2025</v>
          </cell>
          <cell r="BU1">
            <v>2025</v>
          </cell>
          <cell r="BV1">
            <v>2025</v>
          </cell>
          <cell r="BW1">
            <v>2025</v>
          </cell>
          <cell r="BX1">
            <v>2026</v>
          </cell>
          <cell r="BY1">
            <v>2026</v>
          </cell>
          <cell r="BZ1">
            <v>2026</v>
          </cell>
          <cell r="CA1">
            <v>2026</v>
          </cell>
          <cell r="CB1">
            <v>2026</v>
          </cell>
          <cell r="CC1">
            <v>2026</v>
          </cell>
          <cell r="CD1">
            <v>2026</v>
          </cell>
          <cell r="CE1">
            <v>2026</v>
          </cell>
          <cell r="CF1">
            <v>2026</v>
          </cell>
          <cell r="CG1">
            <v>2026</v>
          </cell>
          <cell r="CH1">
            <v>2026</v>
          </cell>
          <cell r="CI1">
            <v>2026</v>
          </cell>
          <cell r="CJ1">
            <v>2027</v>
          </cell>
          <cell r="CK1">
            <v>2027</v>
          </cell>
          <cell r="CL1">
            <v>2027</v>
          </cell>
          <cell r="CM1">
            <v>2027</v>
          </cell>
          <cell r="CN1">
            <v>2027</v>
          </cell>
          <cell r="CO1">
            <v>2027</v>
          </cell>
          <cell r="CP1">
            <v>2027</v>
          </cell>
          <cell r="CQ1">
            <v>2027</v>
          </cell>
          <cell r="CR1">
            <v>2027</v>
          </cell>
          <cell r="CS1">
            <v>2027</v>
          </cell>
          <cell r="CT1">
            <v>2027</v>
          </cell>
          <cell r="CU1">
            <v>2027</v>
          </cell>
          <cell r="CV1">
            <v>2028</v>
          </cell>
          <cell r="CW1">
            <v>2028</v>
          </cell>
          <cell r="CX1">
            <v>2028</v>
          </cell>
          <cell r="CY1">
            <v>2028</v>
          </cell>
          <cell r="CZ1">
            <v>2028</v>
          </cell>
          <cell r="DA1">
            <v>2028</v>
          </cell>
          <cell r="DB1">
            <v>2028</v>
          </cell>
          <cell r="DC1">
            <v>2028</v>
          </cell>
          <cell r="DD1">
            <v>2028</v>
          </cell>
          <cell r="DE1">
            <v>2028</v>
          </cell>
          <cell r="DF1">
            <v>2028</v>
          </cell>
          <cell r="DG1">
            <v>2028</v>
          </cell>
          <cell r="DH1">
            <v>2029</v>
          </cell>
          <cell r="DI1">
            <v>2029</v>
          </cell>
          <cell r="DJ1">
            <v>2029</v>
          </cell>
          <cell r="DK1">
            <v>2029</v>
          </cell>
          <cell r="DL1">
            <v>2029</v>
          </cell>
          <cell r="DM1">
            <v>2029</v>
          </cell>
          <cell r="DN1">
            <v>2029</v>
          </cell>
          <cell r="DO1">
            <v>2029</v>
          </cell>
          <cell r="DP1">
            <v>2029</v>
          </cell>
          <cell r="DQ1">
            <v>2029</v>
          </cell>
          <cell r="DR1">
            <v>2029</v>
          </cell>
          <cell r="DS1">
            <v>2029</v>
          </cell>
        </row>
        <row r="57">
          <cell r="C57" t="str">
            <v>Milford Solar_T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-46171.338305924073</v>
          </cell>
          <cell r="P57">
            <v>2.1183957602024708E-2</v>
          </cell>
          <cell r="Q57">
            <v>-2.3532274081971945E-2</v>
          </cell>
          <cell r="R57">
            <v>7.6171456495940079E-2</v>
          </cell>
          <cell r="S57">
            <v>755.17223818614082</v>
          </cell>
          <cell r="T57">
            <v>373.15607466089966</v>
          </cell>
          <cell r="U57">
            <v>-4.2648477892944278E-2</v>
          </cell>
          <cell r="V57">
            <v>-0.18187675688215643</v>
          </cell>
          <cell r="W57">
            <v>8.6401482303808577E-2</v>
          </cell>
          <cell r="X57">
            <v>-3.8310858299409958E-2</v>
          </cell>
          <cell r="Y57">
            <v>-7.1997879036498347E-2</v>
          </cell>
          <cell r="Z57">
            <v>5.1704416167922219E-3</v>
          </cell>
          <cell r="AA57">
            <v>4.1700758396655069E-3</v>
          </cell>
          <cell r="AB57">
            <v>2.1183957602024708E-2</v>
          </cell>
          <cell r="AC57">
            <v>-2.3532274081971945E-2</v>
          </cell>
          <cell r="AD57">
            <v>7.6171456495940079E-2</v>
          </cell>
          <cell r="AE57">
            <v>1437.8260657061387</v>
          </cell>
          <cell r="AF57">
            <v>933.23508531899324</v>
          </cell>
          <cell r="AG57">
            <v>-4.2648477892944278E-2</v>
          </cell>
          <cell r="AH57">
            <v>-0.18187675688215643</v>
          </cell>
          <cell r="AI57">
            <v>8.6401482303808577E-2</v>
          </cell>
          <cell r="AJ57">
            <v>-3.8310858299409958E-2</v>
          </cell>
          <cell r="AK57">
            <v>-7.1997879036498347E-2</v>
          </cell>
          <cell r="AL57">
            <v>5.1704416167922219E-3</v>
          </cell>
          <cell r="AM57">
            <v>4.1700758396655069E-3</v>
          </cell>
          <cell r="AN57">
            <v>2.1183957602024708E-2</v>
          </cell>
          <cell r="AO57">
            <v>-2.3532274081971945E-2</v>
          </cell>
          <cell r="AP57">
            <v>3030.8037582465004</v>
          </cell>
          <cell r="AQ57">
            <v>0.12240298613512982</v>
          </cell>
          <cell r="AR57">
            <v>-0.34350113910982988</v>
          </cell>
          <cell r="AS57">
            <v>-4.2648477892944278E-2</v>
          </cell>
          <cell r="AT57">
            <v>-0.18187675688215643</v>
          </cell>
          <cell r="AU57">
            <v>8.6401482303808577E-2</v>
          </cell>
          <cell r="AV57">
            <v>-3.8310858299409958E-2</v>
          </cell>
          <cell r="AW57">
            <v>-7.1997879036498347E-2</v>
          </cell>
          <cell r="AX57">
            <v>5.1704416167922219E-3</v>
          </cell>
          <cell r="AY57">
            <v>4.1700758396655069E-3</v>
          </cell>
          <cell r="AZ57">
            <v>6096.3172694975901</v>
          </cell>
          <cell r="BA57">
            <v>20373.007593919883</v>
          </cell>
          <cell r="BB57">
            <v>26965.119459556445</v>
          </cell>
          <cell r="BC57">
            <v>28472.470836736091</v>
          </cell>
          <cell r="BD57">
            <v>14568.205095390862</v>
          </cell>
          <cell r="BE57">
            <v>8580.4310074220884</v>
          </cell>
          <cell r="BF57">
            <v>1522.9990344431076</v>
          </cell>
          <cell r="BG57">
            <v>3974.3740470123012</v>
          </cell>
          <cell r="BH57">
            <v>7747.9878481466976</v>
          </cell>
          <cell r="BI57">
            <v>20352.644705757415</v>
          </cell>
          <cell r="BJ57">
            <v>8173.0602336585998</v>
          </cell>
          <cell r="BK57">
            <v>8097.8632699958262</v>
          </cell>
          <cell r="BL57">
            <v>2019.3575946485928</v>
          </cell>
          <cell r="BM57">
            <v>10291.826522743902</v>
          </cell>
          <cell r="BN57">
            <v>23939.098010431459</v>
          </cell>
          <cell r="BO57">
            <v>29770.250040616076</v>
          </cell>
          <cell r="BP57">
            <v>13409.303579130868</v>
          </cell>
          <cell r="BQ57">
            <v>9511.1371208420896</v>
          </cell>
          <cell r="BR57">
            <v>1913.9296379231077</v>
          </cell>
          <cell r="BS57">
            <v>4596.7116100323001</v>
          </cell>
          <cell r="BT57">
            <v>6518.298218861687</v>
          </cell>
          <cell r="BU57">
            <v>15963.909856214817</v>
          </cell>
          <cell r="BV57">
            <v>9055.9603564726003</v>
          </cell>
          <cell r="BW57">
            <v>3992.1038608337353</v>
          </cell>
          <cell r="BX57">
            <v>1443.0897014675988</v>
          </cell>
          <cell r="BY57">
            <v>6720.8965733869054</v>
          </cell>
          <cell r="BZ57">
            <v>20053.655607661454</v>
          </cell>
          <cell r="CA57">
            <v>29321.216174893078</v>
          </cell>
          <cell r="CB57">
            <v>9547.1999407778767</v>
          </cell>
          <cell r="CC57">
            <v>4318.3401686211018</v>
          </cell>
          <cell r="CD57">
            <v>5804.3278257130942</v>
          </cell>
          <cell r="CE57">
            <v>4823.7677491022941</v>
          </cell>
          <cell r="CF57">
            <v>10169.997839081683</v>
          </cell>
          <cell r="CG57">
            <v>16794.686987607118</v>
          </cell>
          <cell r="CH57">
            <v>3182.7777585466142</v>
          </cell>
          <cell r="CI57">
            <v>6928.0612424258288</v>
          </cell>
          <cell r="CJ57">
            <v>3456.5054111375903</v>
          </cell>
          <cell r="CK57">
            <v>5163.7077318049123</v>
          </cell>
          <cell r="CL57">
            <v>17969.789073286462</v>
          </cell>
          <cell r="CM57">
            <v>23617.484345887096</v>
          </cell>
          <cell r="CN57">
            <v>11554.532659290873</v>
          </cell>
          <cell r="CO57">
            <v>4359.9829937120976</v>
          </cell>
          <cell r="CP57">
            <v>6087.7279189031033</v>
          </cell>
          <cell r="CQ57">
            <v>2422.9055530862929</v>
          </cell>
          <cell r="CR57">
            <v>6324.5991416516918</v>
          </cell>
          <cell r="CS57">
            <v>9108.7828471441335</v>
          </cell>
          <cell r="CT57">
            <v>3405.0504096916125</v>
          </cell>
          <cell r="CU57">
            <v>5075.2559002958287</v>
          </cell>
          <cell r="CV57">
            <v>313.56377585760106</v>
          </cell>
          <cell r="CW57">
            <v>693.45381510492189</v>
          </cell>
          <cell r="CX57">
            <v>8825.7804439964875</v>
          </cell>
          <cell r="CY57">
            <v>14404.637464426107</v>
          </cell>
          <cell r="CZ57">
            <v>6493.2637551008775</v>
          </cell>
          <cell r="DA57">
            <v>1471.9063178817084</v>
          </cell>
          <cell r="DB57">
            <v>4108.8404307431056</v>
          </cell>
          <cell r="DC57">
            <v>930.1212237423025</v>
          </cell>
          <cell r="DD57">
            <v>949.03525492170559</v>
          </cell>
          <cell r="DE57">
            <v>7310.3221277309631</v>
          </cell>
          <cell r="DF57">
            <v>562.30717314161882</v>
          </cell>
          <cell r="DG57">
            <v>2186.6116942658396</v>
          </cell>
          <cell r="DH57">
            <v>2.1183957602024708E-2</v>
          </cell>
          <cell r="DI57">
            <v>371.6308456459235</v>
          </cell>
          <cell r="DJ57">
            <v>6312.3010239344876</v>
          </cell>
          <cell r="DK57">
            <v>8398.1962053590196</v>
          </cell>
          <cell r="DL57">
            <v>5785.1302363208861</v>
          </cell>
          <cell r="DM57">
            <v>213.23127141210819</v>
          </cell>
          <cell r="DN57">
            <v>1240.5752043431028</v>
          </cell>
          <cell r="DO57">
            <v>309.04274233230348</v>
          </cell>
          <cell r="DP57">
            <v>155.09623048170462</v>
          </cell>
          <cell r="DQ57">
            <v>3687.1967318609682</v>
          </cell>
          <cell r="DR57">
            <v>5.1704416167922219E-3</v>
          </cell>
          <cell r="DS57">
            <v>4.1700758396655069E-3</v>
          </cell>
        </row>
        <row r="58">
          <cell r="C58" t="str">
            <v>Sigurd Solar_T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-1.1621791269862999E-3</v>
          </cell>
          <cell r="Q58">
            <v>-8.4725649016399798E-3</v>
          </cell>
          <cell r="R58">
            <v>2.7627386509775476E-2</v>
          </cell>
          <cell r="S58">
            <v>536.3446466771959</v>
          </cell>
          <cell r="T58">
            <v>196.92450221220039</v>
          </cell>
          <cell r="U58">
            <v>9.482760002210832E-3</v>
          </cell>
          <cell r="V58">
            <v>-8.4493265936180072E-3</v>
          </cell>
          <cell r="W58">
            <v>-2.2149414176601521E-2</v>
          </cell>
          <cell r="X58">
            <v>-4.5302969978365483E-4</v>
          </cell>
          <cell r="Y58">
            <v>2.8049526960457965E-2</v>
          </cell>
          <cell r="Z58">
            <v>-2.907330721427564E-3</v>
          </cell>
          <cell r="AA58">
            <v>4.3877957434960892E-3</v>
          </cell>
          <cell r="AB58">
            <v>-1.1621791269862999E-3</v>
          </cell>
          <cell r="AC58">
            <v>-8.4725649016399798E-3</v>
          </cell>
          <cell r="AD58">
            <v>2.7627386509775476E-2</v>
          </cell>
          <cell r="AE58">
            <v>587.54554407719786</v>
          </cell>
          <cell r="AF58">
            <v>75.280969012195555</v>
          </cell>
          <cell r="AG58">
            <v>9.482760002210832E-3</v>
          </cell>
          <cell r="AH58">
            <v>-8.4493265936180072E-3</v>
          </cell>
          <cell r="AI58">
            <v>-2.2149414176601521E-2</v>
          </cell>
          <cell r="AJ58">
            <v>-4.5302969978365483E-4</v>
          </cell>
          <cell r="AK58">
            <v>2.8049526960457965E-2</v>
          </cell>
          <cell r="AL58">
            <v>-2.907330721427564E-3</v>
          </cell>
          <cell r="AM58">
            <v>4.3877957434960892E-3</v>
          </cell>
          <cell r="AN58">
            <v>-1.1621791269862999E-3</v>
          </cell>
          <cell r="AO58">
            <v>-8.4725649016399798E-3</v>
          </cell>
          <cell r="AP58">
            <v>2413.8031395865137</v>
          </cell>
          <cell r="AQ58">
            <v>-1.9399102798706692E-2</v>
          </cell>
          <cell r="AR58">
            <v>6.4708121951843941E-3</v>
          </cell>
          <cell r="AS58">
            <v>9.482760002210832E-3</v>
          </cell>
          <cell r="AT58">
            <v>-8.4493265936180072E-3</v>
          </cell>
          <cell r="AU58">
            <v>-2.2149414176601521E-2</v>
          </cell>
          <cell r="AV58">
            <v>-4.5302969978365483E-4</v>
          </cell>
          <cell r="AW58">
            <v>2.8049526960457965E-2</v>
          </cell>
          <cell r="AX58">
            <v>-2.907330721427564E-3</v>
          </cell>
          <cell r="AY58">
            <v>4.3877957434960892E-3</v>
          </cell>
          <cell r="AZ58">
            <v>4547.6488777012655</v>
          </cell>
          <cell r="BA58">
            <v>15356.571960057274</v>
          </cell>
          <cell r="BB58">
            <v>26304.471632515262</v>
          </cell>
          <cell r="BC58">
            <v>21955.847692609153</v>
          </cell>
          <cell r="BD58">
            <v>10361.773027084175</v>
          </cell>
          <cell r="BE58">
            <v>6432.2644568399919</v>
          </cell>
          <cell r="BF58">
            <v>1097.7579698754098</v>
          </cell>
          <cell r="BG58">
            <v>2979.7010236366086</v>
          </cell>
          <cell r="BH58">
            <v>4529.7115100942965</v>
          </cell>
          <cell r="BI58">
            <v>18169.306199856506</v>
          </cell>
          <cell r="BJ58">
            <v>5670.700713205847</v>
          </cell>
          <cell r="BK58">
            <v>5786.9340436709244</v>
          </cell>
          <cell r="BL58">
            <v>1554.6129450460753</v>
          </cell>
          <cell r="BM58">
            <v>9236.0722511510812</v>
          </cell>
          <cell r="BN58">
            <v>21809.507492125271</v>
          </cell>
          <cell r="BO58">
            <v>23693.394914857148</v>
          </cell>
          <cell r="BP58">
            <v>10300.257973174177</v>
          </cell>
          <cell r="BQ58">
            <v>7254.7188945599873</v>
          </cell>
          <cell r="BR58">
            <v>1860.0392443134076</v>
          </cell>
          <cell r="BS58">
            <v>3717.9231264058053</v>
          </cell>
          <cell r="BT58">
            <v>4196.0666627522924</v>
          </cell>
          <cell r="BU58">
            <v>13558.293590713114</v>
          </cell>
          <cell r="BV58">
            <v>6395.8361274138442</v>
          </cell>
          <cell r="BW58">
            <v>2804.8661713487313</v>
          </cell>
          <cell r="BX58">
            <v>1089.5676757192768</v>
          </cell>
          <cell r="BY58">
            <v>4792.9306692794862</v>
          </cell>
          <cell r="BZ58">
            <v>16367.902666136482</v>
          </cell>
          <cell r="CA58">
            <v>21369.989066869148</v>
          </cell>
          <cell r="CB58">
            <v>6318.031730272186</v>
          </cell>
          <cell r="CC58">
            <v>2679.9910530600077</v>
          </cell>
          <cell r="CD58">
            <v>5268.0392443134006</v>
          </cell>
          <cell r="CE58">
            <v>2768.2768718458133</v>
          </cell>
          <cell r="CF58">
            <v>8390.2429404722825</v>
          </cell>
          <cell r="CG58">
            <v>14273.496436662937</v>
          </cell>
          <cell r="CH58">
            <v>2286.3513359092758</v>
          </cell>
          <cell r="CI58">
            <v>5772.2265653489249</v>
          </cell>
          <cell r="CJ58">
            <v>2455.5629854792683</v>
          </cell>
          <cell r="CK58">
            <v>4157.9136531092927</v>
          </cell>
          <cell r="CL58">
            <v>15469.601774948478</v>
          </cell>
          <cell r="CM58">
            <v>18601.696254985156</v>
          </cell>
          <cell r="CN58">
            <v>8661.0858833921811</v>
          </cell>
          <cell r="CO58">
            <v>2918.3660869698015</v>
          </cell>
          <cell r="CP58">
            <v>4896.5449985933992</v>
          </cell>
          <cell r="CQ58">
            <v>1270.529994605806</v>
          </cell>
          <cell r="CR58">
            <v>4721.4309857918824</v>
          </cell>
          <cell r="CS58">
            <v>7318.4026697229519</v>
          </cell>
          <cell r="CT58">
            <v>2323.4340579678556</v>
          </cell>
          <cell r="CU58">
            <v>3658.709496863934</v>
          </cell>
          <cell r="CV58">
            <v>78.423188540877902</v>
          </cell>
          <cell r="CW58">
            <v>424.65952524690567</v>
          </cell>
          <cell r="CX58">
            <v>7141.2291048865072</v>
          </cell>
          <cell r="CY58">
            <v>12479.419180657173</v>
          </cell>
          <cell r="CZ58">
            <v>3893.111713012182</v>
          </cell>
          <cell r="DA58">
            <v>311.58618096000703</v>
          </cell>
          <cell r="DB58">
            <v>3748.7915506733984</v>
          </cell>
          <cell r="DC58">
            <v>322.67185800581211</v>
          </cell>
          <cell r="DD58">
            <v>182.21495517030493</v>
          </cell>
          <cell r="DE58">
            <v>6196.0052291469474</v>
          </cell>
          <cell r="DF58">
            <v>445.11103745927795</v>
          </cell>
          <cell r="DG58">
            <v>492.33350586833774</v>
          </cell>
          <cell r="DH58">
            <v>-1.1621791269862999E-3</v>
          </cell>
          <cell r="DI58">
            <v>133.13406159509836</v>
          </cell>
          <cell r="DJ58">
            <v>4910.7717112585105</v>
          </cell>
          <cell r="DK58">
            <v>5775.4642437371876</v>
          </cell>
          <cell r="DL58">
            <v>2074.6467471341957</v>
          </cell>
          <cell r="DM58">
            <v>22.443166740007463</v>
          </cell>
          <cell r="DN58">
            <v>646.65362501341053</v>
          </cell>
          <cell r="DO58">
            <v>69.348985625810741</v>
          </cell>
          <cell r="DP58">
            <v>12.879841854294837</v>
          </cell>
          <cell r="DQ58">
            <v>1877.0016542751673</v>
          </cell>
          <cell r="DR58">
            <v>-2.907330721427564E-3</v>
          </cell>
          <cell r="DS58">
            <v>4.3877957434960892E-3</v>
          </cell>
        </row>
        <row r="59">
          <cell r="C59" t="str">
            <v>Milican Solar_T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-4.0181544850747757E-2</v>
          </cell>
          <cell r="Q59">
            <v>-2.6152002804192314E-2</v>
          </cell>
          <cell r="R59">
            <v>-2.9970239008416694E-2</v>
          </cell>
          <cell r="S59">
            <v>-0.17222493378982112</v>
          </cell>
          <cell r="T59">
            <v>0.10093998899856163</v>
          </cell>
          <cell r="U59">
            <v>2.6928150904823277E-2</v>
          </cell>
          <cell r="V59">
            <v>-0.25898001110823321</v>
          </cell>
          <cell r="W59">
            <v>-9.2398159001313651E-2</v>
          </cell>
          <cell r="X59">
            <v>-5.573193999533034E-2</v>
          </cell>
          <cell r="Y59">
            <v>4.0284084998875203E-2</v>
          </cell>
          <cell r="Z59">
            <v>2.3158415962370787E-3</v>
          </cell>
          <cell r="AA59">
            <v>-1.9701839100462172E-2</v>
          </cell>
          <cell r="AB59">
            <v>-4.0181544850747757E-2</v>
          </cell>
          <cell r="AC59">
            <v>-2.6152002804192314E-2</v>
          </cell>
          <cell r="AD59">
            <v>-2.9970239008416694E-2</v>
          </cell>
          <cell r="AE59">
            <v>-0.17222493378982112</v>
          </cell>
          <cell r="AF59">
            <v>0.10093998899856163</v>
          </cell>
          <cell r="AG59">
            <v>2.6928150904823277E-2</v>
          </cell>
          <cell r="AH59">
            <v>-0.25898001110823321</v>
          </cell>
          <cell r="AI59">
            <v>-9.2398159001313651E-2</v>
          </cell>
          <cell r="AJ59">
            <v>-5.573193999533034E-2</v>
          </cell>
          <cell r="AK59">
            <v>4.0284084998875203E-2</v>
          </cell>
          <cell r="AL59">
            <v>2.3158415962370787E-3</v>
          </cell>
          <cell r="AM59">
            <v>-1.9701839100462172E-2</v>
          </cell>
          <cell r="AN59">
            <v>-4.0181544850747757E-2</v>
          </cell>
          <cell r="AO59">
            <v>-2.6152002804192314E-2</v>
          </cell>
          <cell r="AP59">
            <v>220.78615009099795</v>
          </cell>
          <cell r="AQ59">
            <v>-0.17222493378982112</v>
          </cell>
          <cell r="AR59">
            <v>0.10093998899856163</v>
          </cell>
          <cell r="AS59">
            <v>2.6928150904823277E-2</v>
          </cell>
          <cell r="AT59">
            <v>-0.25898001110823321</v>
          </cell>
          <cell r="AU59">
            <v>-9.2398159001313651E-2</v>
          </cell>
          <cell r="AV59">
            <v>-5.573193999533034E-2</v>
          </cell>
          <cell r="AW59">
            <v>4.0284084998875203E-2</v>
          </cell>
          <cell r="AX59">
            <v>2.3158415962370787E-3</v>
          </cell>
          <cell r="AY59">
            <v>-1.9701839100462172E-2</v>
          </cell>
          <cell r="AZ59">
            <v>240.72355841385257</v>
          </cell>
          <cell r="BA59">
            <v>7090.5248707983055</v>
          </cell>
          <cell r="BB59">
            <v>10618.230305779995</v>
          </cell>
          <cell r="BC59">
            <v>14210.673920129409</v>
          </cell>
          <cell r="BD59">
            <v>3892.8352169879963</v>
          </cell>
          <cell r="BE59">
            <v>936.25926929490277</v>
          </cell>
          <cell r="BF59">
            <v>-0.25898001110823321</v>
          </cell>
          <cell r="BG59">
            <v>752.25897563501803</v>
          </cell>
          <cell r="BH59">
            <v>-5.573193999533034E-2</v>
          </cell>
          <cell r="BI59">
            <v>9061.9303807500037</v>
          </cell>
          <cell r="BJ59">
            <v>784.74605809759237</v>
          </cell>
          <cell r="BK59">
            <v>103.19060651003923</v>
          </cell>
          <cell r="BL59">
            <v>485.39075829450269</v>
          </cell>
          <cell r="BM59">
            <v>2120.6264063712001</v>
          </cell>
          <cell r="BN59">
            <v>14177.317287519994</v>
          </cell>
          <cell r="BO59">
            <v>15844.266535239411</v>
          </cell>
          <cell r="BP59">
            <v>5212.7217674080002</v>
          </cell>
          <cell r="BQ59">
            <v>5932.136123890903</v>
          </cell>
          <cell r="BR59">
            <v>-0.25898001110823321</v>
          </cell>
          <cell r="BS59">
            <v>288.04214663901877</v>
          </cell>
          <cell r="BT59">
            <v>1009.9987092000125</v>
          </cell>
          <cell r="BU59">
            <v>6850.7539241900013</v>
          </cell>
          <cell r="BV59">
            <v>2472.6539424275979</v>
          </cell>
          <cell r="BW59">
            <v>0.56157447887783307</v>
          </cell>
          <cell r="BX59">
            <v>1.076036984499074</v>
          </cell>
          <cell r="BY59">
            <v>1711.9594198171933</v>
          </cell>
          <cell r="BZ59">
            <v>4390.4531536489985</v>
          </cell>
          <cell r="CA59">
            <v>16473.353760000609</v>
          </cell>
          <cell r="CB59">
            <v>3973.8822475789866</v>
          </cell>
          <cell r="CC59">
            <v>1428.4317893308994</v>
          </cell>
          <cell r="CD59">
            <v>964.54623057890842</v>
          </cell>
          <cell r="CE59">
            <v>490.72212875901391</v>
          </cell>
          <cell r="CF59">
            <v>3325.7525467978085</v>
          </cell>
          <cell r="CG59">
            <v>2508.9038392529956</v>
          </cell>
          <cell r="CH59">
            <v>2.3158415962370787E-3</v>
          </cell>
          <cell r="CI59">
            <v>439.43561594282107</v>
          </cell>
          <cell r="CJ59">
            <v>2.1922555138488957</v>
          </cell>
          <cell r="CK59">
            <v>93.300253137199178</v>
          </cell>
          <cell r="CL59">
            <v>4224.8105756879986</v>
          </cell>
          <cell r="CM59">
            <v>14455.606260895625</v>
          </cell>
          <cell r="CN59">
            <v>1283.2657469680037</v>
          </cell>
          <cell r="CO59">
            <v>2.6928150904823277E-2</v>
          </cell>
          <cell r="CP59">
            <v>-0.25898001110823321</v>
          </cell>
          <cell r="CQ59">
            <v>13.247149885016373</v>
          </cell>
          <cell r="CR59">
            <v>934.17870190001395</v>
          </cell>
          <cell r="CS59">
            <v>1627.0896473699995</v>
          </cell>
          <cell r="CT59">
            <v>240.17892795959978</v>
          </cell>
          <cell r="CU59">
            <v>133.64947077484155</v>
          </cell>
          <cell r="CV59">
            <v>-4.0181544850747757E-2</v>
          </cell>
          <cell r="CW59">
            <v>-2.6092171800146398E-2</v>
          </cell>
          <cell r="CX59">
            <v>4217.7955322409944</v>
          </cell>
          <cell r="CY59">
            <v>3038.3311488206209</v>
          </cell>
          <cell r="CZ59">
            <v>78.370457707995342</v>
          </cell>
          <cell r="DA59">
            <v>2.6928150904823277E-2</v>
          </cell>
          <cell r="DB59">
            <v>297.32154812889871</v>
          </cell>
          <cell r="DC59">
            <v>-9.2398159001313651E-2</v>
          </cell>
          <cell r="DD59">
            <v>-5.573193999533034E-2</v>
          </cell>
          <cell r="DE59">
            <v>3552.0334351349989</v>
          </cell>
          <cell r="DF59">
            <v>2.3158415962370787E-3</v>
          </cell>
          <cell r="DG59">
            <v>0.56157447887783307</v>
          </cell>
          <cell r="DH59">
            <v>-4.0181544850747757E-2</v>
          </cell>
          <cell r="DI59">
            <v>-2.6152002804192314E-2</v>
          </cell>
          <cell r="DJ59">
            <v>3057.1526674299989</v>
          </cell>
          <cell r="DK59">
            <v>333.16850621061258</v>
          </cell>
          <cell r="DL59">
            <v>156.63997542699212</v>
          </cell>
          <cell r="DM59">
            <v>2.6928150904823277E-2</v>
          </cell>
          <cell r="DN59">
            <v>-0.25898001110823321</v>
          </cell>
          <cell r="DO59">
            <v>-9.2398159001313651E-2</v>
          </cell>
          <cell r="DP59">
            <v>-5.573193999533034E-2</v>
          </cell>
          <cell r="DQ59">
            <v>13.732920320003426</v>
          </cell>
          <cell r="DR59">
            <v>2.3158415962370787E-3</v>
          </cell>
          <cell r="DS59">
            <v>-1.9701839100462172E-2</v>
          </cell>
        </row>
        <row r="60">
          <cell r="C60" t="str">
            <v>Prineville Solar_T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-5.8671933501873372E-2</v>
          </cell>
          <cell r="Q60">
            <v>-4.2080288037323055E-3</v>
          </cell>
          <cell r="R60">
            <v>-3.4003102988972397E-2</v>
          </cell>
          <cell r="S60">
            <v>-6.0234540986712111E-2</v>
          </cell>
          <cell r="T60">
            <v>-0.18073417498437272</v>
          </cell>
          <cell r="U60">
            <v>6.3517098782795101E-2</v>
          </cell>
          <cell r="V60">
            <v>0.15783837891180161</v>
          </cell>
          <cell r="W60">
            <v>-0.38897533400002443</v>
          </cell>
          <cell r="X60">
            <v>9.6652525001281936E-2</v>
          </cell>
          <cell r="Y60">
            <v>-9.9809310384425809E-2</v>
          </cell>
          <cell r="Z60">
            <v>-5.9261587106520908E-2</v>
          </cell>
          <cell r="AA60">
            <v>-1.6876670201068013E-2</v>
          </cell>
          <cell r="AB60">
            <v>-5.8671933501873372E-2</v>
          </cell>
          <cell r="AC60">
            <v>-4.2080288037323055E-3</v>
          </cell>
          <cell r="AD60">
            <v>-3.4003102988972397E-2</v>
          </cell>
          <cell r="AE60">
            <v>-6.0234540986712111E-2</v>
          </cell>
          <cell r="AF60">
            <v>-0.18073417498437272</v>
          </cell>
          <cell r="AG60">
            <v>6.3517098782795101E-2</v>
          </cell>
          <cell r="AH60">
            <v>0.15783837891180161</v>
          </cell>
          <cell r="AI60">
            <v>-0.38897533400002443</v>
          </cell>
          <cell r="AJ60">
            <v>9.6652525001281936E-2</v>
          </cell>
          <cell r="AK60">
            <v>-9.9809310384425809E-2</v>
          </cell>
          <cell r="AL60">
            <v>-5.9261587106520908E-2</v>
          </cell>
          <cell r="AM60">
            <v>-1.6876670201068013E-2</v>
          </cell>
          <cell r="AN60">
            <v>-5.8671933501873372E-2</v>
          </cell>
          <cell r="AO60">
            <v>-4.2080288037323055E-3</v>
          </cell>
          <cell r="AP60">
            <v>-3.4003102988972397E-2</v>
          </cell>
          <cell r="AQ60">
            <v>-6.0234540986712111E-2</v>
          </cell>
          <cell r="AR60">
            <v>-0.18073417498437272</v>
          </cell>
          <cell r="AS60">
            <v>6.3517098782795101E-2</v>
          </cell>
          <cell r="AT60">
            <v>0.15783837891180161</v>
          </cell>
          <cell r="AU60">
            <v>-0.38897533400002443</v>
          </cell>
          <cell r="AV60">
            <v>9.6652525001281936E-2</v>
          </cell>
          <cell r="AW60">
            <v>-9.9809310384425809E-2</v>
          </cell>
          <cell r="AX60">
            <v>-5.9261587106520908E-2</v>
          </cell>
          <cell r="AY60">
            <v>-1.6876670201068013E-2</v>
          </cell>
          <cell r="AZ60">
            <v>294.20812136350395</v>
          </cell>
          <cell r="BA60">
            <v>8310.7975564177996</v>
          </cell>
          <cell r="BB60">
            <v>11993.38579718901</v>
          </cell>
          <cell r="BC60">
            <v>15554.594526473604</v>
          </cell>
          <cell r="BD60">
            <v>3699.9691852250035</v>
          </cell>
          <cell r="BE60">
            <v>152.2678016787705</v>
          </cell>
          <cell r="BF60">
            <v>0.15783837891180161</v>
          </cell>
          <cell r="BG60">
            <v>1084.0546402009666</v>
          </cell>
          <cell r="BH60">
            <v>9.6652525001281936E-2</v>
          </cell>
          <cell r="BI60">
            <v>10636.287588259618</v>
          </cell>
          <cell r="BJ60">
            <v>891.06190331090136</v>
          </cell>
          <cell r="BK60">
            <v>3.1337368439001159</v>
          </cell>
          <cell r="BL60">
            <v>593.2458341450033</v>
          </cell>
          <cell r="BM60">
            <v>1850.9090578152063</v>
          </cell>
          <cell r="BN60">
            <v>17213.545758336015</v>
          </cell>
          <cell r="BO60">
            <v>18271.555014833611</v>
          </cell>
          <cell r="BP60">
            <v>6204.3510089550091</v>
          </cell>
          <cell r="BQ60">
            <v>7250.4192446287852</v>
          </cell>
          <cell r="BR60">
            <v>0.15783837891180161</v>
          </cell>
          <cell r="BS60">
            <v>351.77546321598834</v>
          </cell>
          <cell r="BT60">
            <v>1234.6076884750053</v>
          </cell>
          <cell r="BU60">
            <v>8213.9576160296037</v>
          </cell>
          <cell r="BV60">
            <v>2836.3034431169003</v>
          </cell>
          <cell r="BW60">
            <v>0.69357215439565179</v>
          </cell>
          <cell r="BX60">
            <v>1.3055951649939748</v>
          </cell>
          <cell r="BY60">
            <v>1852.277957997203</v>
          </cell>
          <cell r="BZ60">
            <v>5278.3345055410127</v>
          </cell>
          <cell r="CA60">
            <v>19078.58910318722</v>
          </cell>
          <cell r="CB60">
            <v>4856.6630296350149</v>
          </cell>
          <cell r="CC60">
            <v>1745.8917429987921</v>
          </cell>
          <cell r="CD60">
            <v>1179.3641658588874</v>
          </cell>
          <cell r="CE60">
            <v>351.77546321598834</v>
          </cell>
          <cell r="CF60">
            <v>2461.6259228049998</v>
          </cell>
          <cell r="CG60">
            <v>3066.2888919366137</v>
          </cell>
          <cell r="CH60">
            <v>-5.9261587106520908E-2</v>
          </cell>
          <cell r="CI60">
            <v>537.09517694819749</v>
          </cell>
          <cell r="CJ60">
            <v>2.6698622635014009</v>
          </cell>
          <cell r="CK60">
            <v>114.06138863520434</v>
          </cell>
          <cell r="CL60">
            <v>4823.6720927539982</v>
          </cell>
          <cell r="CM60">
            <v>17014.140128767205</v>
          </cell>
          <cell r="CN60">
            <v>857.30514070501761</v>
          </cell>
          <cell r="CO60">
            <v>6.3517098782795101E-2</v>
          </cell>
          <cell r="CP60">
            <v>0.15783837891180161</v>
          </cell>
          <cell r="CQ60">
            <v>15.914914881002447</v>
          </cell>
          <cell r="CR60">
            <v>1141.9387878350062</v>
          </cell>
          <cell r="CS60">
            <v>1481.7634647895979</v>
          </cell>
          <cell r="CT60">
            <v>293.4899492478965</v>
          </cell>
          <cell r="CU60">
            <v>133.55063775359679</v>
          </cell>
          <cell r="CV60">
            <v>-5.8671933501873372E-2</v>
          </cell>
          <cell r="CW60">
            <v>-9.6577418054585029E-3</v>
          </cell>
          <cell r="CX60">
            <v>5077.0554184212078</v>
          </cell>
          <cell r="CY60">
            <v>3083.2926485272092</v>
          </cell>
          <cell r="CZ60">
            <v>95.482007865010559</v>
          </cell>
          <cell r="DA60">
            <v>6.3517098782795101E-2</v>
          </cell>
          <cell r="DB60">
            <v>0.15783837891180161</v>
          </cell>
          <cell r="DC60">
            <v>-0.38897533400002443</v>
          </cell>
          <cell r="DD60">
            <v>9.6652525001281936E-2</v>
          </cell>
          <cell r="DE60">
            <v>4341.2250498296125</v>
          </cell>
          <cell r="DF60">
            <v>-5.9261587106520908E-2</v>
          </cell>
          <cell r="DG60">
            <v>0.69357215439565179</v>
          </cell>
          <cell r="DH60">
            <v>-5.8671933501873372E-2</v>
          </cell>
          <cell r="DI60">
            <v>-4.2080288037323055E-3</v>
          </cell>
          <cell r="DJ60">
            <v>3736.5225540480019</v>
          </cell>
          <cell r="DK60">
            <v>407.35621460719591</v>
          </cell>
          <cell r="DL60">
            <v>191.14474990500548</v>
          </cell>
          <cell r="DM60">
            <v>6.3517098782795101E-2</v>
          </cell>
          <cell r="DN60">
            <v>0.15783837891180161</v>
          </cell>
          <cell r="DO60">
            <v>-0.38897533400002443</v>
          </cell>
          <cell r="DP60">
            <v>9.6652525001281936E-2</v>
          </cell>
          <cell r="DQ60">
            <v>16.635634269601603</v>
          </cell>
          <cell r="DR60">
            <v>-5.9261587106520908E-2</v>
          </cell>
          <cell r="DS60">
            <v>-1.6876670201068013E-2</v>
          </cell>
        </row>
        <row r="62">
          <cell r="C62" t="str">
            <v>Inputs to non-zero GRID dispatch adjustment :</v>
          </cell>
        </row>
        <row r="63">
          <cell r="D63" t="str">
            <v>Min:</v>
          </cell>
          <cell r="E63">
            <v>-99.99</v>
          </cell>
          <cell r="F63" t="str">
            <v>Max:</v>
          </cell>
          <cell r="G63">
            <v>0.01</v>
          </cell>
        </row>
        <row r="64">
          <cell r="C64" t="str">
            <v>Curtailment Cost ($/MWh)</v>
          </cell>
        </row>
        <row r="65">
          <cell r="C65" t="str">
            <v>Pryor Mountain Wind_T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-34.150009999999995</v>
          </cell>
          <cell r="P65">
            <v>-35.47999999999999</v>
          </cell>
          <cell r="Q65">
            <v>-35.47999999999999</v>
          </cell>
          <cell r="R65">
            <v>-35.47999999999999</v>
          </cell>
          <cell r="S65">
            <v>-35.47999999999999</v>
          </cell>
          <cell r="T65">
            <v>-35.47999999999999</v>
          </cell>
          <cell r="U65">
            <v>-35.47999999999999</v>
          </cell>
          <cell r="V65">
            <v>-35.47999999999999</v>
          </cell>
          <cell r="W65">
            <v>-35.47999999999999</v>
          </cell>
          <cell r="X65">
            <v>-35.47999999999999</v>
          </cell>
          <cell r="Y65">
            <v>-35.47999999999999</v>
          </cell>
          <cell r="Z65">
            <v>-35.47999999999999</v>
          </cell>
          <cell r="AA65">
            <v>-35.47999999999999</v>
          </cell>
          <cell r="AB65">
            <v>-35.47999999999999</v>
          </cell>
          <cell r="AC65">
            <v>-35.47999999999999</v>
          </cell>
          <cell r="AD65">
            <v>-35.47999999999999</v>
          </cell>
          <cell r="AE65">
            <v>-35.47999999999999</v>
          </cell>
          <cell r="AF65">
            <v>-35.47999999999999</v>
          </cell>
          <cell r="AG65">
            <v>-35.47999999999999</v>
          </cell>
          <cell r="AH65">
            <v>-35.47999999999999</v>
          </cell>
          <cell r="AI65">
            <v>-35.47999999999999</v>
          </cell>
          <cell r="AJ65">
            <v>-35.47999999999999</v>
          </cell>
          <cell r="AK65">
            <v>-35.47999999999999</v>
          </cell>
          <cell r="AL65">
            <v>-35.47999999999999</v>
          </cell>
          <cell r="AM65">
            <v>-35.47999999999999</v>
          </cell>
          <cell r="AN65">
            <v>-36.799999999999997</v>
          </cell>
          <cell r="AO65">
            <v>-36.799999999999997</v>
          </cell>
          <cell r="AP65">
            <v>-36.799999999999997</v>
          </cell>
          <cell r="AQ65">
            <v>-36.799999999999997</v>
          </cell>
          <cell r="AR65">
            <v>-36.799999999999997</v>
          </cell>
          <cell r="AS65">
            <v>-36.799999999999997</v>
          </cell>
          <cell r="AT65">
            <v>-36.799999999999997</v>
          </cell>
          <cell r="AU65">
            <v>-36.799999999999997</v>
          </cell>
          <cell r="AV65">
            <v>-36.799999999999997</v>
          </cell>
          <cell r="AW65">
            <v>-36.799999999999997</v>
          </cell>
          <cell r="AX65">
            <v>-36.799999999999997</v>
          </cell>
          <cell r="AY65">
            <v>-36.799999999999997</v>
          </cell>
          <cell r="AZ65">
            <v>-36.799999999999997</v>
          </cell>
          <cell r="BA65">
            <v>-36.799999999999997</v>
          </cell>
          <cell r="BB65">
            <v>-36.799999999999997</v>
          </cell>
          <cell r="BC65">
            <v>-36.799999999999997</v>
          </cell>
          <cell r="BD65">
            <v>-36.799999999999997</v>
          </cell>
          <cell r="BE65">
            <v>-36.799999999999997</v>
          </cell>
          <cell r="BF65">
            <v>-36.799999999999997</v>
          </cell>
          <cell r="BG65">
            <v>-36.799999999999997</v>
          </cell>
          <cell r="BH65">
            <v>-36.799999999999997</v>
          </cell>
          <cell r="BI65">
            <v>-36.799999999999997</v>
          </cell>
          <cell r="BJ65">
            <v>-36.799999999999997</v>
          </cell>
          <cell r="BK65">
            <v>-36.799999999999997</v>
          </cell>
          <cell r="BL65">
            <v>-38.129999999999995</v>
          </cell>
          <cell r="BM65">
            <v>-38.129999999999995</v>
          </cell>
          <cell r="BN65">
            <v>-38.129999999999995</v>
          </cell>
          <cell r="BO65">
            <v>-38.129999999999995</v>
          </cell>
          <cell r="BP65">
            <v>-38.129999999999995</v>
          </cell>
          <cell r="BQ65">
            <v>-38.129999999999995</v>
          </cell>
          <cell r="BR65">
            <v>-38.129999999999995</v>
          </cell>
          <cell r="BS65">
            <v>-38.129999999999995</v>
          </cell>
          <cell r="BT65">
            <v>-38.129999999999995</v>
          </cell>
          <cell r="BU65">
            <v>-38.129999999999995</v>
          </cell>
          <cell r="BV65">
            <v>-38.129999999999995</v>
          </cell>
          <cell r="BW65">
            <v>-38.129999999999995</v>
          </cell>
          <cell r="BX65">
            <v>-38.129999999999995</v>
          </cell>
          <cell r="BY65">
            <v>-38.129999999999995</v>
          </cell>
          <cell r="BZ65">
            <v>-38.129999999999995</v>
          </cell>
          <cell r="CA65">
            <v>-38.129999999999995</v>
          </cell>
          <cell r="CB65">
            <v>-38.129999999999995</v>
          </cell>
          <cell r="CC65">
            <v>-38.129999999999995</v>
          </cell>
          <cell r="CD65">
            <v>-38.129999999999995</v>
          </cell>
          <cell r="CE65">
            <v>-38.129999999999995</v>
          </cell>
          <cell r="CF65">
            <v>-38.129999999999995</v>
          </cell>
          <cell r="CG65">
            <v>-38.129999999999995</v>
          </cell>
          <cell r="CH65">
            <v>-38.129999999999995</v>
          </cell>
          <cell r="CI65">
            <v>-38.129999999999995</v>
          </cell>
          <cell r="CJ65">
            <v>-39.449999999999989</v>
          </cell>
          <cell r="CK65">
            <v>-39.449999999999989</v>
          </cell>
          <cell r="CL65">
            <v>-39.449999999999989</v>
          </cell>
          <cell r="CM65">
            <v>-39.449999999999989</v>
          </cell>
          <cell r="CN65">
            <v>-39.449999999999989</v>
          </cell>
          <cell r="CO65">
            <v>-39.449999999999989</v>
          </cell>
          <cell r="CP65">
            <v>-39.449999999999989</v>
          </cell>
          <cell r="CQ65">
            <v>-39.449999999999989</v>
          </cell>
          <cell r="CR65">
            <v>-39.449999999999989</v>
          </cell>
          <cell r="CS65">
            <v>-39.449999999999989</v>
          </cell>
          <cell r="CT65">
            <v>-39.449999999999989</v>
          </cell>
          <cell r="CU65">
            <v>-39.449999999999989</v>
          </cell>
          <cell r="CV65">
            <v>-39.449999999999989</v>
          </cell>
          <cell r="CW65">
            <v>-39.449999999999989</v>
          </cell>
          <cell r="CX65">
            <v>-39.449999999999989</v>
          </cell>
          <cell r="CY65">
            <v>-39.449999999999989</v>
          </cell>
          <cell r="CZ65">
            <v>-39.449999999999989</v>
          </cell>
          <cell r="DA65">
            <v>-39.449999999999989</v>
          </cell>
          <cell r="DB65">
            <v>-39.449999999999989</v>
          </cell>
          <cell r="DC65">
            <v>-39.449999999999989</v>
          </cell>
          <cell r="DD65">
            <v>-39.449999999999989</v>
          </cell>
          <cell r="DE65">
            <v>-39.449999999999989</v>
          </cell>
          <cell r="DF65">
            <v>-39.449999999999989</v>
          </cell>
          <cell r="DG65">
            <v>-39.449999999999989</v>
          </cell>
          <cell r="DH65">
            <v>-40.779999999999994</v>
          </cell>
          <cell r="DI65">
            <v>-40.779999999999994</v>
          </cell>
          <cell r="DJ65">
            <v>-40.779999999999994</v>
          </cell>
          <cell r="DK65">
            <v>-40.779999999999994</v>
          </cell>
          <cell r="DL65">
            <v>-40.779999999999994</v>
          </cell>
          <cell r="DM65">
            <v>-40.779999999999994</v>
          </cell>
          <cell r="DN65">
            <v>-40.779999999999994</v>
          </cell>
          <cell r="DO65">
            <v>-40.779999999999994</v>
          </cell>
          <cell r="DP65">
            <v>-40.779999999999994</v>
          </cell>
          <cell r="DQ65">
            <v>-40.779999999999994</v>
          </cell>
          <cell r="DR65">
            <v>-40.779999999999994</v>
          </cell>
          <cell r="DS65">
            <v>-40.779999999999994</v>
          </cell>
        </row>
        <row r="66">
          <cell r="C66" t="str">
            <v>Ekola Flats Wind_T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-32.149999999999991</v>
          </cell>
          <cell r="O66">
            <v>-32.149999999999991</v>
          </cell>
          <cell r="P66">
            <v>-33.480000000000004</v>
          </cell>
          <cell r="Q66">
            <v>-33.480000000000004</v>
          </cell>
          <cell r="R66">
            <v>-33.480000000000004</v>
          </cell>
          <cell r="S66">
            <v>-33.480000000000004</v>
          </cell>
          <cell r="T66">
            <v>-33.480000000000004</v>
          </cell>
          <cell r="U66">
            <v>-33.480000000000004</v>
          </cell>
          <cell r="V66">
            <v>-33.480000000000004</v>
          </cell>
          <cell r="W66">
            <v>-33.480000000000004</v>
          </cell>
          <cell r="X66">
            <v>-33.480000000000004</v>
          </cell>
          <cell r="Y66">
            <v>-33.480000000000004</v>
          </cell>
          <cell r="Z66">
            <v>-33.480000000000004</v>
          </cell>
          <cell r="AA66">
            <v>-33.480000000000004</v>
          </cell>
          <cell r="AB66">
            <v>-33.480000000000004</v>
          </cell>
          <cell r="AC66">
            <v>-33.480000000000004</v>
          </cell>
          <cell r="AD66">
            <v>-33.480000000000004</v>
          </cell>
          <cell r="AE66">
            <v>-33.480000000000004</v>
          </cell>
          <cell r="AF66">
            <v>-33.480000000000004</v>
          </cell>
          <cell r="AG66">
            <v>-33.480000000000004</v>
          </cell>
          <cell r="AH66">
            <v>-33.480000000000004</v>
          </cell>
          <cell r="AI66">
            <v>-33.480000000000004</v>
          </cell>
          <cell r="AJ66">
            <v>-33.480000000000004</v>
          </cell>
          <cell r="AK66">
            <v>-33.480000000000004</v>
          </cell>
          <cell r="AL66">
            <v>-33.480000000000004</v>
          </cell>
          <cell r="AM66">
            <v>-33.480000000000004</v>
          </cell>
          <cell r="AN66">
            <v>-34.799999999999997</v>
          </cell>
          <cell r="AO66">
            <v>-34.799999999999997</v>
          </cell>
          <cell r="AP66">
            <v>-34.799999999999997</v>
          </cell>
          <cell r="AQ66">
            <v>-34.799999999999997</v>
          </cell>
          <cell r="AR66">
            <v>-34.799999999999997</v>
          </cell>
          <cell r="AS66">
            <v>-34.799999999999997</v>
          </cell>
          <cell r="AT66">
            <v>-34.799999999999997</v>
          </cell>
          <cell r="AU66">
            <v>-34.799999999999997</v>
          </cell>
          <cell r="AV66">
            <v>-34.799999999999997</v>
          </cell>
          <cell r="AW66">
            <v>-34.799999999999997</v>
          </cell>
          <cell r="AX66">
            <v>-34.799999999999997</v>
          </cell>
          <cell r="AY66">
            <v>-34.799999999999997</v>
          </cell>
          <cell r="AZ66">
            <v>-34.799999999999997</v>
          </cell>
          <cell r="BA66">
            <v>-34.799999999999997</v>
          </cell>
          <cell r="BB66">
            <v>-34.799999999999997</v>
          </cell>
          <cell r="BC66">
            <v>-34.799999999999997</v>
          </cell>
          <cell r="BD66">
            <v>-34.799999999999997</v>
          </cell>
          <cell r="BE66">
            <v>-34.799999999999997</v>
          </cell>
          <cell r="BF66">
            <v>-34.799999999999997</v>
          </cell>
          <cell r="BG66">
            <v>-34.799999999999997</v>
          </cell>
          <cell r="BH66">
            <v>-34.799999999999997</v>
          </cell>
          <cell r="BI66">
            <v>-34.799999999999997</v>
          </cell>
          <cell r="BJ66">
            <v>-34.799999999999997</v>
          </cell>
          <cell r="BK66">
            <v>-34.799999999999997</v>
          </cell>
          <cell r="BL66">
            <v>-36.129999999999995</v>
          </cell>
          <cell r="BM66">
            <v>-36.129999999999995</v>
          </cell>
          <cell r="BN66">
            <v>-36.129999999999995</v>
          </cell>
          <cell r="BO66">
            <v>-36.129999999999995</v>
          </cell>
          <cell r="BP66">
            <v>-36.129999999999995</v>
          </cell>
          <cell r="BQ66">
            <v>-36.129999999999995</v>
          </cell>
          <cell r="BR66">
            <v>-36.129999999999995</v>
          </cell>
          <cell r="BS66">
            <v>-36.129999999999995</v>
          </cell>
          <cell r="BT66">
            <v>-36.129999999999995</v>
          </cell>
          <cell r="BU66">
            <v>-36.129999999999995</v>
          </cell>
          <cell r="BV66">
            <v>-36.129999999999995</v>
          </cell>
          <cell r="BW66">
            <v>-36.129999999999995</v>
          </cell>
          <cell r="BX66">
            <v>-36.129999999999995</v>
          </cell>
          <cell r="BY66">
            <v>-36.129999999999995</v>
          </cell>
          <cell r="BZ66">
            <v>-36.129999999999995</v>
          </cell>
          <cell r="CA66">
            <v>-36.129999999999995</v>
          </cell>
          <cell r="CB66">
            <v>-36.129999999999995</v>
          </cell>
          <cell r="CC66">
            <v>-36.129999999999995</v>
          </cell>
          <cell r="CD66">
            <v>-36.129999999999995</v>
          </cell>
          <cell r="CE66">
            <v>-36.129999999999995</v>
          </cell>
          <cell r="CF66">
            <v>-36.129999999999995</v>
          </cell>
          <cell r="CG66">
            <v>-36.129999999999995</v>
          </cell>
          <cell r="CH66">
            <v>-36.129999999999995</v>
          </cell>
          <cell r="CI66">
            <v>-36.129999999999995</v>
          </cell>
          <cell r="CJ66">
            <v>-37.449999999999996</v>
          </cell>
          <cell r="CK66">
            <v>-37.449999999999996</v>
          </cell>
          <cell r="CL66">
            <v>-37.449999999999996</v>
          </cell>
          <cell r="CM66">
            <v>-37.449999999999996</v>
          </cell>
          <cell r="CN66">
            <v>-37.449999999999996</v>
          </cell>
          <cell r="CO66">
            <v>-37.449999999999996</v>
          </cell>
          <cell r="CP66">
            <v>-37.449999999999996</v>
          </cell>
          <cell r="CQ66">
            <v>-37.449999999999996</v>
          </cell>
          <cell r="CR66">
            <v>-37.449999999999996</v>
          </cell>
          <cell r="CS66">
            <v>-37.449999999999996</v>
          </cell>
          <cell r="CT66">
            <v>-37.449999999999996</v>
          </cell>
          <cell r="CU66">
            <v>-37.449999999999996</v>
          </cell>
          <cell r="CV66">
            <v>-37.449999999999996</v>
          </cell>
          <cell r="CW66">
            <v>-37.449999999999996</v>
          </cell>
          <cell r="CX66">
            <v>-37.449999999999996</v>
          </cell>
          <cell r="CY66">
            <v>-37.449999999999996</v>
          </cell>
          <cell r="CZ66">
            <v>-37.449999999999996</v>
          </cell>
          <cell r="DA66">
            <v>-37.449999999999996</v>
          </cell>
          <cell r="DB66">
            <v>-37.449999999999996</v>
          </cell>
          <cell r="DC66">
            <v>-37.449999999999996</v>
          </cell>
          <cell r="DD66">
            <v>-37.449999999999996</v>
          </cell>
          <cell r="DE66">
            <v>-37.449999999999996</v>
          </cell>
          <cell r="DF66">
            <v>-37.449999999999996</v>
          </cell>
          <cell r="DG66">
            <v>-37.449999999999996</v>
          </cell>
          <cell r="DH66">
            <v>-38.78</v>
          </cell>
          <cell r="DI66">
            <v>-38.78</v>
          </cell>
          <cell r="DJ66">
            <v>-38.78</v>
          </cell>
          <cell r="DK66">
            <v>-38.78</v>
          </cell>
          <cell r="DL66">
            <v>-38.78</v>
          </cell>
          <cell r="DM66">
            <v>-38.78</v>
          </cell>
          <cell r="DN66">
            <v>-38.78</v>
          </cell>
          <cell r="DO66">
            <v>-38.78</v>
          </cell>
          <cell r="DP66">
            <v>-38.78</v>
          </cell>
          <cell r="DQ66">
            <v>-38.78</v>
          </cell>
          <cell r="DR66">
            <v>-38.78</v>
          </cell>
          <cell r="DS66">
            <v>-38.78</v>
          </cell>
        </row>
        <row r="67">
          <cell r="C67" t="str">
            <v>TB Flats Wind_T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-32.149999999999991</v>
          </cell>
          <cell r="O67">
            <v>-32.149999999999991</v>
          </cell>
          <cell r="P67">
            <v>-33.480000000000004</v>
          </cell>
          <cell r="Q67">
            <v>-33.480000000000004</v>
          </cell>
          <cell r="R67">
            <v>-33.480000000000004</v>
          </cell>
          <cell r="S67">
            <v>-33.480000000000004</v>
          </cell>
          <cell r="T67">
            <v>-33.480000000000004</v>
          </cell>
          <cell r="U67">
            <v>-33.480000000000004</v>
          </cell>
          <cell r="V67">
            <v>-33.480000000000004</v>
          </cell>
          <cell r="W67">
            <v>-33.480000000000004</v>
          </cell>
          <cell r="X67">
            <v>-33.480000000000004</v>
          </cell>
          <cell r="Y67">
            <v>-33.480000000000004</v>
          </cell>
          <cell r="Z67">
            <v>-33.480000000000004</v>
          </cell>
          <cell r="AA67">
            <v>-33.480000000000004</v>
          </cell>
          <cell r="AB67">
            <v>-33.480000000000004</v>
          </cell>
          <cell r="AC67">
            <v>-33.480000000000004</v>
          </cell>
          <cell r="AD67">
            <v>-33.480000000000004</v>
          </cell>
          <cell r="AE67">
            <v>-33.480000000000004</v>
          </cell>
          <cell r="AF67">
            <v>-33.480000000000004</v>
          </cell>
          <cell r="AG67">
            <v>-33.480000000000004</v>
          </cell>
          <cell r="AH67">
            <v>-33.480000000000004</v>
          </cell>
          <cell r="AI67">
            <v>-33.480000000000004</v>
          </cell>
          <cell r="AJ67">
            <v>-33.480000000000004</v>
          </cell>
          <cell r="AK67">
            <v>-33.480000000000004</v>
          </cell>
          <cell r="AL67">
            <v>-33.480000000000004</v>
          </cell>
          <cell r="AM67">
            <v>-33.480000000000004</v>
          </cell>
          <cell r="AN67">
            <v>-34.799999999999997</v>
          </cell>
          <cell r="AO67">
            <v>-34.799999999999997</v>
          </cell>
          <cell r="AP67">
            <v>-34.799999999999997</v>
          </cell>
          <cell r="AQ67">
            <v>-34.799999999999997</v>
          </cell>
          <cell r="AR67">
            <v>-34.799999999999997</v>
          </cell>
          <cell r="AS67">
            <v>-34.799999999999997</v>
          </cell>
          <cell r="AT67">
            <v>-34.799999999999997</v>
          </cell>
          <cell r="AU67">
            <v>-34.799999999999997</v>
          </cell>
          <cell r="AV67">
            <v>-34.799999999999997</v>
          </cell>
          <cell r="AW67">
            <v>-34.799999999999997</v>
          </cell>
          <cell r="AX67">
            <v>-34.799999999999997</v>
          </cell>
          <cell r="AY67">
            <v>-34.799999999999997</v>
          </cell>
          <cell r="AZ67">
            <v>-34.799999999999997</v>
          </cell>
          <cell r="BA67">
            <v>-34.799999999999997</v>
          </cell>
          <cell r="BB67">
            <v>-34.799999999999997</v>
          </cell>
          <cell r="BC67">
            <v>-34.799999999999997</v>
          </cell>
          <cell r="BD67">
            <v>-34.799999999999997</v>
          </cell>
          <cell r="BE67">
            <v>-34.799999999999997</v>
          </cell>
          <cell r="BF67">
            <v>-34.799999999999997</v>
          </cell>
          <cell r="BG67">
            <v>-34.799999999999997</v>
          </cell>
          <cell r="BH67">
            <v>-34.799999999999997</v>
          </cell>
          <cell r="BI67">
            <v>-34.799999999999997</v>
          </cell>
          <cell r="BJ67">
            <v>-34.799999999999997</v>
          </cell>
          <cell r="BK67">
            <v>-34.799999999999997</v>
          </cell>
          <cell r="BL67">
            <v>-36.129999999999995</v>
          </cell>
          <cell r="BM67">
            <v>-36.129999999999995</v>
          </cell>
          <cell r="BN67">
            <v>-36.129999999999995</v>
          </cell>
          <cell r="BO67">
            <v>-36.129999999999995</v>
          </cell>
          <cell r="BP67">
            <v>-36.129999999999995</v>
          </cell>
          <cell r="BQ67">
            <v>-36.129999999999995</v>
          </cell>
          <cell r="BR67">
            <v>-36.129999999999995</v>
          </cell>
          <cell r="BS67">
            <v>-36.129999999999995</v>
          </cell>
          <cell r="BT67">
            <v>-36.129999999999995</v>
          </cell>
          <cell r="BU67">
            <v>-36.129999999999995</v>
          </cell>
          <cell r="BV67">
            <v>-36.129999999999995</v>
          </cell>
          <cell r="BW67">
            <v>-36.129999999999995</v>
          </cell>
          <cell r="BX67">
            <v>-36.129999999999995</v>
          </cell>
          <cell r="BY67">
            <v>-36.129999999999995</v>
          </cell>
          <cell r="BZ67">
            <v>-36.129999999999995</v>
          </cell>
          <cell r="CA67">
            <v>-36.129999999999995</v>
          </cell>
          <cell r="CB67">
            <v>-36.129999999999995</v>
          </cell>
          <cell r="CC67">
            <v>-36.129999999999995</v>
          </cell>
          <cell r="CD67">
            <v>-36.129999999999995</v>
          </cell>
          <cell r="CE67">
            <v>-36.129999999999995</v>
          </cell>
          <cell r="CF67">
            <v>-36.129999999999995</v>
          </cell>
          <cell r="CG67">
            <v>-36.129999999999995</v>
          </cell>
          <cell r="CH67">
            <v>-36.129999999999995</v>
          </cell>
          <cell r="CI67">
            <v>-36.129999999999995</v>
          </cell>
          <cell r="CJ67">
            <v>-37.449999999999996</v>
          </cell>
          <cell r="CK67">
            <v>-37.449999999999996</v>
          </cell>
          <cell r="CL67">
            <v>-37.449999999999996</v>
          </cell>
          <cell r="CM67">
            <v>-37.449999999999996</v>
          </cell>
          <cell r="CN67">
            <v>-37.449999999999996</v>
          </cell>
          <cell r="CO67">
            <v>-37.449999999999996</v>
          </cell>
          <cell r="CP67">
            <v>-37.449999999999996</v>
          </cell>
          <cell r="CQ67">
            <v>-37.449999999999996</v>
          </cell>
          <cell r="CR67">
            <v>-37.449999999999996</v>
          </cell>
          <cell r="CS67">
            <v>-37.449999999999996</v>
          </cell>
          <cell r="CT67">
            <v>-37.449999999999996</v>
          </cell>
          <cell r="CU67">
            <v>-37.449999999999996</v>
          </cell>
          <cell r="CV67">
            <v>-37.449999999999996</v>
          </cell>
          <cell r="CW67">
            <v>-37.449999999999996</v>
          </cell>
          <cell r="CX67">
            <v>-37.449999999999996</v>
          </cell>
          <cell r="CY67">
            <v>-37.449999999999996</v>
          </cell>
          <cell r="CZ67">
            <v>-37.449999999999996</v>
          </cell>
          <cell r="DA67">
            <v>-37.449999999999996</v>
          </cell>
          <cell r="DB67">
            <v>-37.449999999999996</v>
          </cell>
          <cell r="DC67">
            <v>-37.449999999999996</v>
          </cell>
          <cell r="DD67">
            <v>-37.449999999999996</v>
          </cell>
          <cell r="DE67">
            <v>-37.449999999999996</v>
          </cell>
          <cell r="DF67">
            <v>-37.449999999999996</v>
          </cell>
          <cell r="DG67">
            <v>-37.449999999999996</v>
          </cell>
          <cell r="DH67">
            <v>-38.78</v>
          </cell>
          <cell r="DI67">
            <v>-38.78</v>
          </cell>
          <cell r="DJ67">
            <v>-38.78</v>
          </cell>
          <cell r="DK67">
            <v>-38.78</v>
          </cell>
          <cell r="DL67">
            <v>-38.78</v>
          </cell>
          <cell r="DM67">
            <v>-38.78</v>
          </cell>
          <cell r="DN67">
            <v>-38.78</v>
          </cell>
          <cell r="DO67">
            <v>-38.78</v>
          </cell>
          <cell r="DP67">
            <v>-38.78</v>
          </cell>
          <cell r="DQ67">
            <v>-38.78</v>
          </cell>
          <cell r="DR67">
            <v>-38.78</v>
          </cell>
          <cell r="DS67">
            <v>-38.78</v>
          </cell>
        </row>
        <row r="68">
          <cell r="C68" t="str">
            <v>TB Flats Wind II_T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-32.149999999999991</v>
          </cell>
          <cell r="O68">
            <v>-32.149999999999991</v>
          </cell>
          <cell r="P68">
            <v>-33.480000000000004</v>
          </cell>
          <cell r="Q68">
            <v>-33.480000000000004</v>
          </cell>
          <cell r="R68">
            <v>-33.480000000000004</v>
          </cell>
          <cell r="S68">
            <v>-33.480000000000004</v>
          </cell>
          <cell r="T68">
            <v>-33.480000000000004</v>
          </cell>
          <cell r="U68">
            <v>-33.480000000000004</v>
          </cell>
          <cell r="V68">
            <v>-33.480000000000004</v>
          </cell>
          <cell r="W68">
            <v>-33.480000000000004</v>
          </cell>
          <cell r="X68">
            <v>-33.480000000000004</v>
          </cell>
          <cell r="Y68">
            <v>-33.480000000000004</v>
          </cell>
          <cell r="Z68">
            <v>-33.480000000000004</v>
          </cell>
          <cell r="AA68">
            <v>-33.480000000000004</v>
          </cell>
          <cell r="AB68">
            <v>-33.480000000000004</v>
          </cell>
          <cell r="AC68">
            <v>-33.480000000000004</v>
          </cell>
          <cell r="AD68">
            <v>-33.480000000000004</v>
          </cell>
          <cell r="AE68">
            <v>-33.480000000000004</v>
          </cell>
          <cell r="AF68">
            <v>-33.480000000000004</v>
          </cell>
          <cell r="AG68">
            <v>-33.480000000000004</v>
          </cell>
          <cell r="AH68">
            <v>-33.480000000000004</v>
          </cell>
          <cell r="AI68">
            <v>-33.480000000000004</v>
          </cell>
          <cell r="AJ68">
            <v>-33.480000000000004</v>
          </cell>
          <cell r="AK68">
            <v>-33.480000000000004</v>
          </cell>
          <cell r="AL68">
            <v>-33.480000000000004</v>
          </cell>
          <cell r="AM68">
            <v>-33.480000000000004</v>
          </cell>
          <cell r="AN68">
            <v>-34.799999999999997</v>
          </cell>
          <cell r="AO68">
            <v>-34.799999999999997</v>
          </cell>
          <cell r="AP68">
            <v>-34.799999999999997</v>
          </cell>
          <cell r="AQ68">
            <v>-34.799999999999997</v>
          </cell>
          <cell r="AR68">
            <v>-34.799999999999997</v>
          </cell>
          <cell r="AS68">
            <v>-34.799999999999997</v>
          </cell>
          <cell r="AT68">
            <v>-34.799999999999997</v>
          </cell>
          <cell r="AU68">
            <v>-34.799999999999997</v>
          </cell>
          <cell r="AV68">
            <v>-34.799999999999997</v>
          </cell>
          <cell r="AW68">
            <v>-34.799999999999997</v>
          </cell>
          <cell r="AX68">
            <v>-34.799999999999997</v>
          </cell>
          <cell r="AY68">
            <v>-34.799999999999997</v>
          </cell>
          <cell r="AZ68">
            <v>-34.799999999999997</v>
          </cell>
          <cell r="BA68">
            <v>-34.799999999999997</v>
          </cell>
          <cell r="BB68">
            <v>-34.799999999999997</v>
          </cell>
          <cell r="BC68">
            <v>-34.799999999999997</v>
          </cell>
          <cell r="BD68">
            <v>-34.799999999999997</v>
          </cell>
          <cell r="BE68">
            <v>-34.799999999999997</v>
          </cell>
          <cell r="BF68">
            <v>-34.799999999999997</v>
          </cell>
          <cell r="BG68">
            <v>-34.799999999999997</v>
          </cell>
          <cell r="BH68">
            <v>-34.799999999999997</v>
          </cell>
          <cell r="BI68">
            <v>-34.799999999999997</v>
          </cell>
          <cell r="BJ68">
            <v>-34.799999999999997</v>
          </cell>
          <cell r="BK68">
            <v>-34.799999999999997</v>
          </cell>
          <cell r="BL68">
            <v>-36.129999999999995</v>
          </cell>
          <cell r="BM68">
            <v>-36.129999999999995</v>
          </cell>
          <cell r="BN68">
            <v>-36.129999999999995</v>
          </cell>
          <cell r="BO68">
            <v>-36.129999999999995</v>
          </cell>
          <cell r="BP68">
            <v>-36.129999999999995</v>
          </cell>
          <cell r="BQ68">
            <v>-36.129999999999995</v>
          </cell>
          <cell r="BR68">
            <v>-36.129999999999995</v>
          </cell>
          <cell r="BS68">
            <v>-36.129999999999995</v>
          </cell>
          <cell r="BT68">
            <v>-36.129999999999995</v>
          </cell>
          <cell r="BU68">
            <v>-36.129999999999995</v>
          </cell>
          <cell r="BV68">
            <v>-36.129999999999995</v>
          </cell>
          <cell r="BW68">
            <v>-36.129999999999995</v>
          </cell>
          <cell r="BX68">
            <v>-36.129999999999995</v>
          </cell>
          <cell r="BY68">
            <v>-36.129999999999995</v>
          </cell>
          <cell r="BZ68">
            <v>-36.129999999999995</v>
          </cell>
          <cell r="CA68">
            <v>-36.129999999999995</v>
          </cell>
          <cell r="CB68">
            <v>-36.129999999999995</v>
          </cell>
          <cell r="CC68">
            <v>-36.129999999999995</v>
          </cell>
          <cell r="CD68">
            <v>-36.129999999999995</v>
          </cell>
          <cell r="CE68">
            <v>-36.129999999999995</v>
          </cell>
          <cell r="CF68">
            <v>-36.129999999999995</v>
          </cell>
          <cell r="CG68">
            <v>-36.129999999999995</v>
          </cell>
          <cell r="CH68">
            <v>-36.129999999999995</v>
          </cell>
          <cell r="CI68">
            <v>-36.129999999999995</v>
          </cell>
          <cell r="CJ68">
            <v>-37.449999999999996</v>
          </cell>
          <cell r="CK68">
            <v>-37.449999999999996</v>
          </cell>
          <cell r="CL68">
            <v>-37.449999999999996</v>
          </cell>
          <cell r="CM68">
            <v>-37.449999999999996</v>
          </cell>
          <cell r="CN68">
            <v>-37.449999999999996</v>
          </cell>
          <cell r="CO68">
            <v>-37.449999999999996</v>
          </cell>
          <cell r="CP68">
            <v>-37.449999999999996</v>
          </cell>
          <cell r="CQ68">
            <v>-37.449999999999996</v>
          </cell>
          <cell r="CR68">
            <v>-37.449999999999996</v>
          </cell>
          <cell r="CS68">
            <v>-37.449999999999996</v>
          </cell>
          <cell r="CT68">
            <v>-37.449999999999996</v>
          </cell>
          <cell r="CU68">
            <v>-37.449999999999996</v>
          </cell>
          <cell r="CV68">
            <v>-37.449999999999996</v>
          </cell>
          <cell r="CW68">
            <v>-37.449999999999996</v>
          </cell>
          <cell r="CX68">
            <v>-37.449999999999996</v>
          </cell>
          <cell r="CY68">
            <v>-37.449999999999996</v>
          </cell>
          <cell r="CZ68">
            <v>-37.449999999999996</v>
          </cell>
          <cell r="DA68">
            <v>-37.449999999999996</v>
          </cell>
          <cell r="DB68">
            <v>-37.449999999999996</v>
          </cell>
          <cell r="DC68">
            <v>-37.449999999999996</v>
          </cell>
          <cell r="DD68">
            <v>-37.449999999999996</v>
          </cell>
          <cell r="DE68">
            <v>-37.449999999999996</v>
          </cell>
          <cell r="DF68">
            <v>-37.449999999999996</v>
          </cell>
          <cell r="DG68">
            <v>-37.449999999999996</v>
          </cell>
          <cell r="DH68">
            <v>-38.78</v>
          </cell>
          <cell r="DI68">
            <v>-38.78</v>
          </cell>
          <cell r="DJ68">
            <v>-38.78</v>
          </cell>
          <cell r="DK68">
            <v>-38.78</v>
          </cell>
          <cell r="DL68">
            <v>-38.78</v>
          </cell>
          <cell r="DM68">
            <v>-38.78</v>
          </cell>
          <cell r="DN68">
            <v>-38.78</v>
          </cell>
          <cell r="DO68">
            <v>-38.78</v>
          </cell>
          <cell r="DP68">
            <v>-38.78</v>
          </cell>
          <cell r="DQ68">
            <v>-38.78</v>
          </cell>
          <cell r="DR68">
            <v>-38.78</v>
          </cell>
          <cell r="DS68">
            <v>-38.78</v>
          </cell>
        </row>
        <row r="69">
          <cell r="C69" t="str">
            <v>Dunlap I Wind_T</v>
          </cell>
          <cell r="D69">
            <v>-32.149999999999991</v>
          </cell>
          <cell r="E69">
            <v>-32.149999999999991</v>
          </cell>
          <cell r="F69">
            <v>-32.149999999999991</v>
          </cell>
          <cell r="G69">
            <v>-32.149999999999991</v>
          </cell>
          <cell r="H69">
            <v>-32.149999999999991</v>
          </cell>
          <cell r="I69">
            <v>-32.149999999999991</v>
          </cell>
          <cell r="J69">
            <v>-32.149999999999991</v>
          </cell>
          <cell r="K69">
            <v>-32.149999999999991</v>
          </cell>
          <cell r="L69">
            <v>-32.149999999999991</v>
          </cell>
          <cell r="M69">
            <v>-32.149999999999991</v>
          </cell>
          <cell r="N69">
            <v>-32.149999999999991</v>
          </cell>
          <cell r="O69">
            <v>-32.149999999999991</v>
          </cell>
          <cell r="P69">
            <v>-33.480000000000004</v>
          </cell>
          <cell r="Q69">
            <v>-33.480000000000004</v>
          </cell>
          <cell r="R69">
            <v>-33.480000000000004</v>
          </cell>
          <cell r="S69">
            <v>-33.480000000000004</v>
          </cell>
          <cell r="T69">
            <v>-33.480000000000004</v>
          </cell>
          <cell r="U69">
            <v>-33.480000000000004</v>
          </cell>
          <cell r="V69">
            <v>-33.480000000000004</v>
          </cell>
          <cell r="W69">
            <v>-33.480000000000004</v>
          </cell>
          <cell r="X69">
            <v>-33.480000000000004</v>
          </cell>
          <cell r="Y69">
            <v>-33.480000000000004</v>
          </cell>
          <cell r="Z69">
            <v>-33.480000000000004</v>
          </cell>
          <cell r="AA69">
            <v>-33.480000000000004</v>
          </cell>
          <cell r="AB69">
            <v>-33.480000000000004</v>
          </cell>
          <cell r="AC69">
            <v>-33.480000000000004</v>
          </cell>
          <cell r="AD69">
            <v>-33.480000000000004</v>
          </cell>
          <cell r="AE69">
            <v>-33.480000000000004</v>
          </cell>
          <cell r="AF69">
            <v>-33.480000000000004</v>
          </cell>
          <cell r="AG69">
            <v>-33.480000000000004</v>
          </cell>
          <cell r="AH69">
            <v>-33.480000000000004</v>
          </cell>
          <cell r="AI69">
            <v>-33.480000000000004</v>
          </cell>
          <cell r="AJ69">
            <v>-33.480000000000004</v>
          </cell>
          <cell r="AK69">
            <v>-33.480000000000004</v>
          </cell>
          <cell r="AL69">
            <v>-33.480000000000004</v>
          </cell>
          <cell r="AM69">
            <v>-33.480000000000004</v>
          </cell>
          <cell r="AN69">
            <v>-34.799999999999997</v>
          </cell>
          <cell r="AO69">
            <v>-34.799999999999997</v>
          </cell>
          <cell r="AP69">
            <v>-34.799999999999997</v>
          </cell>
          <cell r="AQ69">
            <v>-34.799999999999997</v>
          </cell>
          <cell r="AR69">
            <v>-34.799999999999997</v>
          </cell>
          <cell r="AS69">
            <v>-34.799999999999997</v>
          </cell>
          <cell r="AT69">
            <v>-34.799999999999997</v>
          </cell>
          <cell r="AU69">
            <v>-34.799999999999997</v>
          </cell>
          <cell r="AV69">
            <v>-34.799999999999997</v>
          </cell>
          <cell r="AW69">
            <v>-34.799999999999997</v>
          </cell>
          <cell r="AX69">
            <v>-34.799999999999997</v>
          </cell>
          <cell r="AY69">
            <v>-34.799999999999997</v>
          </cell>
          <cell r="AZ69">
            <v>-34.799999999999997</v>
          </cell>
          <cell r="BA69">
            <v>-34.799999999999997</v>
          </cell>
          <cell r="BB69">
            <v>-34.799999999999997</v>
          </cell>
          <cell r="BC69">
            <v>-34.799999999999997</v>
          </cell>
          <cell r="BD69">
            <v>-34.799999999999997</v>
          </cell>
          <cell r="BE69">
            <v>-34.799999999999997</v>
          </cell>
          <cell r="BF69">
            <v>-34.799999999999997</v>
          </cell>
          <cell r="BG69">
            <v>-34.799999999999997</v>
          </cell>
          <cell r="BH69">
            <v>-34.799999999999997</v>
          </cell>
          <cell r="BI69">
            <v>-34.799999999999997</v>
          </cell>
          <cell r="BJ69">
            <v>-34.799999999999997</v>
          </cell>
          <cell r="BK69">
            <v>-34.799999999999997</v>
          </cell>
          <cell r="BL69">
            <v>-36.129999999999995</v>
          </cell>
          <cell r="BM69">
            <v>-36.129999999999995</v>
          </cell>
          <cell r="BN69">
            <v>-36.129999999999995</v>
          </cell>
          <cell r="BO69">
            <v>-36.129999999999995</v>
          </cell>
          <cell r="BP69">
            <v>-36.129999999999995</v>
          </cell>
          <cell r="BQ69">
            <v>-36.129999999999995</v>
          </cell>
          <cell r="BR69">
            <v>-36.129999999999995</v>
          </cell>
          <cell r="BS69">
            <v>-36.129999999999995</v>
          </cell>
          <cell r="BT69">
            <v>-36.129999999999995</v>
          </cell>
          <cell r="BU69">
            <v>-36.129999999999995</v>
          </cell>
          <cell r="BV69">
            <v>-36.129999999999995</v>
          </cell>
          <cell r="BW69">
            <v>-36.129999999999995</v>
          </cell>
          <cell r="BX69">
            <v>-36.129999999999995</v>
          </cell>
          <cell r="BY69">
            <v>-36.129999999999995</v>
          </cell>
          <cell r="BZ69">
            <v>-36.129999999999995</v>
          </cell>
          <cell r="CA69">
            <v>-36.129999999999995</v>
          </cell>
          <cell r="CB69">
            <v>-36.129999999999995</v>
          </cell>
          <cell r="CC69">
            <v>-36.129999999999995</v>
          </cell>
          <cell r="CD69">
            <v>-36.129999999999995</v>
          </cell>
          <cell r="CE69">
            <v>-36.129999999999995</v>
          </cell>
          <cell r="CF69">
            <v>-36.129999999999995</v>
          </cell>
          <cell r="CG69">
            <v>-36.129999999999995</v>
          </cell>
          <cell r="CH69">
            <v>-36.129999999999995</v>
          </cell>
          <cell r="CI69">
            <v>-36.129999999999995</v>
          </cell>
          <cell r="CJ69">
            <v>-37.449999999999996</v>
          </cell>
          <cell r="CK69">
            <v>-37.449999999999996</v>
          </cell>
          <cell r="CL69">
            <v>-37.449999999999996</v>
          </cell>
          <cell r="CM69">
            <v>-37.449999999999996</v>
          </cell>
          <cell r="CN69">
            <v>-37.449999999999996</v>
          </cell>
          <cell r="CO69">
            <v>-37.449999999999996</v>
          </cell>
          <cell r="CP69">
            <v>-37.449999999999996</v>
          </cell>
          <cell r="CQ69">
            <v>-37.449999999999996</v>
          </cell>
          <cell r="CR69">
            <v>-37.449999999999996</v>
          </cell>
          <cell r="CS69">
            <v>-37.449999999999996</v>
          </cell>
          <cell r="CT69">
            <v>-37.449999999999996</v>
          </cell>
          <cell r="CU69">
            <v>-37.449999999999996</v>
          </cell>
          <cell r="CV69">
            <v>-37.449999999999996</v>
          </cell>
          <cell r="CW69">
            <v>-37.449999999999996</v>
          </cell>
          <cell r="CX69">
            <v>-37.449999999999996</v>
          </cell>
          <cell r="CY69">
            <v>-37.449999999999996</v>
          </cell>
          <cell r="CZ69">
            <v>-37.449999999999996</v>
          </cell>
          <cell r="DA69">
            <v>-37.449999999999996</v>
          </cell>
          <cell r="DB69">
            <v>-37.449999999999996</v>
          </cell>
          <cell r="DC69">
            <v>-37.449999999999996</v>
          </cell>
          <cell r="DD69">
            <v>-37.449999999999996</v>
          </cell>
          <cell r="DE69">
            <v>-37.449999999999996</v>
          </cell>
          <cell r="DF69">
            <v>-37.449999999999996</v>
          </cell>
          <cell r="DG69">
            <v>-37.449999999999996</v>
          </cell>
          <cell r="DH69">
            <v>-38.78</v>
          </cell>
          <cell r="DI69">
            <v>-38.78</v>
          </cell>
          <cell r="DJ69">
            <v>-38.78</v>
          </cell>
          <cell r="DK69">
            <v>-38.78</v>
          </cell>
          <cell r="DL69">
            <v>-38.78</v>
          </cell>
          <cell r="DM69">
            <v>-38.78</v>
          </cell>
          <cell r="DN69">
            <v>-38.78</v>
          </cell>
          <cell r="DO69">
            <v>-38.78</v>
          </cell>
          <cell r="DP69">
            <v>-38.78</v>
          </cell>
          <cell r="DQ69">
            <v>-38.78</v>
          </cell>
          <cell r="DR69">
            <v>-38.78</v>
          </cell>
          <cell r="DS69">
            <v>-38.78</v>
          </cell>
        </row>
        <row r="70">
          <cell r="C70" t="str">
            <v>Foote Creek I Wind_T</v>
          </cell>
          <cell r="D70">
            <v>-32.149999999999991</v>
          </cell>
          <cell r="E70">
            <v>-32.149999999999991</v>
          </cell>
          <cell r="F70">
            <v>-32.149999999999991</v>
          </cell>
          <cell r="G70">
            <v>-32.149999999999991</v>
          </cell>
          <cell r="H70">
            <v>-32.149999999999991</v>
          </cell>
          <cell r="I70">
            <v>-32.149999999999991</v>
          </cell>
          <cell r="J70">
            <v>-32.149999999999991</v>
          </cell>
          <cell r="K70">
            <v>-32.149999999999991</v>
          </cell>
          <cell r="L70">
            <v>-32.149999999999991</v>
          </cell>
          <cell r="M70">
            <v>-32.149999999999991</v>
          </cell>
          <cell r="N70">
            <v>-32.149999999999991</v>
          </cell>
          <cell r="O70">
            <v>-32.149999999999991</v>
          </cell>
          <cell r="P70">
            <v>-33.480000000000004</v>
          </cell>
          <cell r="Q70">
            <v>-33.480000000000004</v>
          </cell>
          <cell r="R70">
            <v>-33.480000000000004</v>
          </cell>
          <cell r="S70">
            <v>-33.480000000000004</v>
          </cell>
          <cell r="T70">
            <v>-33.480000000000004</v>
          </cell>
          <cell r="U70">
            <v>-33.480000000000004</v>
          </cell>
          <cell r="V70">
            <v>-33.480000000000004</v>
          </cell>
          <cell r="W70">
            <v>-33.480000000000004</v>
          </cell>
          <cell r="X70">
            <v>-33.480000000000004</v>
          </cell>
          <cell r="Y70">
            <v>-33.480000000000004</v>
          </cell>
          <cell r="Z70">
            <v>-33.480000000000004</v>
          </cell>
          <cell r="AA70">
            <v>-33.480000000000004</v>
          </cell>
          <cell r="AB70">
            <v>-33.480000000000004</v>
          </cell>
          <cell r="AC70">
            <v>-33.480000000000004</v>
          </cell>
          <cell r="AD70">
            <v>-33.480000000000004</v>
          </cell>
          <cell r="AE70">
            <v>-33.480000000000004</v>
          </cell>
          <cell r="AF70">
            <v>-33.480000000000004</v>
          </cell>
          <cell r="AG70">
            <v>-33.480000000000004</v>
          </cell>
          <cell r="AH70">
            <v>-33.480000000000004</v>
          </cell>
          <cell r="AI70">
            <v>-33.480000000000004</v>
          </cell>
          <cell r="AJ70">
            <v>-33.480000000000004</v>
          </cell>
          <cell r="AK70">
            <v>-33.480000000000004</v>
          </cell>
          <cell r="AL70">
            <v>-33.480000000000004</v>
          </cell>
          <cell r="AM70">
            <v>-33.480000000000004</v>
          </cell>
          <cell r="AN70">
            <v>-34.799999999999997</v>
          </cell>
          <cell r="AO70">
            <v>-34.799999999999997</v>
          </cell>
          <cell r="AP70">
            <v>-34.799999999999997</v>
          </cell>
          <cell r="AQ70">
            <v>-34.799999999999997</v>
          </cell>
          <cell r="AR70">
            <v>-34.799999999999997</v>
          </cell>
          <cell r="AS70">
            <v>-34.799999999999997</v>
          </cell>
          <cell r="AT70">
            <v>-34.799999999999997</v>
          </cell>
          <cell r="AU70">
            <v>-34.799999999999997</v>
          </cell>
          <cell r="AV70">
            <v>-34.799999999999997</v>
          </cell>
          <cell r="AW70">
            <v>-34.799999999999997</v>
          </cell>
          <cell r="AX70">
            <v>-34.799999999999997</v>
          </cell>
          <cell r="AY70">
            <v>-34.799999999999997</v>
          </cell>
          <cell r="AZ70">
            <v>-34.799999999999997</v>
          </cell>
          <cell r="BA70">
            <v>-34.799999999999997</v>
          </cell>
          <cell r="BB70">
            <v>-34.799999999999997</v>
          </cell>
          <cell r="BC70">
            <v>-34.799999999999997</v>
          </cell>
          <cell r="BD70">
            <v>-34.799999999999997</v>
          </cell>
          <cell r="BE70">
            <v>-34.799999999999997</v>
          </cell>
          <cell r="BF70">
            <v>-34.799999999999997</v>
          </cell>
          <cell r="BG70">
            <v>-34.799999999999997</v>
          </cell>
          <cell r="BH70">
            <v>-34.799999999999997</v>
          </cell>
          <cell r="BI70">
            <v>-34.799999999999997</v>
          </cell>
          <cell r="BJ70">
            <v>-34.799999999999997</v>
          </cell>
          <cell r="BK70">
            <v>-34.799999999999997</v>
          </cell>
          <cell r="BL70">
            <v>-36.129999999999995</v>
          </cell>
          <cell r="BM70">
            <v>-36.129999999999995</v>
          </cell>
          <cell r="BN70">
            <v>-36.129999999999995</v>
          </cell>
          <cell r="BO70">
            <v>-36.129999999999995</v>
          </cell>
          <cell r="BP70">
            <v>-36.129999999999995</v>
          </cell>
          <cell r="BQ70">
            <v>-36.129999999999995</v>
          </cell>
          <cell r="BR70">
            <v>-36.129999999999995</v>
          </cell>
          <cell r="BS70">
            <v>-36.129999999999995</v>
          </cell>
          <cell r="BT70">
            <v>-36.129999999999995</v>
          </cell>
          <cell r="BU70">
            <v>-36.129999999999995</v>
          </cell>
          <cell r="BV70">
            <v>-36.129999999999995</v>
          </cell>
          <cell r="BW70">
            <v>-36.129999999999995</v>
          </cell>
          <cell r="BX70">
            <v>-36.129999999999995</v>
          </cell>
          <cell r="BY70">
            <v>-36.129999999999995</v>
          </cell>
          <cell r="BZ70">
            <v>-36.129999999999995</v>
          </cell>
          <cell r="CA70">
            <v>-36.129999999999995</v>
          </cell>
          <cell r="CB70">
            <v>-36.129999999999995</v>
          </cell>
          <cell r="CC70">
            <v>-36.129999999999995</v>
          </cell>
          <cell r="CD70">
            <v>-36.129999999999995</v>
          </cell>
          <cell r="CE70">
            <v>-36.129999999999995</v>
          </cell>
          <cell r="CF70">
            <v>-36.129999999999995</v>
          </cell>
          <cell r="CG70">
            <v>-36.129999999999995</v>
          </cell>
          <cell r="CH70">
            <v>-36.129999999999995</v>
          </cell>
          <cell r="CI70">
            <v>-36.129999999999995</v>
          </cell>
          <cell r="CJ70">
            <v>-37.449999999999996</v>
          </cell>
          <cell r="CK70">
            <v>-37.449999999999996</v>
          </cell>
          <cell r="CL70">
            <v>-37.449999999999996</v>
          </cell>
          <cell r="CM70">
            <v>-37.449999999999996</v>
          </cell>
          <cell r="CN70">
            <v>-37.449999999999996</v>
          </cell>
          <cell r="CO70">
            <v>-37.449999999999996</v>
          </cell>
          <cell r="CP70">
            <v>-37.449999999999996</v>
          </cell>
          <cell r="CQ70">
            <v>-37.449999999999996</v>
          </cell>
          <cell r="CR70">
            <v>-37.449999999999996</v>
          </cell>
          <cell r="CS70">
            <v>-37.449999999999996</v>
          </cell>
          <cell r="CT70">
            <v>-37.449999999999996</v>
          </cell>
          <cell r="CU70">
            <v>-37.449999999999996</v>
          </cell>
          <cell r="CV70">
            <v>-37.449999999999996</v>
          </cell>
          <cell r="CW70">
            <v>-37.449999999999996</v>
          </cell>
          <cell r="CX70">
            <v>-37.449999999999996</v>
          </cell>
          <cell r="CY70">
            <v>-37.449999999999996</v>
          </cell>
          <cell r="CZ70">
            <v>-37.449999999999996</v>
          </cell>
          <cell r="DA70">
            <v>-37.449999999999996</v>
          </cell>
          <cell r="DB70">
            <v>-37.449999999999996</v>
          </cell>
          <cell r="DC70">
            <v>-37.449999999999996</v>
          </cell>
          <cell r="DD70">
            <v>-37.449999999999996</v>
          </cell>
          <cell r="DE70">
            <v>-37.449999999999996</v>
          </cell>
          <cell r="DF70">
            <v>-37.449999999999996</v>
          </cell>
          <cell r="DG70">
            <v>-37.449999999999996</v>
          </cell>
          <cell r="DH70">
            <v>-38.78</v>
          </cell>
          <cell r="DI70">
            <v>-38.78</v>
          </cell>
          <cell r="DJ70">
            <v>-38.78</v>
          </cell>
          <cell r="DK70">
            <v>-38.78</v>
          </cell>
          <cell r="DL70">
            <v>-38.78</v>
          </cell>
          <cell r="DM70">
            <v>-38.78</v>
          </cell>
          <cell r="DN70">
            <v>-38.78</v>
          </cell>
          <cell r="DO70">
            <v>-38.78</v>
          </cell>
          <cell r="DP70">
            <v>-38.78</v>
          </cell>
          <cell r="DQ70">
            <v>-38.78</v>
          </cell>
          <cell r="DR70">
            <v>-38.78</v>
          </cell>
          <cell r="DS70">
            <v>-38.78</v>
          </cell>
        </row>
        <row r="71">
          <cell r="C71" t="str">
            <v>Glenrock Wind_T</v>
          </cell>
          <cell r="D71">
            <v>-32.149999999999991</v>
          </cell>
          <cell r="E71">
            <v>-32.149999999999991</v>
          </cell>
          <cell r="F71">
            <v>-32.149999999999991</v>
          </cell>
          <cell r="G71">
            <v>-32.149999999999991</v>
          </cell>
          <cell r="H71">
            <v>-32.149999999999991</v>
          </cell>
          <cell r="I71">
            <v>-32.149999999999991</v>
          </cell>
          <cell r="J71">
            <v>-32.149999999999991</v>
          </cell>
          <cell r="K71">
            <v>-32.149999999999991</v>
          </cell>
          <cell r="L71">
            <v>-32.149999999999991</v>
          </cell>
          <cell r="M71">
            <v>-32.149999999999991</v>
          </cell>
          <cell r="N71">
            <v>-32.149999999999991</v>
          </cell>
          <cell r="O71">
            <v>-32.149999999999991</v>
          </cell>
          <cell r="P71">
            <v>-33.480000000000004</v>
          </cell>
          <cell r="Q71">
            <v>-33.480000000000004</v>
          </cell>
          <cell r="R71">
            <v>-33.480000000000004</v>
          </cell>
          <cell r="S71">
            <v>-33.480000000000004</v>
          </cell>
          <cell r="T71">
            <v>-33.480000000000004</v>
          </cell>
          <cell r="U71">
            <v>-33.480000000000004</v>
          </cell>
          <cell r="V71">
            <v>-33.480000000000004</v>
          </cell>
          <cell r="W71">
            <v>-33.480000000000004</v>
          </cell>
          <cell r="X71">
            <v>-33.480000000000004</v>
          </cell>
          <cell r="Y71">
            <v>-33.480000000000004</v>
          </cell>
          <cell r="Z71">
            <v>-33.480000000000004</v>
          </cell>
          <cell r="AA71">
            <v>-33.480000000000004</v>
          </cell>
          <cell r="AB71">
            <v>-33.480000000000004</v>
          </cell>
          <cell r="AC71">
            <v>-33.480000000000004</v>
          </cell>
          <cell r="AD71">
            <v>-33.480000000000004</v>
          </cell>
          <cell r="AE71">
            <v>-33.480000000000004</v>
          </cell>
          <cell r="AF71">
            <v>-33.480000000000004</v>
          </cell>
          <cell r="AG71">
            <v>-33.480000000000004</v>
          </cell>
          <cell r="AH71">
            <v>-33.480000000000004</v>
          </cell>
          <cell r="AI71">
            <v>-33.480000000000004</v>
          </cell>
          <cell r="AJ71">
            <v>-33.480000000000004</v>
          </cell>
          <cell r="AK71">
            <v>-33.480000000000004</v>
          </cell>
          <cell r="AL71">
            <v>-33.480000000000004</v>
          </cell>
          <cell r="AM71">
            <v>-33.480000000000004</v>
          </cell>
          <cell r="AN71">
            <v>-34.799989999999994</v>
          </cell>
          <cell r="AO71">
            <v>-34.799989999999994</v>
          </cell>
          <cell r="AP71">
            <v>-34.799989999999994</v>
          </cell>
          <cell r="AQ71">
            <v>-34.799989999999994</v>
          </cell>
          <cell r="AR71">
            <v>-34.799989999999994</v>
          </cell>
          <cell r="AS71">
            <v>-34.799989999999994</v>
          </cell>
          <cell r="AT71">
            <v>-34.799989999999994</v>
          </cell>
          <cell r="AU71">
            <v>-34.799989999999994</v>
          </cell>
          <cell r="AV71">
            <v>-34.799989999999994</v>
          </cell>
          <cell r="AW71">
            <v>-34.799989999999994</v>
          </cell>
          <cell r="AX71">
            <v>-34.799989999999994</v>
          </cell>
          <cell r="AY71">
            <v>-34.799989999999994</v>
          </cell>
          <cell r="AZ71">
            <v>-34.799989999999994</v>
          </cell>
          <cell r="BA71">
            <v>-34.799989999999994</v>
          </cell>
          <cell r="BB71">
            <v>-34.799989999999994</v>
          </cell>
          <cell r="BC71">
            <v>-34.799989999999994</v>
          </cell>
          <cell r="BD71">
            <v>-34.799989999999994</v>
          </cell>
          <cell r="BE71">
            <v>-34.799989999999994</v>
          </cell>
          <cell r="BF71">
            <v>-34.799989999999994</v>
          </cell>
          <cell r="BG71">
            <v>-34.799989999999994</v>
          </cell>
          <cell r="BH71">
            <v>-34.799989999999994</v>
          </cell>
          <cell r="BI71">
            <v>-34.799989999999994</v>
          </cell>
          <cell r="BJ71">
            <v>-34.799989999999994</v>
          </cell>
          <cell r="BK71">
            <v>-34.799989999999994</v>
          </cell>
          <cell r="BL71">
            <v>-36.129999999999995</v>
          </cell>
          <cell r="BM71">
            <v>-36.129999999999995</v>
          </cell>
          <cell r="BN71">
            <v>-36.129999999999995</v>
          </cell>
          <cell r="BO71">
            <v>-36.129999999999995</v>
          </cell>
          <cell r="BP71">
            <v>-36.129999999999995</v>
          </cell>
          <cell r="BQ71">
            <v>-36.129999999999995</v>
          </cell>
          <cell r="BR71">
            <v>-36.129999999999995</v>
          </cell>
          <cell r="BS71">
            <v>-36.129999999999995</v>
          </cell>
          <cell r="BT71">
            <v>-36.129999999999995</v>
          </cell>
          <cell r="BU71">
            <v>-36.129999999999995</v>
          </cell>
          <cell r="BV71">
            <v>-36.129999999999995</v>
          </cell>
          <cell r="BW71">
            <v>-36.129999999999995</v>
          </cell>
          <cell r="BX71">
            <v>-36.129999999999995</v>
          </cell>
          <cell r="BY71">
            <v>-36.129999999999995</v>
          </cell>
          <cell r="BZ71">
            <v>-36.129999999999995</v>
          </cell>
          <cell r="CA71">
            <v>-36.129999999999995</v>
          </cell>
          <cell r="CB71">
            <v>-36.129999999999995</v>
          </cell>
          <cell r="CC71">
            <v>-36.129999999999995</v>
          </cell>
          <cell r="CD71">
            <v>-36.129999999999995</v>
          </cell>
          <cell r="CE71">
            <v>-36.129999999999995</v>
          </cell>
          <cell r="CF71">
            <v>-36.129999999999995</v>
          </cell>
          <cell r="CG71">
            <v>-36.129999999999995</v>
          </cell>
          <cell r="CH71">
            <v>-36.129999999999995</v>
          </cell>
          <cell r="CI71">
            <v>-36.129999999999995</v>
          </cell>
          <cell r="CJ71">
            <v>-37.449999999999996</v>
          </cell>
          <cell r="CK71">
            <v>-37.449999999999996</v>
          </cell>
          <cell r="CL71">
            <v>-37.449999999999996</v>
          </cell>
          <cell r="CM71">
            <v>-37.449999999999996</v>
          </cell>
          <cell r="CN71">
            <v>-37.449999999999996</v>
          </cell>
          <cell r="CO71">
            <v>-37.449999999999996</v>
          </cell>
          <cell r="CP71">
            <v>-37.449999999999996</v>
          </cell>
          <cell r="CQ71">
            <v>-37.449999999999996</v>
          </cell>
          <cell r="CR71">
            <v>-37.449999999999996</v>
          </cell>
          <cell r="CS71">
            <v>-37.449999999999996</v>
          </cell>
          <cell r="CT71">
            <v>-37.449999999999996</v>
          </cell>
          <cell r="CU71">
            <v>-37.449999999999996</v>
          </cell>
          <cell r="CV71">
            <v>-37.449999999999996</v>
          </cell>
          <cell r="CW71">
            <v>-37.449999999999996</v>
          </cell>
          <cell r="CX71">
            <v>-37.449999999999996</v>
          </cell>
          <cell r="CY71">
            <v>-37.449999999999996</v>
          </cell>
          <cell r="CZ71">
            <v>-37.449999999999996</v>
          </cell>
          <cell r="DA71">
            <v>-37.449999999999996</v>
          </cell>
          <cell r="DB71">
            <v>-37.449999999999996</v>
          </cell>
          <cell r="DC71">
            <v>-37.449999999999996</v>
          </cell>
          <cell r="DD71">
            <v>-37.449999999999996</v>
          </cell>
          <cell r="DE71">
            <v>-37.449999999999996</v>
          </cell>
          <cell r="DF71">
            <v>-37.449999999999996</v>
          </cell>
          <cell r="DG71">
            <v>-37.449999999999996</v>
          </cell>
          <cell r="DH71">
            <v>-38.78</v>
          </cell>
          <cell r="DI71">
            <v>-38.78</v>
          </cell>
          <cell r="DJ71">
            <v>-38.78</v>
          </cell>
          <cell r="DK71">
            <v>-38.78</v>
          </cell>
          <cell r="DL71">
            <v>-38.78</v>
          </cell>
          <cell r="DM71">
            <v>-38.78</v>
          </cell>
          <cell r="DN71">
            <v>-38.78</v>
          </cell>
          <cell r="DO71">
            <v>-38.78</v>
          </cell>
          <cell r="DP71">
            <v>-38.78</v>
          </cell>
          <cell r="DQ71">
            <v>1</v>
          </cell>
          <cell r="DR71">
            <v>1</v>
          </cell>
          <cell r="DS71">
            <v>1</v>
          </cell>
        </row>
        <row r="72">
          <cell r="C72" t="str">
            <v>Glenrock Wind xReP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</row>
        <row r="73">
          <cell r="C73" t="str">
            <v>Glenrock III Wind_T</v>
          </cell>
          <cell r="D73">
            <v>-32.149999999999991</v>
          </cell>
          <cell r="E73">
            <v>-32.149999999999991</v>
          </cell>
          <cell r="F73">
            <v>-32.149999999999991</v>
          </cell>
          <cell r="G73">
            <v>-32.149999999999991</v>
          </cell>
          <cell r="H73">
            <v>-32.149999999999991</v>
          </cell>
          <cell r="I73">
            <v>-32.149999999999991</v>
          </cell>
          <cell r="J73">
            <v>-32.149999999999991</v>
          </cell>
          <cell r="K73">
            <v>-32.149999999999991</v>
          </cell>
          <cell r="L73">
            <v>-32.149999999999991</v>
          </cell>
          <cell r="M73">
            <v>-32.149999999999991</v>
          </cell>
          <cell r="N73">
            <v>-32.149999999999991</v>
          </cell>
          <cell r="O73">
            <v>-32.149999999999991</v>
          </cell>
          <cell r="P73">
            <v>-33.480000000000004</v>
          </cell>
          <cell r="Q73">
            <v>-33.480000000000004</v>
          </cell>
          <cell r="R73">
            <v>-33.480000000000004</v>
          </cell>
          <cell r="S73">
            <v>-33.480000000000004</v>
          </cell>
          <cell r="T73">
            <v>-33.480000000000004</v>
          </cell>
          <cell r="U73">
            <v>-33.480000000000004</v>
          </cell>
          <cell r="V73">
            <v>-33.480000000000004</v>
          </cell>
          <cell r="W73">
            <v>-33.480000000000004</v>
          </cell>
          <cell r="X73">
            <v>-33.480000000000004</v>
          </cell>
          <cell r="Y73">
            <v>-33.480000000000004</v>
          </cell>
          <cell r="Z73">
            <v>-33.480000000000004</v>
          </cell>
          <cell r="AA73">
            <v>-33.480000000000004</v>
          </cell>
          <cell r="AB73">
            <v>-33.480000000000004</v>
          </cell>
          <cell r="AC73">
            <v>-33.480000000000004</v>
          </cell>
          <cell r="AD73">
            <v>-33.480000000000004</v>
          </cell>
          <cell r="AE73">
            <v>-33.480000000000004</v>
          </cell>
          <cell r="AF73">
            <v>-33.480000000000004</v>
          </cell>
          <cell r="AG73">
            <v>-33.480000000000004</v>
          </cell>
          <cell r="AH73">
            <v>-33.480000000000004</v>
          </cell>
          <cell r="AI73">
            <v>-33.480000000000004</v>
          </cell>
          <cell r="AJ73">
            <v>-33.480000000000004</v>
          </cell>
          <cell r="AK73">
            <v>-33.480000000000004</v>
          </cell>
          <cell r="AL73">
            <v>-33.480000000000004</v>
          </cell>
          <cell r="AM73">
            <v>-33.480000000000004</v>
          </cell>
          <cell r="AN73">
            <v>-34.799999999999997</v>
          </cell>
          <cell r="AO73">
            <v>-34.799999999999997</v>
          </cell>
          <cell r="AP73">
            <v>-34.799999999999997</v>
          </cell>
          <cell r="AQ73">
            <v>-34.799999999999997</v>
          </cell>
          <cell r="AR73">
            <v>-34.799999999999997</v>
          </cell>
          <cell r="AS73">
            <v>-34.799999999999997</v>
          </cell>
          <cell r="AT73">
            <v>-34.799999999999997</v>
          </cell>
          <cell r="AU73">
            <v>-34.799999999999997</v>
          </cell>
          <cell r="AV73">
            <v>-34.799999999999997</v>
          </cell>
          <cell r="AW73">
            <v>-34.799999999999997</v>
          </cell>
          <cell r="AX73">
            <v>-34.799999999999997</v>
          </cell>
          <cell r="AY73">
            <v>-34.799999999999997</v>
          </cell>
          <cell r="AZ73">
            <v>-34.799999999999997</v>
          </cell>
          <cell r="BA73">
            <v>-34.799999999999997</v>
          </cell>
          <cell r="BB73">
            <v>-34.799999999999997</v>
          </cell>
          <cell r="BC73">
            <v>-34.799999999999997</v>
          </cell>
          <cell r="BD73">
            <v>-34.799999999999997</v>
          </cell>
          <cell r="BE73">
            <v>-34.799999999999997</v>
          </cell>
          <cell r="BF73">
            <v>-34.799999999999997</v>
          </cell>
          <cell r="BG73">
            <v>-34.799999999999997</v>
          </cell>
          <cell r="BH73">
            <v>-34.799999999999997</v>
          </cell>
          <cell r="BI73">
            <v>-34.799999999999997</v>
          </cell>
          <cell r="BJ73">
            <v>-34.799999999999997</v>
          </cell>
          <cell r="BK73">
            <v>-34.799999999999997</v>
          </cell>
          <cell r="BL73">
            <v>-36.129999999999995</v>
          </cell>
          <cell r="BM73">
            <v>-36.129999999999995</v>
          </cell>
          <cell r="BN73">
            <v>-36.129999999999995</v>
          </cell>
          <cell r="BO73">
            <v>-36.129999999999995</v>
          </cell>
          <cell r="BP73">
            <v>-36.129999999999995</v>
          </cell>
          <cell r="BQ73">
            <v>-36.129999999999995</v>
          </cell>
          <cell r="BR73">
            <v>-36.129999999999995</v>
          </cell>
          <cell r="BS73">
            <v>-36.129999999999995</v>
          </cell>
          <cell r="BT73">
            <v>-36.129999999999995</v>
          </cell>
          <cell r="BU73">
            <v>-36.129999999999995</v>
          </cell>
          <cell r="BV73">
            <v>-36.129999999999995</v>
          </cell>
          <cell r="BW73">
            <v>-36.129999999999995</v>
          </cell>
          <cell r="BX73">
            <v>-36.129999999999995</v>
          </cell>
          <cell r="BY73">
            <v>-36.129999999999995</v>
          </cell>
          <cell r="BZ73">
            <v>-36.129999999999995</v>
          </cell>
          <cell r="CA73">
            <v>-36.129999999999995</v>
          </cell>
          <cell r="CB73">
            <v>-36.129999999999995</v>
          </cell>
          <cell r="CC73">
            <v>-36.129999999999995</v>
          </cell>
          <cell r="CD73">
            <v>-36.129999999999995</v>
          </cell>
          <cell r="CE73">
            <v>-36.129999999999995</v>
          </cell>
          <cell r="CF73">
            <v>-36.129999999999995</v>
          </cell>
          <cell r="CG73">
            <v>-36.129999999999995</v>
          </cell>
          <cell r="CH73">
            <v>-36.129999999999995</v>
          </cell>
          <cell r="CI73">
            <v>-36.129999999999995</v>
          </cell>
          <cell r="CJ73">
            <v>-37.449999999999996</v>
          </cell>
          <cell r="CK73">
            <v>-37.449999999999996</v>
          </cell>
          <cell r="CL73">
            <v>-37.449999999999996</v>
          </cell>
          <cell r="CM73">
            <v>-37.449999999999996</v>
          </cell>
          <cell r="CN73">
            <v>-37.449999999999996</v>
          </cell>
          <cell r="CO73">
            <v>-37.449999999999996</v>
          </cell>
          <cell r="CP73">
            <v>-37.449999999999996</v>
          </cell>
          <cell r="CQ73">
            <v>-37.449999999999996</v>
          </cell>
          <cell r="CR73">
            <v>-37.449999999999996</v>
          </cell>
          <cell r="CS73">
            <v>-37.449999999999996</v>
          </cell>
          <cell r="CT73">
            <v>-37.449999999999996</v>
          </cell>
          <cell r="CU73">
            <v>-37.449999999999996</v>
          </cell>
          <cell r="CV73">
            <v>-37.449999999999996</v>
          </cell>
          <cell r="CW73">
            <v>-37.449999999999996</v>
          </cell>
          <cell r="CX73">
            <v>-37.449999999999996</v>
          </cell>
          <cell r="CY73">
            <v>-37.449999999999996</v>
          </cell>
          <cell r="CZ73">
            <v>-37.449999999999996</v>
          </cell>
          <cell r="DA73">
            <v>-37.449999999999996</v>
          </cell>
          <cell r="DB73">
            <v>-37.449999999999996</v>
          </cell>
          <cell r="DC73">
            <v>-37.449999999999996</v>
          </cell>
          <cell r="DD73">
            <v>-37.449999999999996</v>
          </cell>
          <cell r="DE73">
            <v>-37.449999999999996</v>
          </cell>
          <cell r="DF73">
            <v>-37.449999999999996</v>
          </cell>
          <cell r="DG73">
            <v>-37.449999999999996</v>
          </cell>
          <cell r="DH73">
            <v>-38.78</v>
          </cell>
          <cell r="DI73">
            <v>-38.78</v>
          </cell>
          <cell r="DJ73">
            <v>-38.78</v>
          </cell>
          <cell r="DK73">
            <v>-38.78</v>
          </cell>
          <cell r="DL73">
            <v>-38.78</v>
          </cell>
          <cell r="DM73">
            <v>-38.78</v>
          </cell>
          <cell r="DN73">
            <v>-38.78</v>
          </cell>
          <cell r="DO73">
            <v>-38.78</v>
          </cell>
          <cell r="DP73">
            <v>-38.78</v>
          </cell>
          <cell r="DQ73">
            <v>1</v>
          </cell>
          <cell r="DR73">
            <v>1</v>
          </cell>
          <cell r="DS73">
            <v>1</v>
          </cell>
        </row>
        <row r="74">
          <cell r="C74" t="str">
            <v>Glenrock III Wind xReP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</row>
        <row r="75">
          <cell r="C75" t="str">
            <v>Goodnoe Wind_T</v>
          </cell>
          <cell r="D75">
            <v>-33.149999999999991</v>
          </cell>
          <cell r="E75">
            <v>-33.149999999999991</v>
          </cell>
          <cell r="F75">
            <v>-33.149999999999991</v>
          </cell>
          <cell r="G75">
            <v>-33.149999999999991</v>
          </cell>
          <cell r="H75">
            <v>-33.149999999999991</v>
          </cell>
          <cell r="I75">
            <v>-33.149999999999991</v>
          </cell>
          <cell r="J75">
            <v>-33.149999999999991</v>
          </cell>
          <cell r="K75">
            <v>-33.149999999999991</v>
          </cell>
          <cell r="L75">
            <v>-33.149999999999991</v>
          </cell>
          <cell r="M75">
            <v>-33.149999999999991</v>
          </cell>
          <cell r="N75">
            <v>-33.149999999999991</v>
          </cell>
          <cell r="O75">
            <v>-33.149999999999991</v>
          </cell>
          <cell r="P75">
            <v>-34.47999999999999</v>
          </cell>
          <cell r="Q75">
            <v>-34.47999999999999</v>
          </cell>
          <cell r="R75">
            <v>-34.47999999999999</v>
          </cell>
          <cell r="S75">
            <v>-34.47999999999999</v>
          </cell>
          <cell r="T75">
            <v>-34.47999999999999</v>
          </cell>
          <cell r="U75">
            <v>-34.47999999999999</v>
          </cell>
          <cell r="V75">
            <v>-34.47999999999999</v>
          </cell>
          <cell r="W75">
            <v>-34.47999999999999</v>
          </cell>
          <cell r="X75">
            <v>-34.47999999999999</v>
          </cell>
          <cell r="Y75">
            <v>-34.47999999999999</v>
          </cell>
          <cell r="Z75">
            <v>-34.47999999999999</v>
          </cell>
          <cell r="AA75">
            <v>-34.47999999999999</v>
          </cell>
          <cell r="AB75">
            <v>-34.47999999999999</v>
          </cell>
          <cell r="AC75">
            <v>-34.47999999999999</v>
          </cell>
          <cell r="AD75">
            <v>-34.47999999999999</v>
          </cell>
          <cell r="AE75">
            <v>-34.47999999999999</v>
          </cell>
          <cell r="AF75">
            <v>-34.47999999999999</v>
          </cell>
          <cell r="AG75">
            <v>-34.47999999999999</v>
          </cell>
          <cell r="AH75">
            <v>-34.47999999999999</v>
          </cell>
          <cell r="AI75">
            <v>-34.47999999999999</v>
          </cell>
          <cell r="AJ75">
            <v>-34.47999999999999</v>
          </cell>
          <cell r="AK75">
            <v>-34.47999999999999</v>
          </cell>
          <cell r="AL75">
            <v>-34.47999999999999</v>
          </cell>
          <cell r="AM75">
            <v>-34.47999999999999</v>
          </cell>
          <cell r="AN75">
            <v>-35.799989999999994</v>
          </cell>
          <cell r="AO75">
            <v>-35.799989999999994</v>
          </cell>
          <cell r="AP75">
            <v>-35.799989999999994</v>
          </cell>
          <cell r="AQ75">
            <v>-35.799989999999994</v>
          </cell>
          <cell r="AR75">
            <v>-35.799989999999994</v>
          </cell>
          <cell r="AS75">
            <v>-35.799989999999994</v>
          </cell>
          <cell r="AT75">
            <v>-35.799989999999994</v>
          </cell>
          <cell r="AU75">
            <v>-35.799989999999994</v>
          </cell>
          <cell r="AV75">
            <v>-35.799989999999994</v>
          </cell>
          <cell r="AW75">
            <v>-35.799989999999994</v>
          </cell>
          <cell r="AX75">
            <v>-35.799989999999994</v>
          </cell>
          <cell r="AY75">
            <v>-35.799989999999994</v>
          </cell>
          <cell r="AZ75">
            <v>-35.799989999999994</v>
          </cell>
          <cell r="BA75">
            <v>-35.799989999999994</v>
          </cell>
          <cell r="BB75">
            <v>-35.799989999999994</v>
          </cell>
          <cell r="BC75">
            <v>-35.799989999999994</v>
          </cell>
          <cell r="BD75">
            <v>-35.799989999999994</v>
          </cell>
          <cell r="BE75">
            <v>-35.799989999999994</v>
          </cell>
          <cell r="BF75">
            <v>-35.799989999999994</v>
          </cell>
          <cell r="BG75">
            <v>-35.799989999999994</v>
          </cell>
          <cell r="BH75">
            <v>-35.799989999999994</v>
          </cell>
          <cell r="BI75">
            <v>-35.799989999999994</v>
          </cell>
          <cell r="BJ75">
            <v>-35.799989999999994</v>
          </cell>
          <cell r="BK75">
            <v>-35.799989999999994</v>
          </cell>
          <cell r="BL75">
            <v>-37.129999999999995</v>
          </cell>
          <cell r="BM75">
            <v>-37.129999999999995</v>
          </cell>
          <cell r="BN75">
            <v>-37.129999999999995</v>
          </cell>
          <cell r="BO75">
            <v>-37.129999999999995</v>
          </cell>
          <cell r="BP75">
            <v>-37.129999999999995</v>
          </cell>
          <cell r="BQ75">
            <v>-37.129999999999995</v>
          </cell>
          <cell r="BR75">
            <v>-37.129999999999995</v>
          </cell>
          <cell r="BS75">
            <v>-37.129999999999995</v>
          </cell>
          <cell r="BT75">
            <v>-37.129999999999995</v>
          </cell>
          <cell r="BU75">
            <v>-37.129999999999995</v>
          </cell>
          <cell r="BV75">
            <v>-37.129999999999995</v>
          </cell>
          <cell r="BW75">
            <v>-37.129999999999995</v>
          </cell>
          <cell r="BX75">
            <v>-37.129999999999995</v>
          </cell>
          <cell r="BY75">
            <v>-37.129999999999995</v>
          </cell>
          <cell r="BZ75">
            <v>-37.129999999999995</v>
          </cell>
          <cell r="CA75">
            <v>-37.129999999999995</v>
          </cell>
          <cell r="CB75">
            <v>-37.129999999999995</v>
          </cell>
          <cell r="CC75">
            <v>-37.129999999999995</v>
          </cell>
          <cell r="CD75">
            <v>-37.129999999999995</v>
          </cell>
          <cell r="CE75">
            <v>-37.129999999999995</v>
          </cell>
          <cell r="CF75">
            <v>-37.129999999999995</v>
          </cell>
          <cell r="CG75">
            <v>-37.129999999999995</v>
          </cell>
          <cell r="CH75">
            <v>-37.129999999999995</v>
          </cell>
          <cell r="CI75">
            <v>-37.129999999999995</v>
          </cell>
          <cell r="CJ75">
            <v>-38.449999999999996</v>
          </cell>
          <cell r="CK75">
            <v>-38.449999999999996</v>
          </cell>
          <cell r="CL75">
            <v>-38.449999999999996</v>
          </cell>
          <cell r="CM75">
            <v>-38.449999999999996</v>
          </cell>
          <cell r="CN75">
            <v>-38.449999999999996</v>
          </cell>
          <cell r="CO75">
            <v>-38.449999999999996</v>
          </cell>
          <cell r="CP75">
            <v>-38.449999999999996</v>
          </cell>
          <cell r="CQ75">
            <v>-38.449999999999996</v>
          </cell>
          <cell r="CR75">
            <v>-38.449999999999996</v>
          </cell>
          <cell r="CS75">
            <v>-38.449999999999996</v>
          </cell>
          <cell r="CT75">
            <v>-38.449999999999996</v>
          </cell>
          <cell r="CU75">
            <v>-38.449999999999996</v>
          </cell>
          <cell r="CV75">
            <v>-38.449999999999996</v>
          </cell>
          <cell r="CW75">
            <v>-38.449999999999996</v>
          </cell>
          <cell r="CX75">
            <v>-38.449999999999996</v>
          </cell>
          <cell r="CY75">
            <v>-38.449999999999996</v>
          </cell>
          <cell r="CZ75">
            <v>-38.449999999999996</v>
          </cell>
          <cell r="DA75">
            <v>-38.449999999999996</v>
          </cell>
          <cell r="DB75">
            <v>-38.449999999999996</v>
          </cell>
          <cell r="DC75">
            <v>-38.449999999999996</v>
          </cell>
          <cell r="DD75">
            <v>-38.449999999999996</v>
          </cell>
          <cell r="DE75">
            <v>-38.449999999999996</v>
          </cell>
          <cell r="DF75">
            <v>-38.449999999999996</v>
          </cell>
          <cell r="DG75">
            <v>-38.449999999999996</v>
          </cell>
          <cell r="DH75">
            <v>-39.779999999999994</v>
          </cell>
          <cell r="DI75">
            <v>-39.779999999999994</v>
          </cell>
          <cell r="DJ75">
            <v>-39.779999999999994</v>
          </cell>
          <cell r="DK75">
            <v>-39.779999999999994</v>
          </cell>
          <cell r="DL75">
            <v>-39.779999999999994</v>
          </cell>
          <cell r="DM75">
            <v>-39.779999999999994</v>
          </cell>
          <cell r="DN75">
            <v>-39.779999999999994</v>
          </cell>
          <cell r="DO75">
            <v>-39.779999999999994</v>
          </cell>
          <cell r="DP75">
            <v>-39.779999999999994</v>
          </cell>
          <cell r="DQ75">
            <v>0</v>
          </cell>
          <cell r="DR75">
            <v>0</v>
          </cell>
          <cell r="DS75">
            <v>0</v>
          </cell>
        </row>
        <row r="76">
          <cell r="C76" t="str">
            <v>High Plains Wind_T</v>
          </cell>
          <cell r="D76">
            <v>-32.149999999999991</v>
          </cell>
          <cell r="E76">
            <v>-32.149999999999991</v>
          </cell>
          <cell r="F76">
            <v>-32.149999999999991</v>
          </cell>
          <cell r="G76">
            <v>-32.149999999999991</v>
          </cell>
          <cell r="H76">
            <v>-32.149999999999991</v>
          </cell>
          <cell r="I76">
            <v>-32.149999999999991</v>
          </cell>
          <cell r="J76">
            <v>-32.149999999999991</v>
          </cell>
          <cell r="K76">
            <v>-32.149999999999991</v>
          </cell>
          <cell r="L76">
            <v>-32.149999999999991</v>
          </cell>
          <cell r="M76">
            <v>-32.149999999999991</v>
          </cell>
          <cell r="N76">
            <v>-32.149999999999991</v>
          </cell>
          <cell r="O76">
            <v>-32.149999999999991</v>
          </cell>
          <cell r="P76">
            <v>-33.480000000000004</v>
          </cell>
          <cell r="Q76">
            <v>-33.480000000000004</v>
          </cell>
          <cell r="R76">
            <v>-33.480000000000004</v>
          </cell>
          <cell r="S76">
            <v>-33.480000000000004</v>
          </cell>
          <cell r="T76">
            <v>-33.480000000000004</v>
          </cell>
          <cell r="U76">
            <v>-33.480000000000004</v>
          </cell>
          <cell r="V76">
            <v>-33.480000000000004</v>
          </cell>
          <cell r="W76">
            <v>-33.480000000000004</v>
          </cell>
          <cell r="X76">
            <v>-33.480000000000004</v>
          </cell>
          <cell r="Y76">
            <v>-33.480000000000004</v>
          </cell>
          <cell r="Z76">
            <v>-33.480000000000004</v>
          </cell>
          <cell r="AA76">
            <v>-33.480000000000004</v>
          </cell>
          <cell r="AB76">
            <v>-33.480000000000004</v>
          </cell>
          <cell r="AC76">
            <v>-33.480000000000004</v>
          </cell>
          <cell r="AD76">
            <v>-33.480000000000004</v>
          </cell>
          <cell r="AE76">
            <v>-33.480000000000004</v>
          </cell>
          <cell r="AF76">
            <v>-33.480000000000004</v>
          </cell>
          <cell r="AG76">
            <v>-33.480000000000004</v>
          </cell>
          <cell r="AH76">
            <v>-33.480000000000004</v>
          </cell>
          <cell r="AI76">
            <v>-33.480000000000004</v>
          </cell>
          <cell r="AJ76">
            <v>-33.480000000000004</v>
          </cell>
          <cell r="AK76">
            <v>-33.480000000000004</v>
          </cell>
          <cell r="AL76">
            <v>-33.480000000000004</v>
          </cell>
          <cell r="AM76">
            <v>-33.480000000000004</v>
          </cell>
          <cell r="AN76">
            <v>-34.799989999999994</v>
          </cell>
          <cell r="AO76">
            <v>-34.799989999999994</v>
          </cell>
          <cell r="AP76">
            <v>-34.799989999999994</v>
          </cell>
          <cell r="AQ76">
            <v>-34.799989999999994</v>
          </cell>
          <cell r="AR76">
            <v>-34.799989999999994</v>
          </cell>
          <cell r="AS76">
            <v>-34.799989999999994</v>
          </cell>
          <cell r="AT76">
            <v>-34.799989999999994</v>
          </cell>
          <cell r="AU76">
            <v>-34.799989999999994</v>
          </cell>
          <cell r="AV76">
            <v>-34.799989999999994</v>
          </cell>
          <cell r="AW76">
            <v>-34.799989999999994</v>
          </cell>
          <cell r="AX76">
            <v>-34.799989999999994</v>
          </cell>
          <cell r="AY76">
            <v>-34.799989999999994</v>
          </cell>
          <cell r="AZ76">
            <v>-34.799989999999994</v>
          </cell>
          <cell r="BA76">
            <v>-34.799989999999994</v>
          </cell>
          <cell r="BB76">
            <v>-34.799989999999994</v>
          </cell>
          <cell r="BC76">
            <v>-34.799989999999994</v>
          </cell>
          <cell r="BD76">
            <v>-34.799989999999994</v>
          </cell>
          <cell r="BE76">
            <v>-34.799989999999994</v>
          </cell>
          <cell r="BF76">
            <v>-34.799989999999994</v>
          </cell>
          <cell r="BG76">
            <v>-34.799989999999994</v>
          </cell>
          <cell r="BH76">
            <v>-34.799989999999994</v>
          </cell>
          <cell r="BI76">
            <v>-34.799989999999994</v>
          </cell>
          <cell r="BJ76">
            <v>-34.799989999999994</v>
          </cell>
          <cell r="BK76">
            <v>-34.799989999999994</v>
          </cell>
          <cell r="BL76">
            <v>-36.129999999999995</v>
          </cell>
          <cell r="BM76">
            <v>-36.129999999999995</v>
          </cell>
          <cell r="BN76">
            <v>-36.129999999999995</v>
          </cell>
          <cell r="BO76">
            <v>-36.129999999999995</v>
          </cell>
          <cell r="BP76">
            <v>-36.129999999999995</v>
          </cell>
          <cell r="BQ76">
            <v>-36.129999999999995</v>
          </cell>
          <cell r="BR76">
            <v>-36.129999999999995</v>
          </cell>
          <cell r="BS76">
            <v>-36.129999999999995</v>
          </cell>
          <cell r="BT76">
            <v>-36.129999999999995</v>
          </cell>
          <cell r="BU76">
            <v>-36.129999999999995</v>
          </cell>
          <cell r="BV76">
            <v>-36.129999999999995</v>
          </cell>
          <cell r="BW76">
            <v>-36.129999999999995</v>
          </cell>
          <cell r="BX76">
            <v>-36.129999999999995</v>
          </cell>
          <cell r="BY76">
            <v>-36.129999999999995</v>
          </cell>
          <cell r="BZ76">
            <v>-36.129999999999995</v>
          </cell>
          <cell r="CA76">
            <v>-36.129999999999995</v>
          </cell>
          <cell r="CB76">
            <v>-36.129999999999995</v>
          </cell>
          <cell r="CC76">
            <v>-36.129999999999995</v>
          </cell>
          <cell r="CD76">
            <v>-36.129999999999995</v>
          </cell>
          <cell r="CE76">
            <v>-36.129999999999995</v>
          </cell>
          <cell r="CF76">
            <v>-36.129999999999995</v>
          </cell>
          <cell r="CG76">
            <v>-36.129999999999995</v>
          </cell>
          <cell r="CH76">
            <v>-36.129999999999995</v>
          </cell>
          <cell r="CI76">
            <v>-36.129999999999995</v>
          </cell>
          <cell r="CJ76">
            <v>-37.449999999999996</v>
          </cell>
          <cell r="CK76">
            <v>-37.449999999999996</v>
          </cell>
          <cell r="CL76">
            <v>-37.449999999999996</v>
          </cell>
          <cell r="CM76">
            <v>-37.449999999999996</v>
          </cell>
          <cell r="CN76">
            <v>-37.449999999999996</v>
          </cell>
          <cell r="CO76">
            <v>-37.449999999999996</v>
          </cell>
          <cell r="CP76">
            <v>-37.449999999999996</v>
          </cell>
          <cell r="CQ76">
            <v>-37.449999999999996</v>
          </cell>
          <cell r="CR76">
            <v>-37.449999999999996</v>
          </cell>
          <cell r="CS76">
            <v>-37.449999999999996</v>
          </cell>
          <cell r="CT76">
            <v>-37.449999999999996</v>
          </cell>
          <cell r="CU76">
            <v>-37.449999999999996</v>
          </cell>
          <cell r="CV76">
            <v>-37.449999999999996</v>
          </cell>
          <cell r="CW76">
            <v>-37.449999999999996</v>
          </cell>
          <cell r="CX76">
            <v>-37.449999999999996</v>
          </cell>
          <cell r="CY76">
            <v>-37.449999999999996</v>
          </cell>
          <cell r="CZ76">
            <v>-37.449999999999996</v>
          </cell>
          <cell r="DA76">
            <v>-37.449999999999996</v>
          </cell>
          <cell r="DB76">
            <v>-37.449999999999996</v>
          </cell>
          <cell r="DC76">
            <v>-37.449999999999996</v>
          </cell>
          <cell r="DD76">
            <v>-37.449999999999996</v>
          </cell>
          <cell r="DE76">
            <v>-37.449999999999996</v>
          </cell>
          <cell r="DF76">
            <v>-37.449999999999996</v>
          </cell>
          <cell r="DG76">
            <v>-37.449999999999996</v>
          </cell>
          <cell r="DH76">
            <v>-38.78</v>
          </cell>
          <cell r="DI76">
            <v>-38.78</v>
          </cell>
          <cell r="DJ76">
            <v>-38.78</v>
          </cell>
          <cell r="DK76">
            <v>-38.78</v>
          </cell>
          <cell r="DL76">
            <v>-38.78</v>
          </cell>
          <cell r="DM76">
            <v>-38.78</v>
          </cell>
          <cell r="DN76">
            <v>-38.78</v>
          </cell>
          <cell r="DO76">
            <v>-38.78</v>
          </cell>
          <cell r="DP76">
            <v>-38.78</v>
          </cell>
          <cell r="DQ76">
            <v>-38.78</v>
          </cell>
          <cell r="DR76">
            <v>1</v>
          </cell>
          <cell r="DS76">
            <v>1</v>
          </cell>
        </row>
        <row r="77">
          <cell r="C77" t="str">
            <v>Leaning Juniper 1 Wind_T</v>
          </cell>
          <cell r="D77">
            <v>-33.149999999999991</v>
          </cell>
          <cell r="E77">
            <v>-33.149999999999991</v>
          </cell>
          <cell r="F77">
            <v>-33.149999999999991</v>
          </cell>
          <cell r="G77">
            <v>-33.149999999999991</v>
          </cell>
          <cell r="H77">
            <v>-33.149999999999991</v>
          </cell>
          <cell r="I77">
            <v>-33.149999999999991</v>
          </cell>
          <cell r="J77">
            <v>-33.149999999999991</v>
          </cell>
          <cell r="K77">
            <v>-33.149999999999991</v>
          </cell>
          <cell r="L77">
            <v>-33.149999999999991</v>
          </cell>
          <cell r="M77">
            <v>-33.149999999999991</v>
          </cell>
          <cell r="N77">
            <v>-33.149999999999991</v>
          </cell>
          <cell r="O77">
            <v>-33.149999999999991</v>
          </cell>
          <cell r="P77">
            <v>-34.47999999999999</v>
          </cell>
          <cell r="Q77">
            <v>-34.47999999999999</v>
          </cell>
          <cell r="R77">
            <v>-34.47999999999999</v>
          </cell>
          <cell r="S77">
            <v>-34.47999999999999</v>
          </cell>
          <cell r="T77">
            <v>-34.47999999999999</v>
          </cell>
          <cell r="U77">
            <v>-34.47999999999999</v>
          </cell>
          <cell r="V77">
            <v>-34.47999999999999</v>
          </cell>
          <cell r="W77">
            <v>-34.47999999999999</v>
          </cell>
          <cell r="X77">
            <v>-34.47999999999999</v>
          </cell>
          <cell r="Y77">
            <v>-34.47999999999999</v>
          </cell>
          <cell r="Z77">
            <v>-34.47999999999999</v>
          </cell>
          <cell r="AA77">
            <v>-34.47999999999999</v>
          </cell>
          <cell r="AB77">
            <v>-34.47999999999999</v>
          </cell>
          <cell r="AC77">
            <v>-34.47999999999999</v>
          </cell>
          <cell r="AD77">
            <v>-34.47999999999999</v>
          </cell>
          <cell r="AE77">
            <v>-34.47999999999999</v>
          </cell>
          <cell r="AF77">
            <v>-34.47999999999999</v>
          </cell>
          <cell r="AG77">
            <v>-34.47999999999999</v>
          </cell>
          <cell r="AH77">
            <v>-34.47999999999999</v>
          </cell>
          <cell r="AI77">
            <v>-34.47999999999999</v>
          </cell>
          <cell r="AJ77">
            <v>-34.47999999999999</v>
          </cell>
          <cell r="AK77">
            <v>-34.47999999999999</v>
          </cell>
          <cell r="AL77">
            <v>-34.47999999999999</v>
          </cell>
          <cell r="AM77">
            <v>-34.47999999999999</v>
          </cell>
          <cell r="AN77">
            <v>-35.799999999999997</v>
          </cell>
          <cell r="AO77">
            <v>-35.799999999999997</v>
          </cell>
          <cell r="AP77">
            <v>-35.799999999999997</v>
          </cell>
          <cell r="AQ77">
            <v>-35.799999999999997</v>
          </cell>
          <cell r="AR77">
            <v>-35.799999999999997</v>
          </cell>
          <cell r="AS77">
            <v>-35.799999999999997</v>
          </cell>
          <cell r="AT77">
            <v>-35.799999999999997</v>
          </cell>
          <cell r="AU77">
            <v>-35.799999999999997</v>
          </cell>
          <cell r="AV77">
            <v>-35.799999999999997</v>
          </cell>
          <cell r="AW77">
            <v>-35.799999999999997</v>
          </cell>
          <cell r="AX77">
            <v>-35.799999999999997</v>
          </cell>
          <cell r="AY77">
            <v>-35.799999999999997</v>
          </cell>
          <cell r="AZ77">
            <v>-35.799999999999997</v>
          </cell>
          <cell r="BA77">
            <v>-35.799999999999997</v>
          </cell>
          <cell r="BB77">
            <v>-35.799999999999997</v>
          </cell>
          <cell r="BC77">
            <v>-35.799999999999997</v>
          </cell>
          <cell r="BD77">
            <v>-35.799999999999997</v>
          </cell>
          <cell r="BE77">
            <v>-35.799999999999997</v>
          </cell>
          <cell r="BF77">
            <v>-35.799999999999997</v>
          </cell>
          <cell r="BG77">
            <v>-35.799999999999997</v>
          </cell>
          <cell r="BH77">
            <v>-35.799999999999997</v>
          </cell>
          <cell r="BI77">
            <v>-35.799999999999997</v>
          </cell>
          <cell r="BJ77">
            <v>-35.799999999999997</v>
          </cell>
          <cell r="BK77">
            <v>-35.799999999999997</v>
          </cell>
          <cell r="BL77">
            <v>-37.129999999999995</v>
          </cell>
          <cell r="BM77">
            <v>-37.129999999999995</v>
          </cell>
          <cell r="BN77">
            <v>-37.129999999999995</v>
          </cell>
          <cell r="BO77">
            <v>-37.129999999999995</v>
          </cell>
          <cell r="BP77">
            <v>-37.129999999999995</v>
          </cell>
          <cell r="BQ77">
            <v>-37.129999999999995</v>
          </cell>
          <cell r="BR77">
            <v>-37.129999999999995</v>
          </cell>
          <cell r="BS77">
            <v>-37.129999999999995</v>
          </cell>
          <cell r="BT77">
            <v>-37.129999999999995</v>
          </cell>
          <cell r="BU77">
            <v>-37.129999999999995</v>
          </cell>
          <cell r="BV77">
            <v>-37.129999999999995</v>
          </cell>
          <cell r="BW77">
            <v>-37.129999999999995</v>
          </cell>
          <cell r="BX77">
            <v>-37.129999999999995</v>
          </cell>
          <cell r="BY77">
            <v>-37.129999999999995</v>
          </cell>
          <cell r="BZ77">
            <v>-37.129999999999995</v>
          </cell>
          <cell r="CA77">
            <v>-37.129999999999995</v>
          </cell>
          <cell r="CB77">
            <v>-37.129999999999995</v>
          </cell>
          <cell r="CC77">
            <v>-37.129999999999995</v>
          </cell>
          <cell r="CD77">
            <v>-37.129999999999995</v>
          </cell>
          <cell r="CE77">
            <v>-37.129999999999995</v>
          </cell>
          <cell r="CF77">
            <v>-37.129999999999995</v>
          </cell>
          <cell r="CG77">
            <v>-37.129999999999995</v>
          </cell>
          <cell r="CH77">
            <v>-37.129999999999995</v>
          </cell>
          <cell r="CI77">
            <v>-37.129999999999995</v>
          </cell>
          <cell r="CJ77">
            <v>-38.449999999999996</v>
          </cell>
          <cell r="CK77">
            <v>-38.449999999999996</v>
          </cell>
          <cell r="CL77">
            <v>-38.449999999999996</v>
          </cell>
          <cell r="CM77">
            <v>-38.449999999999996</v>
          </cell>
          <cell r="CN77">
            <v>-38.449999999999996</v>
          </cell>
          <cell r="CO77">
            <v>-38.449999999999996</v>
          </cell>
          <cell r="CP77">
            <v>-38.449999999999996</v>
          </cell>
          <cell r="CQ77">
            <v>-38.449999999999996</v>
          </cell>
          <cell r="CR77">
            <v>-38.449999999999996</v>
          </cell>
          <cell r="CS77">
            <v>-38.449999999999996</v>
          </cell>
          <cell r="CT77">
            <v>-38.449999999999996</v>
          </cell>
          <cell r="CU77">
            <v>-38.449999999999996</v>
          </cell>
          <cell r="CV77">
            <v>-38.449999999999996</v>
          </cell>
          <cell r="CW77">
            <v>-38.449999999999996</v>
          </cell>
          <cell r="CX77">
            <v>-38.449999999999996</v>
          </cell>
          <cell r="CY77">
            <v>-38.449999999999996</v>
          </cell>
          <cell r="CZ77">
            <v>-38.449999999999996</v>
          </cell>
          <cell r="DA77">
            <v>-38.449999999999996</v>
          </cell>
          <cell r="DB77">
            <v>-38.449999999999996</v>
          </cell>
          <cell r="DC77">
            <v>-38.449999999999996</v>
          </cell>
          <cell r="DD77">
            <v>-38.449999999999996</v>
          </cell>
          <cell r="DE77">
            <v>-38.449999999999996</v>
          </cell>
          <cell r="DF77">
            <v>-38.449999999999996</v>
          </cell>
          <cell r="DG77">
            <v>-38.449999999999996</v>
          </cell>
          <cell r="DH77">
            <v>-39.779999999999994</v>
          </cell>
          <cell r="DI77">
            <v>-39.779999999999994</v>
          </cell>
          <cell r="DJ77">
            <v>-39.779999999999994</v>
          </cell>
          <cell r="DK77">
            <v>-39.779999999999994</v>
          </cell>
          <cell r="DL77">
            <v>-39.779999999999994</v>
          </cell>
          <cell r="DM77">
            <v>-39.779999999999994</v>
          </cell>
          <cell r="DN77">
            <v>-39.779999999999994</v>
          </cell>
          <cell r="DO77">
            <v>-39.779999999999994</v>
          </cell>
          <cell r="DP77">
            <v>-39.779999999999994</v>
          </cell>
          <cell r="DQ77">
            <v>1.0000000003174137E-5</v>
          </cell>
          <cell r="DR77">
            <v>1.0000000003174137E-5</v>
          </cell>
          <cell r="DS77">
            <v>1.0000000003174137E-5</v>
          </cell>
        </row>
        <row r="78">
          <cell r="C78" t="str">
            <v>Marengo I Wind_T</v>
          </cell>
          <cell r="D78">
            <v>-33.149999999999991</v>
          </cell>
          <cell r="E78">
            <v>-33.149999999999991</v>
          </cell>
          <cell r="F78">
            <v>-33.149999999999991</v>
          </cell>
          <cell r="G78">
            <v>-33.149999999999991</v>
          </cell>
          <cell r="H78">
            <v>-33.149999999999991</v>
          </cell>
          <cell r="I78">
            <v>-33.149999999999991</v>
          </cell>
          <cell r="J78">
            <v>-33.149999999999991</v>
          </cell>
          <cell r="K78">
            <v>-33.149999999999991</v>
          </cell>
          <cell r="L78">
            <v>-33.149999999999991</v>
          </cell>
          <cell r="M78">
            <v>-33.149999999999991</v>
          </cell>
          <cell r="N78">
            <v>-33.149999999999991</v>
          </cell>
          <cell r="O78">
            <v>-33.149999999999991</v>
          </cell>
          <cell r="P78">
            <v>-34.47999999999999</v>
          </cell>
          <cell r="Q78">
            <v>-34.47999999999999</v>
          </cell>
          <cell r="R78">
            <v>-34.47999999999999</v>
          </cell>
          <cell r="S78">
            <v>-34.47999999999999</v>
          </cell>
          <cell r="T78">
            <v>-34.47999999999999</v>
          </cell>
          <cell r="U78">
            <v>-34.47999999999999</v>
          </cell>
          <cell r="V78">
            <v>-34.47999999999999</v>
          </cell>
          <cell r="W78">
            <v>-34.47999999999999</v>
          </cell>
          <cell r="X78">
            <v>-34.47999999999999</v>
          </cell>
          <cell r="Y78">
            <v>-34.47999999999999</v>
          </cell>
          <cell r="Z78">
            <v>-34.47999999999999</v>
          </cell>
          <cell r="AA78">
            <v>-34.47999999999999</v>
          </cell>
          <cell r="AB78">
            <v>-34.47999999999999</v>
          </cell>
          <cell r="AC78">
            <v>-34.47999999999999</v>
          </cell>
          <cell r="AD78">
            <v>-34.47999999999999</v>
          </cell>
          <cell r="AE78">
            <v>-34.47999999999999</v>
          </cell>
          <cell r="AF78">
            <v>-34.47999999999999</v>
          </cell>
          <cell r="AG78">
            <v>-34.47999999999999</v>
          </cell>
          <cell r="AH78">
            <v>-34.47999999999999</v>
          </cell>
          <cell r="AI78">
            <v>-34.47999999999999</v>
          </cell>
          <cell r="AJ78">
            <v>-34.47999999999999</v>
          </cell>
          <cell r="AK78">
            <v>-34.47999999999999</v>
          </cell>
          <cell r="AL78">
            <v>-34.47999999999999</v>
          </cell>
          <cell r="AM78">
            <v>-34.47999999999999</v>
          </cell>
          <cell r="AN78">
            <v>-35.799999999999997</v>
          </cell>
          <cell r="AO78">
            <v>-35.799999999999997</v>
          </cell>
          <cell r="AP78">
            <v>-35.799999999999997</v>
          </cell>
          <cell r="AQ78">
            <v>-35.799999999999997</v>
          </cell>
          <cell r="AR78">
            <v>-35.799999999999997</v>
          </cell>
          <cell r="AS78">
            <v>-35.799999999999997</v>
          </cell>
          <cell r="AT78">
            <v>-35.799999999999997</v>
          </cell>
          <cell r="AU78">
            <v>-35.799999999999997</v>
          </cell>
          <cell r="AV78">
            <v>-35.799999999999997</v>
          </cell>
          <cell r="AW78">
            <v>-35.799999999999997</v>
          </cell>
          <cell r="AX78">
            <v>-35.799999999999997</v>
          </cell>
          <cell r="AY78">
            <v>-35.799999999999997</v>
          </cell>
          <cell r="AZ78">
            <v>-35.799999999999997</v>
          </cell>
          <cell r="BA78">
            <v>-35.799999999999997</v>
          </cell>
          <cell r="BB78">
            <v>-35.799999999999997</v>
          </cell>
          <cell r="BC78">
            <v>-35.799999999999997</v>
          </cell>
          <cell r="BD78">
            <v>-35.799999999999997</v>
          </cell>
          <cell r="BE78">
            <v>-35.799999999999997</v>
          </cell>
          <cell r="BF78">
            <v>-35.799999999999997</v>
          </cell>
          <cell r="BG78">
            <v>-35.799999999999997</v>
          </cell>
          <cell r="BH78">
            <v>-35.799999999999997</v>
          </cell>
          <cell r="BI78">
            <v>-35.799999999999997</v>
          </cell>
          <cell r="BJ78">
            <v>-35.799999999999997</v>
          </cell>
          <cell r="BK78">
            <v>-35.799999999999997</v>
          </cell>
          <cell r="BL78">
            <v>-37.129999999999995</v>
          </cell>
          <cell r="BM78">
            <v>-37.129999999999995</v>
          </cell>
          <cell r="BN78">
            <v>-37.129999999999995</v>
          </cell>
          <cell r="BO78">
            <v>-37.129999999999995</v>
          </cell>
          <cell r="BP78">
            <v>-37.129999999999995</v>
          </cell>
          <cell r="BQ78">
            <v>-37.129999999999995</v>
          </cell>
          <cell r="BR78">
            <v>-37.129999999999995</v>
          </cell>
          <cell r="BS78">
            <v>-37.129999999999995</v>
          </cell>
          <cell r="BT78">
            <v>-37.129999999999995</v>
          </cell>
          <cell r="BU78">
            <v>-37.129999999999995</v>
          </cell>
          <cell r="BV78">
            <v>-37.129999999999995</v>
          </cell>
          <cell r="BW78">
            <v>-37.129999999999995</v>
          </cell>
          <cell r="BX78">
            <v>-37.129999999999995</v>
          </cell>
          <cell r="BY78">
            <v>-37.129999999999995</v>
          </cell>
          <cell r="BZ78">
            <v>-37.129999999999995</v>
          </cell>
          <cell r="CA78">
            <v>-37.129999999999995</v>
          </cell>
          <cell r="CB78">
            <v>-37.129999999999995</v>
          </cell>
          <cell r="CC78">
            <v>-37.129999999999995</v>
          </cell>
          <cell r="CD78">
            <v>-37.129999999999995</v>
          </cell>
          <cell r="CE78">
            <v>-37.129999999999995</v>
          </cell>
          <cell r="CF78">
            <v>-37.129999999999995</v>
          </cell>
          <cell r="CG78">
            <v>-37.129999999999995</v>
          </cell>
          <cell r="CH78">
            <v>-37.129999999999995</v>
          </cell>
          <cell r="CI78">
            <v>-37.129999999999995</v>
          </cell>
          <cell r="CJ78">
            <v>-38.449999999999996</v>
          </cell>
          <cell r="CK78">
            <v>-38.449999999999996</v>
          </cell>
          <cell r="CL78">
            <v>-38.449999999999996</v>
          </cell>
          <cell r="CM78">
            <v>-38.449999999999996</v>
          </cell>
          <cell r="CN78">
            <v>-38.449999999999996</v>
          </cell>
          <cell r="CO78">
            <v>-38.449999999999996</v>
          </cell>
          <cell r="CP78">
            <v>-38.449999999999996</v>
          </cell>
          <cell r="CQ78">
            <v>-38.449999999999996</v>
          </cell>
          <cell r="CR78">
            <v>-38.449999999999996</v>
          </cell>
          <cell r="CS78">
            <v>-38.449999999999996</v>
          </cell>
          <cell r="CT78">
            <v>-38.449999999999996</v>
          </cell>
          <cell r="CU78">
            <v>-38.449999999999996</v>
          </cell>
          <cell r="CV78">
            <v>-38.449999999999996</v>
          </cell>
          <cell r="CW78">
            <v>-38.449999999999996</v>
          </cell>
          <cell r="CX78">
            <v>-38.449999999999996</v>
          </cell>
          <cell r="CY78">
            <v>-38.449999999999996</v>
          </cell>
          <cell r="CZ78">
            <v>-38.449999999999996</v>
          </cell>
          <cell r="DA78">
            <v>-38.449999999999996</v>
          </cell>
          <cell r="DB78">
            <v>-38.449999999999996</v>
          </cell>
          <cell r="DC78">
            <v>-38.449999999999996</v>
          </cell>
          <cell r="DD78">
            <v>-38.449999999999996</v>
          </cell>
          <cell r="DE78">
            <v>-38.449999999999996</v>
          </cell>
          <cell r="DF78">
            <v>-38.449999999999996</v>
          </cell>
          <cell r="DG78">
            <v>-38.449999999999996</v>
          </cell>
          <cell r="DH78">
            <v>-39.779999999999994</v>
          </cell>
          <cell r="DI78">
            <v>-39.779999999999994</v>
          </cell>
          <cell r="DJ78">
            <v>-39.779999999999994</v>
          </cell>
          <cell r="DK78">
            <v>-39.779999999999994</v>
          </cell>
          <cell r="DL78">
            <v>-39.779999999999994</v>
          </cell>
          <cell r="DM78">
            <v>-39.779999999999994</v>
          </cell>
          <cell r="DN78">
            <v>-39.779999999999994</v>
          </cell>
          <cell r="DO78">
            <v>-39.779999999999994</v>
          </cell>
          <cell r="DP78">
            <v>-39.779999999999994</v>
          </cell>
          <cell r="DQ78">
            <v>-39.779999999999994</v>
          </cell>
          <cell r="DR78">
            <v>0</v>
          </cell>
          <cell r="DS78">
            <v>0</v>
          </cell>
        </row>
        <row r="79">
          <cell r="C79" t="str">
            <v>Marengo II Wind_T</v>
          </cell>
          <cell r="D79">
            <v>-33.149999999999991</v>
          </cell>
          <cell r="E79">
            <v>-33.149999999999991</v>
          </cell>
          <cell r="F79">
            <v>-33.149999999999991</v>
          </cell>
          <cell r="G79">
            <v>-33.149999999999991</v>
          </cell>
          <cell r="H79">
            <v>-33.149999999999991</v>
          </cell>
          <cell r="I79">
            <v>-33.149999999999991</v>
          </cell>
          <cell r="J79">
            <v>-33.149999999999991</v>
          </cell>
          <cell r="K79">
            <v>-33.149999999999991</v>
          </cell>
          <cell r="L79">
            <v>-33.149999999999991</v>
          </cell>
          <cell r="M79">
            <v>-33.149999999999991</v>
          </cell>
          <cell r="N79">
            <v>-33.149999999999991</v>
          </cell>
          <cell r="O79">
            <v>-33.149999999999991</v>
          </cell>
          <cell r="P79">
            <v>-34.47999999999999</v>
          </cell>
          <cell r="Q79">
            <v>-34.47999999999999</v>
          </cell>
          <cell r="R79">
            <v>-34.47999999999999</v>
          </cell>
          <cell r="S79">
            <v>-34.47999999999999</v>
          </cell>
          <cell r="T79">
            <v>-34.47999999999999</v>
          </cell>
          <cell r="U79">
            <v>-34.47999999999999</v>
          </cell>
          <cell r="V79">
            <v>-34.47999999999999</v>
          </cell>
          <cell r="W79">
            <v>-34.47999999999999</v>
          </cell>
          <cell r="X79">
            <v>-34.47999999999999</v>
          </cell>
          <cell r="Y79">
            <v>-34.47999999999999</v>
          </cell>
          <cell r="Z79">
            <v>-34.47999999999999</v>
          </cell>
          <cell r="AA79">
            <v>-34.47999999999999</v>
          </cell>
          <cell r="AB79">
            <v>-34.47999999999999</v>
          </cell>
          <cell r="AC79">
            <v>-34.47999999999999</v>
          </cell>
          <cell r="AD79">
            <v>-34.47999999999999</v>
          </cell>
          <cell r="AE79">
            <v>-34.47999999999999</v>
          </cell>
          <cell r="AF79">
            <v>-34.47999999999999</v>
          </cell>
          <cell r="AG79">
            <v>-34.47999999999999</v>
          </cell>
          <cell r="AH79">
            <v>-34.47999999999999</v>
          </cell>
          <cell r="AI79">
            <v>-34.47999999999999</v>
          </cell>
          <cell r="AJ79">
            <v>-34.47999999999999</v>
          </cell>
          <cell r="AK79">
            <v>-34.47999999999999</v>
          </cell>
          <cell r="AL79">
            <v>-34.47999999999999</v>
          </cell>
          <cell r="AM79">
            <v>-34.47999999999999</v>
          </cell>
          <cell r="AN79">
            <v>-35.799999999999997</v>
          </cell>
          <cell r="AO79">
            <v>-35.799999999999997</v>
          </cell>
          <cell r="AP79">
            <v>-35.799999999999997</v>
          </cell>
          <cell r="AQ79">
            <v>-35.799999999999997</v>
          </cell>
          <cell r="AR79">
            <v>-35.799999999999997</v>
          </cell>
          <cell r="AS79">
            <v>-35.799999999999997</v>
          </cell>
          <cell r="AT79">
            <v>-35.799999999999997</v>
          </cell>
          <cell r="AU79">
            <v>-35.799999999999997</v>
          </cell>
          <cell r="AV79">
            <v>-35.799999999999997</v>
          </cell>
          <cell r="AW79">
            <v>-35.799999999999997</v>
          </cell>
          <cell r="AX79">
            <v>-35.799999999999997</v>
          </cell>
          <cell r="AY79">
            <v>-35.799999999999997</v>
          </cell>
          <cell r="AZ79">
            <v>-35.799999999999997</v>
          </cell>
          <cell r="BA79">
            <v>-35.799999999999997</v>
          </cell>
          <cell r="BB79">
            <v>-35.799999999999997</v>
          </cell>
          <cell r="BC79">
            <v>-35.799999999999997</v>
          </cell>
          <cell r="BD79">
            <v>-35.799999999999997</v>
          </cell>
          <cell r="BE79">
            <v>-35.799999999999997</v>
          </cell>
          <cell r="BF79">
            <v>-35.799999999999997</v>
          </cell>
          <cell r="BG79">
            <v>-35.799999999999997</v>
          </cell>
          <cell r="BH79">
            <v>-35.799999999999997</v>
          </cell>
          <cell r="BI79">
            <v>-35.799999999999997</v>
          </cell>
          <cell r="BJ79">
            <v>-35.799999999999997</v>
          </cell>
          <cell r="BK79">
            <v>-35.799999999999997</v>
          </cell>
          <cell r="BL79">
            <v>-37.129999999999995</v>
          </cell>
          <cell r="BM79">
            <v>-37.129999999999995</v>
          </cell>
          <cell r="BN79">
            <v>-37.129999999999995</v>
          </cell>
          <cell r="BO79">
            <v>-37.129999999999995</v>
          </cell>
          <cell r="BP79">
            <v>-37.129999999999995</v>
          </cell>
          <cell r="BQ79">
            <v>-37.129999999999995</v>
          </cell>
          <cell r="BR79">
            <v>-37.129999999999995</v>
          </cell>
          <cell r="BS79">
            <v>-37.129999999999995</v>
          </cell>
          <cell r="BT79">
            <v>-37.129999999999995</v>
          </cell>
          <cell r="BU79">
            <v>-37.129999999999995</v>
          </cell>
          <cell r="BV79">
            <v>-37.129999999999995</v>
          </cell>
          <cell r="BW79">
            <v>-37.129999999999995</v>
          </cell>
          <cell r="BX79">
            <v>-37.129999999999995</v>
          </cell>
          <cell r="BY79">
            <v>-37.129999999999995</v>
          </cell>
          <cell r="BZ79">
            <v>-37.129999999999995</v>
          </cell>
          <cell r="CA79">
            <v>-37.129999999999995</v>
          </cell>
          <cell r="CB79">
            <v>-37.129999999999995</v>
          </cell>
          <cell r="CC79">
            <v>-37.129999999999995</v>
          </cell>
          <cell r="CD79">
            <v>-37.129999999999995</v>
          </cell>
          <cell r="CE79">
            <v>-37.129999999999995</v>
          </cell>
          <cell r="CF79">
            <v>-37.129999999999995</v>
          </cell>
          <cell r="CG79">
            <v>-37.129999999999995</v>
          </cell>
          <cell r="CH79">
            <v>-37.129999999999995</v>
          </cell>
          <cell r="CI79">
            <v>-37.129999999999995</v>
          </cell>
          <cell r="CJ79">
            <v>-38.449999999999996</v>
          </cell>
          <cell r="CK79">
            <v>-38.449999999999996</v>
          </cell>
          <cell r="CL79">
            <v>-38.449999999999996</v>
          </cell>
          <cell r="CM79">
            <v>-38.449999999999996</v>
          </cell>
          <cell r="CN79">
            <v>-38.449999999999996</v>
          </cell>
          <cell r="CO79">
            <v>-38.449999999999996</v>
          </cell>
          <cell r="CP79">
            <v>-38.449999999999996</v>
          </cell>
          <cell r="CQ79">
            <v>-38.449999999999996</v>
          </cell>
          <cell r="CR79">
            <v>-38.449999999999996</v>
          </cell>
          <cell r="CS79">
            <v>-38.449999999999996</v>
          </cell>
          <cell r="CT79">
            <v>-38.449999999999996</v>
          </cell>
          <cell r="CU79">
            <v>-38.449999999999996</v>
          </cell>
          <cell r="CV79">
            <v>-38.449999999999996</v>
          </cell>
          <cell r="CW79">
            <v>-38.449999999999996</v>
          </cell>
          <cell r="CX79">
            <v>-38.449999999999996</v>
          </cell>
          <cell r="CY79">
            <v>-38.449999999999996</v>
          </cell>
          <cell r="CZ79">
            <v>-38.449999999999996</v>
          </cell>
          <cell r="DA79">
            <v>-38.449999999999996</v>
          </cell>
          <cell r="DB79">
            <v>-38.449999999999996</v>
          </cell>
          <cell r="DC79">
            <v>-38.449999999999996</v>
          </cell>
          <cell r="DD79">
            <v>-38.449999999999996</v>
          </cell>
          <cell r="DE79">
            <v>-38.449999999999996</v>
          </cell>
          <cell r="DF79">
            <v>-38.449999999999996</v>
          </cell>
          <cell r="DG79">
            <v>-38.449999999999996</v>
          </cell>
          <cell r="DH79">
            <v>-39.779999999999994</v>
          </cell>
          <cell r="DI79">
            <v>-39.779999999999994</v>
          </cell>
          <cell r="DJ79">
            <v>-39.779999999999994</v>
          </cell>
          <cell r="DK79">
            <v>-39.779999999999994</v>
          </cell>
          <cell r="DL79">
            <v>-39.779999999999994</v>
          </cell>
          <cell r="DM79">
            <v>-39.779999999999994</v>
          </cell>
          <cell r="DN79">
            <v>-39.779999999999994</v>
          </cell>
          <cell r="DO79">
            <v>-39.779999999999994</v>
          </cell>
          <cell r="DP79">
            <v>-39.779999999999994</v>
          </cell>
          <cell r="DQ79">
            <v>-39.779999999999994</v>
          </cell>
          <cell r="DR79">
            <v>0</v>
          </cell>
          <cell r="DS79">
            <v>0</v>
          </cell>
        </row>
        <row r="80">
          <cell r="C80" t="str">
            <v>McFadden Ridge Wind_T</v>
          </cell>
          <cell r="D80">
            <v>-32.149999999999991</v>
          </cell>
          <cell r="E80">
            <v>-32.149999999999991</v>
          </cell>
          <cell r="F80">
            <v>-32.149999999999991</v>
          </cell>
          <cell r="G80">
            <v>-32.149999999999991</v>
          </cell>
          <cell r="H80">
            <v>-32.149999999999991</v>
          </cell>
          <cell r="I80">
            <v>-32.149999999999991</v>
          </cell>
          <cell r="J80">
            <v>-32.149999999999991</v>
          </cell>
          <cell r="K80">
            <v>-32.149999999999991</v>
          </cell>
          <cell r="L80">
            <v>-32.149999999999991</v>
          </cell>
          <cell r="M80">
            <v>-32.149999999999991</v>
          </cell>
          <cell r="N80">
            <v>-32.149999999999991</v>
          </cell>
          <cell r="O80">
            <v>-32.149999999999991</v>
          </cell>
          <cell r="P80">
            <v>-33.480000000000004</v>
          </cell>
          <cell r="Q80">
            <v>-33.480000000000004</v>
          </cell>
          <cell r="R80">
            <v>-33.480000000000004</v>
          </cell>
          <cell r="S80">
            <v>-33.480000000000004</v>
          </cell>
          <cell r="T80">
            <v>-33.480000000000004</v>
          </cell>
          <cell r="U80">
            <v>-33.480000000000004</v>
          </cell>
          <cell r="V80">
            <v>-33.480000000000004</v>
          </cell>
          <cell r="W80">
            <v>-33.480000000000004</v>
          </cell>
          <cell r="X80">
            <v>-33.480000000000004</v>
          </cell>
          <cell r="Y80">
            <v>-33.480000000000004</v>
          </cell>
          <cell r="Z80">
            <v>-33.480000000000004</v>
          </cell>
          <cell r="AA80">
            <v>-33.480000000000004</v>
          </cell>
          <cell r="AB80">
            <v>-33.480000000000004</v>
          </cell>
          <cell r="AC80">
            <v>-33.480000000000004</v>
          </cell>
          <cell r="AD80">
            <v>-33.480000000000004</v>
          </cell>
          <cell r="AE80">
            <v>-33.480000000000004</v>
          </cell>
          <cell r="AF80">
            <v>-33.480000000000004</v>
          </cell>
          <cell r="AG80">
            <v>-33.480000000000004</v>
          </cell>
          <cell r="AH80">
            <v>-33.480000000000004</v>
          </cell>
          <cell r="AI80">
            <v>-33.480000000000004</v>
          </cell>
          <cell r="AJ80">
            <v>-33.480000000000004</v>
          </cell>
          <cell r="AK80">
            <v>-33.480000000000004</v>
          </cell>
          <cell r="AL80">
            <v>-33.480000000000004</v>
          </cell>
          <cell r="AM80">
            <v>-33.480000000000004</v>
          </cell>
          <cell r="AN80">
            <v>-34.799999999999997</v>
          </cell>
          <cell r="AO80">
            <v>-34.799999999999997</v>
          </cell>
          <cell r="AP80">
            <v>-34.799999999999997</v>
          </cell>
          <cell r="AQ80">
            <v>-34.799999999999997</v>
          </cell>
          <cell r="AR80">
            <v>-34.799999999999997</v>
          </cell>
          <cell r="AS80">
            <v>-34.799999999999997</v>
          </cell>
          <cell r="AT80">
            <v>-34.799999999999997</v>
          </cell>
          <cell r="AU80">
            <v>-34.799999999999997</v>
          </cell>
          <cell r="AV80">
            <v>-34.799999999999997</v>
          </cell>
          <cell r="AW80">
            <v>-34.799999999999997</v>
          </cell>
          <cell r="AX80">
            <v>-34.799999999999997</v>
          </cell>
          <cell r="AY80">
            <v>-34.799999999999997</v>
          </cell>
          <cell r="AZ80">
            <v>-34.799999999999997</v>
          </cell>
          <cell r="BA80">
            <v>-34.799999999999997</v>
          </cell>
          <cell r="BB80">
            <v>-34.799999999999997</v>
          </cell>
          <cell r="BC80">
            <v>-34.799999999999997</v>
          </cell>
          <cell r="BD80">
            <v>-34.799999999999997</v>
          </cell>
          <cell r="BE80">
            <v>-34.799999999999997</v>
          </cell>
          <cell r="BF80">
            <v>-34.799999999999997</v>
          </cell>
          <cell r="BG80">
            <v>-34.799999999999997</v>
          </cell>
          <cell r="BH80">
            <v>-34.799999999999997</v>
          </cell>
          <cell r="BI80">
            <v>-34.799999999999997</v>
          </cell>
          <cell r="BJ80">
            <v>-34.799999999999997</v>
          </cell>
          <cell r="BK80">
            <v>-34.799999999999997</v>
          </cell>
          <cell r="BL80">
            <v>-36.129999999999995</v>
          </cell>
          <cell r="BM80">
            <v>-36.129999999999995</v>
          </cell>
          <cell r="BN80">
            <v>-36.129999999999995</v>
          </cell>
          <cell r="BO80">
            <v>-36.129999999999995</v>
          </cell>
          <cell r="BP80">
            <v>-36.129999999999995</v>
          </cell>
          <cell r="BQ80">
            <v>-36.129999999999995</v>
          </cell>
          <cell r="BR80">
            <v>-36.129999999999995</v>
          </cell>
          <cell r="BS80">
            <v>-36.129999999999995</v>
          </cell>
          <cell r="BT80">
            <v>-36.129999999999995</v>
          </cell>
          <cell r="BU80">
            <v>-36.129999999999995</v>
          </cell>
          <cell r="BV80">
            <v>-36.129999999999995</v>
          </cell>
          <cell r="BW80">
            <v>-36.129999999999995</v>
          </cell>
          <cell r="BX80">
            <v>-36.129999999999995</v>
          </cell>
          <cell r="BY80">
            <v>-36.129999999999995</v>
          </cell>
          <cell r="BZ80">
            <v>-36.129999999999995</v>
          </cell>
          <cell r="CA80">
            <v>-36.129999999999995</v>
          </cell>
          <cell r="CB80">
            <v>-36.129999999999995</v>
          </cell>
          <cell r="CC80">
            <v>-36.129999999999995</v>
          </cell>
          <cell r="CD80">
            <v>-36.129999999999995</v>
          </cell>
          <cell r="CE80">
            <v>-36.129999999999995</v>
          </cell>
          <cell r="CF80">
            <v>-36.129999999999995</v>
          </cell>
          <cell r="CG80">
            <v>-36.129999999999995</v>
          </cell>
          <cell r="CH80">
            <v>-36.129999999999995</v>
          </cell>
          <cell r="CI80">
            <v>-36.129999999999995</v>
          </cell>
          <cell r="CJ80">
            <v>-37.449999999999996</v>
          </cell>
          <cell r="CK80">
            <v>-37.449999999999996</v>
          </cell>
          <cell r="CL80">
            <v>-37.449999999999996</v>
          </cell>
          <cell r="CM80">
            <v>-37.449999999999996</v>
          </cell>
          <cell r="CN80">
            <v>-37.449999999999996</v>
          </cell>
          <cell r="CO80">
            <v>-37.449999999999996</v>
          </cell>
          <cell r="CP80">
            <v>-37.449999999999996</v>
          </cell>
          <cell r="CQ80">
            <v>-37.449999999999996</v>
          </cell>
          <cell r="CR80">
            <v>-37.449999999999996</v>
          </cell>
          <cell r="CS80">
            <v>-37.449999999999996</v>
          </cell>
          <cell r="CT80">
            <v>-37.449999999999996</v>
          </cell>
          <cell r="CU80">
            <v>-37.449999999999996</v>
          </cell>
          <cell r="CV80">
            <v>-37.449999999999996</v>
          </cell>
          <cell r="CW80">
            <v>-37.449999999999996</v>
          </cell>
          <cell r="CX80">
            <v>-37.449999999999996</v>
          </cell>
          <cell r="CY80">
            <v>-37.449999999999996</v>
          </cell>
          <cell r="CZ80">
            <v>-37.449999999999996</v>
          </cell>
          <cell r="DA80">
            <v>-37.449999999999996</v>
          </cell>
          <cell r="DB80">
            <v>-37.449999999999996</v>
          </cell>
          <cell r="DC80">
            <v>-37.449999999999996</v>
          </cell>
          <cell r="DD80">
            <v>-37.449999999999996</v>
          </cell>
          <cell r="DE80">
            <v>-37.449999999999996</v>
          </cell>
          <cell r="DF80">
            <v>-37.449999999999996</v>
          </cell>
          <cell r="DG80">
            <v>-37.449999999999996</v>
          </cell>
          <cell r="DH80">
            <v>-38.78</v>
          </cell>
          <cell r="DI80">
            <v>-38.78</v>
          </cell>
          <cell r="DJ80">
            <v>-38.78</v>
          </cell>
          <cell r="DK80">
            <v>-38.78</v>
          </cell>
          <cell r="DL80">
            <v>-38.78</v>
          </cell>
          <cell r="DM80">
            <v>-38.78</v>
          </cell>
          <cell r="DN80">
            <v>-38.78</v>
          </cell>
          <cell r="DO80">
            <v>-38.78</v>
          </cell>
          <cell r="DP80">
            <v>-38.78</v>
          </cell>
          <cell r="DQ80">
            <v>-38.78</v>
          </cell>
          <cell r="DR80">
            <v>1</v>
          </cell>
          <cell r="DS80">
            <v>1</v>
          </cell>
        </row>
        <row r="81">
          <cell r="C81" t="str">
            <v>Rolling Hills Wind_T</v>
          </cell>
          <cell r="D81">
            <v>-32.149999999999991</v>
          </cell>
          <cell r="E81">
            <v>-32.149999999999991</v>
          </cell>
          <cell r="F81">
            <v>-32.149999999999991</v>
          </cell>
          <cell r="G81">
            <v>-32.149999999999991</v>
          </cell>
          <cell r="H81">
            <v>-32.149999999999991</v>
          </cell>
          <cell r="I81">
            <v>-32.149999999999991</v>
          </cell>
          <cell r="J81">
            <v>-32.149999999999991</v>
          </cell>
          <cell r="K81">
            <v>-32.149999999999991</v>
          </cell>
          <cell r="L81">
            <v>-32.149999999999991</v>
          </cell>
          <cell r="M81">
            <v>-32.149999999999991</v>
          </cell>
          <cell r="N81">
            <v>-32.149999999999991</v>
          </cell>
          <cell r="O81">
            <v>-32.149999999999991</v>
          </cell>
          <cell r="P81">
            <v>-33.480000000000004</v>
          </cell>
          <cell r="Q81">
            <v>-33.480000000000004</v>
          </cell>
          <cell r="R81">
            <v>-33.480000000000004</v>
          </cell>
          <cell r="S81">
            <v>-33.480000000000004</v>
          </cell>
          <cell r="T81">
            <v>-33.480000000000004</v>
          </cell>
          <cell r="U81">
            <v>-33.480000000000004</v>
          </cell>
          <cell r="V81">
            <v>-33.480000000000004</v>
          </cell>
          <cell r="W81">
            <v>-33.480000000000004</v>
          </cell>
          <cell r="X81">
            <v>-33.480000000000004</v>
          </cell>
          <cell r="Y81">
            <v>-33.480000000000004</v>
          </cell>
          <cell r="Z81">
            <v>-33.480000000000004</v>
          </cell>
          <cell r="AA81">
            <v>-33.480000000000004</v>
          </cell>
          <cell r="AB81">
            <v>-33.480000000000004</v>
          </cell>
          <cell r="AC81">
            <v>-33.480000000000004</v>
          </cell>
          <cell r="AD81">
            <v>-33.480000000000004</v>
          </cell>
          <cell r="AE81">
            <v>-33.480000000000004</v>
          </cell>
          <cell r="AF81">
            <v>-33.480000000000004</v>
          </cell>
          <cell r="AG81">
            <v>-33.480000000000004</v>
          </cell>
          <cell r="AH81">
            <v>-33.480000000000004</v>
          </cell>
          <cell r="AI81">
            <v>-33.480000000000004</v>
          </cell>
          <cell r="AJ81">
            <v>-33.480000000000004</v>
          </cell>
          <cell r="AK81">
            <v>-33.480000000000004</v>
          </cell>
          <cell r="AL81">
            <v>-33.480000000000004</v>
          </cell>
          <cell r="AM81">
            <v>-33.480000000000004</v>
          </cell>
          <cell r="AN81">
            <v>-34.799989999999994</v>
          </cell>
          <cell r="AO81">
            <v>-34.799989999999994</v>
          </cell>
          <cell r="AP81">
            <v>-34.799989999999994</v>
          </cell>
          <cell r="AQ81">
            <v>-34.799989999999994</v>
          </cell>
          <cell r="AR81">
            <v>-34.799989999999994</v>
          </cell>
          <cell r="AS81">
            <v>-34.799989999999994</v>
          </cell>
          <cell r="AT81">
            <v>-34.799989999999994</v>
          </cell>
          <cell r="AU81">
            <v>-34.799989999999994</v>
          </cell>
          <cell r="AV81">
            <v>-34.799989999999994</v>
          </cell>
          <cell r="AW81">
            <v>-34.799989999999994</v>
          </cell>
          <cell r="AX81">
            <v>-34.799989999999994</v>
          </cell>
          <cell r="AY81">
            <v>-34.799989999999994</v>
          </cell>
          <cell r="AZ81">
            <v>-34.799989999999994</v>
          </cell>
          <cell r="BA81">
            <v>-34.799989999999994</v>
          </cell>
          <cell r="BB81">
            <v>-34.799989999999994</v>
          </cell>
          <cell r="BC81">
            <v>-34.799989999999994</v>
          </cell>
          <cell r="BD81">
            <v>-34.799989999999994</v>
          </cell>
          <cell r="BE81">
            <v>-34.799989999999994</v>
          </cell>
          <cell r="BF81">
            <v>-34.799989999999994</v>
          </cell>
          <cell r="BG81">
            <v>-34.799989999999994</v>
          </cell>
          <cell r="BH81">
            <v>-34.799989999999994</v>
          </cell>
          <cell r="BI81">
            <v>-34.799989999999994</v>
          </cell>
          <cell r="BJ81">
            <v>-34.799989999999994</v>
          </cell>
          <cell r="BK81">
            <v>-34.799989999999994</v>
          </cell>
          <cell r="BL81">
            <v>-36.129999999999995</v>
          </cell>
          <cell r="BM81">
            <v>-36.129999999999995</v>
          </cell>
          <cell r="BN81">
            <v>-36.129999999999995</v>
          </cell>
          <cell r="BO81">
            <v>-36.129999999999995</v>
          </cell>
          <cell r="BP81">
            <v>-36.129999999999995</v>
          </cell>
          <cell r="BQ81">
            <v>-36.129999999999995</v>
          </cell>
          <cell r="BR81">
            <v>-36.129999999999995</v>
          </cell>
          <cell r="BS81">
            <v>-36.129999999999995</v>
          </cell>
          <cell r="BT81">
            <v>-36.129999999999995</v>
          </cell>
          <cell r="BU81">
            <v>-36.129999999999995</v>
          </cell>
          <cell r="BV81">
            <v>-36.129999999999995</v>
          </cell>
          <cell r="BW81">
            <v>-36.129999999999995</v>
          </cell>
          <cell r="BX81">
            <v>-36.129999999999995</v>
          </cell>
          <cell r="BY81">
            <v>-36.129999999999995</v>
          </cell>
          <cell r="BZ81">
            <v>-36.129999999999995</v>
          </cell>
          <cell r="CA81">
            <v>-36.129999999999995</v>
          </cell>
          <cell r="CB81">
            <v>-36.129999999999995</v>
          </cell>
          <cell r="CC81">
            <v>-36.129999999999995</v>
          </cell>
          <cell r="CD81">
            <v>-36.129999999999995</v>
          </cell>
          <cell r="CE81">
            <v>-36.129999999999995</v>
          </cell>
          <cell r="CF81">
            <v>-36.129999999999995</v>
          </cell>
          <cell r="CG81">
            <v>-36.129999999999995</v>
          </cell>
          <cell r="CH81">
            <v>-36.129999999999995</v>
          </cell>
          <cell r="CI81">
            <v>-36.129999999999995</v>
          </cell>
          <cell r="CJ81">
            <v>-37.449999999999996</v>
          </cell>
          <cell r="CK81">
            <v>-37.449999999999996</v>
          </cell>
          <cell r="CL81">
            <v>-37.449999999999996</v>
          </cell>
          <cell r="CM81">
            <v>-37.449999999999996</v>
          </cell>
          <cell r="CN81">
            <v>-37.449999999999996</v>
          </cell>
          <cell r="CO81">
            <v>-37.449999999999996</v>
          </cell>
          <cell r="CP81">
            <v>-37.449999999999996</v>
          </cell>
          <cell r="CQ81">
            <v>-37.449999999999996</v>
          </cell>
          <cell r="CR81">
            <v>-37.449999999999996</v>
          </cell>
          <cell r="CS81">
            <v>-37.449999999999996</v>
          </cell>
          <cell r="CT81">
            <v>-37.449999999999996</v>
          </cell>
          <cell r="CU81">
            <v>-37.449999999999996</v>
          </cell>
          <cell r="CV81">
            <v>-37.449999999999996</v>
          </cell>
          <cell r="CW81">
            <v>-37.449999999999996</v>
          </cell>
          <cell r="CX81">
            <v>-37.449999999999996</v>
          </cell>
          <cell r="CY81">
            <v>-37.449999999999996</v>
          </cell>
          <cell r="CZ81">
            <v>-37.449999999999996</v>
          </cell>
          <cell r="DA81">
            <v>-37.449999999999996</v>
          </cell>
          <cell r="DB81">
            <v>-37.449999999999996</v>
          </cell>
          <cell r="DC81">
            <v>-37.449999999999996</v>
          </cell>
          <cell r="DD81">
            <v>-37.449999999999996</v>
          </cell>
          <cell r="DE81">
            <v>-37.449999999999996</v>
          </cell>
          <cell r="DF81">
            <v>-37.449999999999996</v>
          </cell>
          <cell r="DG81">
            <v>-37.449999999999996</v>
          </cell>
          <cell r="DH81">
            <v>-38.78</v>
          </cell>
          <cell r="DI81">
            <v>-38.78</v>
          </cell>
          <cell r="DJ81">
            <v>-38.78</v>
          </cell>
          <cell r="DK81">
            <v>-38.78</v>
          </cell>
          <cell r="DL81">
            <v>-38.78</v>
          </cell>
          <cell r="DM81">
            <v>-38.78</v>
          </cell>
          <cell r="DN81">
            <v>-38.78</v>
          </cell>
          <cell r="DO81">
            <v>-38.78</v>
          </cell>
          <cell r="DP81">
            <v>-38.78</v>
          </cell>
          <cell r="DQ81">
            <v>1</v>
          </cell>
          <cell r="DR81">
            <v>1</v>
          </cell>
          <cell r="DS81">
            <v>1</v>
          </cell>
        </row>
        <row r="82">
          <cell r="C82" t="str">
            <v>Rolling Hills Wind xReP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</row>
        <row r="83">
          <cell r="C83" t="str">
            <v>Seven Mile Wind_T</v>
          </cell>
          <cell r="D83">
            <v>-32.149999999999991</v>
          </cell>
          <cell r="E83">
            <v>-32.149999999999991</v>
          </cell>
          <cell r="F83">
            <v>-32.149999999999991</v>
          </cell>
          <cell r="G83">
            <v>-32.149999999999991</v>
          </cell>
          <cell r="H83">
            <v>-32.149999999999991</v>
          </cell>
          <cell r="I83">
            <v>-32.149999999999991</v>
          </cell>
          <cell r="J83">
            <v>-32.149999999999991</v>
          </cell>
          <cell r="K83">
            <v>-32.149999999999991</v>
          </cell>
          <cell r="L83">
            <v>-32.149999999999991</v>
          </cell>
          <cell r="M83">
            <v>-32.149999999999991</v>
          </cell>
          <cell r="N83">
            <v>-32.149999999999991</v>
          </cell>
          <cell r="O83">
            <v>-32.149999999999991</v>
          </cell>
          <cell r="P83">
            <v>-33.480000000000004</v>
          </cell>
          <cell r="Q83">
            <v>-33.480000000000004</v>
          </cell>
          <cell r="R83">
            <v>-33.480000000000004</v>
          </cell>
          <cell r="S83">
            <v>-33.480000000000004</v>
          </cell>
          <cell r="T83">
            <v>-33.480000000000004</v>
          </cell>
          <cell r="U83">
            <v>-33.480000000000004</v>
          </cell>
          <cell r="V83">
            <v>-33.480000000000004</v>
          </cell>
          <cell r="W83">
            <v>-33.480000000000004</v>
          </cell>
          <cell r="X83">
            <v>-33.480000000000004</v>
          </cell>
          <cell r="Y83">
            <v>-33.480000000000004</v>
          </cell>
          <cell r="Z83">
            <v>-33.480000000000004</v>
          </cell>
          <cell r="AA83">
            <v>-33.480000000000004</v>
          </cell>
          <cell r="AB83">
            <v>-33.480000000000004</v>
          </cell>
          <cell r="AC83">
            <v>-33.480000000000004</v>
          </cell>
          <cell r="AD83">
            <v>-33.480000000000004</v>
          </cell>
          <cell r="AE83">
            <v>-33.480000000000004</v>
          </cell>
          <cell r="AF83">
            <v>-33.480000000000004</v>
          </cell>
          <cell r="AG83">
            <v>-33.480000000000004</v>
          </cell>
          <cell r="AH83">
            <v>-33.480000000000004</v>
          </cell>
          <cell r="AI83">
            <v>-33.480000000000004</v>
          </cell>
          <cell r="AJ83">
            <v>-33.480000000000004</v>
          </cell>
          <cell r="AK83">
            <v>-33.480000000000004</v>
          </cell>
          <cell r="AL83">
            <v>-33.480000000000004</v>
          </cell>
          <cell r="AM83">
            <v>-33.480000000000004</v>
          </cell>
          <cell r="AN83">
            <v>-34.799989999999994</v>
          </cell>
          <cell r="AO83">
            <v>-34.799989999999994</v>
          </cell>
          <cell r="AP83">
            <v>-34.799989999999994</v>
          </cell>
          <cell r="AQ83">
            <v>-34.799989999999994</v>
          </cell>
          <cell r="AR83">
            <v>-34.799989999999994</v>
          </cell>
          <cell r="AS83">
            <v>-34.799989999999994</v>
          </cell>
          <cell r="AT83">
            <v>-34.799989999999994</v>
          </cell>
          <cell r="AU83">
            <v>-34.799989999999994</v>
          </cell>
          <cell r="AV83">
            <v>-34.799989999999994</v>
          </cell>
          <cell r="AW83">
            <v>-34.799989999999994</v>
          </cell>
          <cell r="AX83">
            <v>-34.799989999999994</v>
          </cell>
          <cell r="AY83">
            <v>-34.799989999999994</v>
          </cell>
          <cell r="AZ83">
            <v>-34.799989999999994</v>
          </cell>
          <cell r="BA83">
            <v>-34.799989999999994</v>
          </cell>
          <cell r="BB83">
            <v>-34.799989999999994</v>
          </cell>
          <cell r="BC83">
            <v>-34.799989999999994</v>
          </cell>
          <cell r="BD83">
            <v>-34.799989999999994</v>
          </cell>
          <cell r="BE83">
            <v>-34.799989999999994</v>
          </cell>
          <cell r="BF83">
            <v>-34.799989999999994</v>
          </cell>
          <cell r="BG83">
            <v>-34.799989999999994</v>
          </cell>
          <cell r="BH83">
            <v>-34.799989999999994</v>
          </cell>
          <cell r="BI83">
            <v>-34.799989999999994</v>
          </cell>
          <cell r="BJ83">
            <v>-34.799989999999994</v>
          </cell>
          <cell r="BK83">
            <v>-34.799989999999994</v>
          </cell>
          <cell r="BL83">
            <v>-36.129999999999995</v>
          </cell>
          <cell r="BM83">
            <v>-36.129999999999995</v>
          </cell>
          <cell r="BN83">
            <v>-36.129999999999995</v>
          </cell>
          <cell r="BO83">
            <v>-36.129999999999995</v>
          </cell>
          <cell r="BP83">
            <v>-36.129999999999995</v>
          </cell>
          <cell r="BQ83">
            <v>-36.129999999999995</v>
          </cell>
          <cell r="BR83">
            <v>-36.129999999999995</v>
          </cell>
          <cell r="BS83">
            <v>-36.129999999999995</v>
          </cell>
          <cell r="BT83">
            <v>-36.129999999999995</v>
          </cell>
          <cell r="BU83">
            <v>-36.129999999999995</v>
          </cell>
          <cell r="BV83">
            <v>-36.129999999999995</v>
          </cell>
          <cell r="BW83">
            <v>-36.129999999999995</v>
          </cell>
          <cell r="BX83">
            <v>-36.129999999999995</v>
          </cell>
          <cell r="BY83">
            <v>-36.129999999999995</v>
          </cell>
          <cell r="BZ83">
            <v>-36.129999999999995</v>
          </cell>
          <cell r="CA83">
            <v>-36.129999999999995</v>
          </cell>
          <cell r="CB83">
            <v>-36.129999999999995</v>
          </cell>
          <cell r="CC83">
            <v>-36.129999999999995</v>
          </cell>
          <cell r="CD83">
            <v>-36.129999999999995</v>
          </cell>
          <cell r="CE83">
            <v>-36.129999999999995</v>
          </cell>
          <cell r="CF83">
            <v>-36.129999999999995</v>
          </cell>
          <cell r="CG83">
            <v>-36.129999999999995</v>
          </cell>
          <cell r="CH83">
            <v>-36.129999999999995</v>
          </cell>
          <cell r="CI83">
            <v>-36.129999999999995</v>
          </cell>
          <cell r="CJ83">
            <v>-37.449999999999996</v>
          </cell>
          <cell r="CK83">
            <v>-37.449999999999996</v>
          </cell>
          <cell r="CL83">
            <v>-37.449999999999996</v>
          </cell>
          <cell r="CM83">
            <v>-37.449999999999996</v>
          </cell>
          <cell r="CN83">
            <v>-37.449999999999996</v>
          </cell>
          <cell r="CO83">
            <v>-37.449999999999996</v>
          </cell>
          <cell r="CP83">
            <v>-37.449999999999996</v>
          </cell>
          <cell r="CQ83">
            <v>-37.449999999999996</v>
          </cell>
          <cell r="CR83">
            <v>-37.449999999999996</v>
          </cell>
          <cell r="CS83">
            <v>-37.449999999999996</v>
          </cell>
          <cell r="CT83">
            <v>-37.449999999999996</v>
          </cell>
          <cell r="CU83">
            <v>-37.449999999999996</v>
          </cell>
          <cell r="CV83">
            <v>-37.449999999999996</v>
          </cell>
          <cell r="CW83">
            <v>-37.449999999999996</v>
          </cell>
          <cell r="CX83">
            <v>-37.449999999999996</v>
          </cell>
          <cell r="CY83">
            <v>-37.449999999999996</v>
          </cell>
          <cell r="CZ83">
            <v>-37.449999999999996</v>
          </cell>
          <cell r="DA83">
            <v>-37.449999999999996</v>
          </cell>
          <cell r="DB83">
            <v>-37.449999999999996</v>
          </cell>
          <cell r="DC83">
            <v>-37.449999999999996</v>
          </cell>
          <cell r="DD83">
            <v>-37.449999999999996</v>
          </cell>
          <cell r="DE83">
            <v>-37.449999999999996</v>
          </cell>
          <cell r="DF83">
            <v>-37.449999999999996</v>
          </cell>
          <cell r="DG83">
            <v>-37.449999999999996</v>
          </cell>
          <cell r="DH83">
            <v>-38.78</v>
          </cell>
          <cell r="DI83">
            <v>-38.78</v>
          </cell>
          <cell r="DJ83">
            <v>-38.78</v>
          </cell>
          <cell r="DK83">
            <v>-38.78</v>
          </cell>
          <cell r="DL83">
            <v>-38.78</v>
          </cell>
          <cell r="DM83">
            <v>-38.78</v>
          </cell>
          <cell r="DN83">
            <v>1</v>
          </cell>
          <cell r="DO83">
            <v>1</v>
          </cell>
          <cell r="DP83">
            <v>1</v>
          </cell>
          <cell r="DQ83">
            <v>1</v>
          </cell>
          <cell r="DR83">
            <v>1</v>
          </cell>
          <cell r="DS83">
            <v>1</v>
          </cell>
        </row>
        <row r="84">
          <cell r="C84" t="str">
            <v>Seven Mile II Wind_T</v>
          </cell>
          <cell r="D84">
            <v>-32.149999999999991</v>
          </cell>
          <cell r="E84">
            <v>-32.149999999999991</v>
          </cell>
          <cell r="F84">
            <v>-32.149999999999991</v>
          </cell>
          <cell r="G84">
            <v>-32.149999999999991</v>
          </cell>
          <cell r="H84">
            <v>-32.149999999999991</v>
          </cell>
          <cell r="I84">
            <v>-32.149999999999991</v>
          </cell>
          <cell r="J84">
            <v>-32.149999999999991</v>
          </cell>
          <cell r="K84">
            <v>-32.149999999999991</v>
          </cell>
          <cell r="L84">
            <v>-32.149999999999991</v>
          </cell>
          <cell r="M84">
            <v>-32.149999999999991</v>
          </cell>
          <cell r="N84">
            <v>-32.149999999999991</v>
          </cell>
          <cell r="O84">
            <v>-32.149999999999991</v>
          </cell>
          <cell r="P84">
            <v>-33.480000000000004</v>
          </cell>
          <cell r="Q84">
            <v>-33.480000000000004</v>
          </cell>
          <cell r="R84">
            <v>-33.480000000000004</v>
          </cell>
          <cell r="S84">
            <v>-33.480000000000004</v>
          </cell>
          <cell r="T84">
            <v>-33.480000000000004</v>
          </cell>
          <cell r="U84">
            <v>-33.480000000000004</v>
          </cell>
          <cell r="V84">
            <v>-33.480000000000004</v>
          </cell>
          <cell r="W84">
            <v>-33.480000000000004</v>
          </cell>
          <cell r="X84">
            <v>-33.480000000000004</v>
          </cell>
          <cell r="Y84">
            <v>-33.480000000000004</v>
          </cell>
          <cell r="Z84">
            <v>-33.480000000000004</v>
          </cell>
          <cell r="AA84">
            <v>-33.480000000000004</v>
          </cell>
          <cell r="AB84">
            <v>-33.480000000000004</v>
          </cell>
          <cell r="AC84">
            <v>-33.480000000000004</v>
          </cell>
          <cell r="AD84">
            <v>-33.480000000000004</v>
          </cell>
          <cell r="AE84">
            <v>-33.480000000000004</v>
          </cell>
          <cell r="AF84">
            <v>-33.480000000000004</v>
          </cell>
          <cell r="AG84">
            <v>-33.480000000000004</v>
          </cell>
          <cell r="AH84">
            <v>-33.480000000000004</v>
          </cell>
          <cell r="AI84">
            <v>-33.480000000000004</v>
          </cell>
          <cell r="AJ84">
            <v>-33.480000000000004</v>
          </cell>
          <cell r="AK84">
            <v>-33.480000000000004</v>
          </cell>
          <cell r="AL84">
            <v>-33.480000000000004</v>
          </cell>
          <cell r="AM84">
            <v>-33.480000000000004</v>
          </cell>
          <cell r="AN84">
            <v>-34.799999999999997</v>
          </cell>
          <cell r="AO84">
            <v>-34.799999999999997</v>
          </cell>
          <cell r="AP84">
            <v>-34.799999999999997</v>
          </cell>
          <cell r="AQ84">
            <v>-34.799999999999997</v>
          </cell>
          <cell r="AR84">
            <v>-34.799999999999997</v>
          </cell>
          <cell r="AS84">
            <v>-34.799999999999997</v>
          </cell>
          <cell r="AT84">
            <v>-34.799999999999997</v>
          </cell>
          <cell r="AU84">
            <v>-34.799999999999997</v>
          </cell>
          <cell r="AV84">
            <v>-34.799999999999997</v>
          </cell>
          <cell r="AW84">
            <v>-34.799999999999997</v>
          </cell>
          <cell r="AX84">
            <v>-34.799999999999997</v>
          </cell>
          <cell r="AY84">
            <v>-34.799999999999997</v>
          </cell>
          <cell r="AZ84">
            <v>-34.799999999999997</v>
          </cell>
          <cell r="BA84">
            <v>-34.799999999999997</v>
          </cell>
          <cell r="BB84">
            <v>-34.799999999999997</v>
          </cell>
          <cell r="BC84">
            <v>-34.799999999999997</v>
          </cell>
          <cell r="BD84">
            <v>-34.799999999999997</v>
          </cell>
          <cell r="BE84">
            <v>-34.799999999999997</v>
          </cell>
          <cell r="BF84">
            <v>-34.799999999999997</v>
          </cell>
          <cell r="BG84">
            <v>-34.799999999999997</v>
          </cell>
          <cell r="BH84">
            <v>-34.799999999999997</v>
          </cell>
          <cell r="BI84">
            <v>-34.799999999999997</v>
          </cell>
          <cell r="BJ84">
            <v>-34.799999999999997</v>
          </cell>
          <cell r="BK84">
            <v>-34.799999999999997</v>
          </cell>
          <cell r="BL84">
            <v>-36.129999999999995</v>
          </cell>
          <cell r="BM84">
            <v>-36.129999999999995</v>
          </cell>
          <cell r="BN84">
            <v>-36.129999999999995</v>
          </cell>
          <cell r="BO84">
            <v>-36.129999999999995</v>
          </cell>
          <cell r="BP84">
            <v>-36.129999999999995</v>
          </cell>
          <cell r="BQ84">
            <v>-36.129999999999995</v>
          </cell>
          <cell r="BR84">
            <v>-36.129999999999995</v>
          </cell>
          <cell r="BS84">
            <v>-36.129999999999995</v>
          </cell>
          <cell r="BT84">
            <v>-36.129999999999995</v>
          </cell>
          <cell r="BU84">
            <v>-36.129999999999995</v>
          </cell>
          <cell r="BV84">
            <v>-36.129999999999995</v>
          </cell>
          <cell r="BW84">
            <v>-36.129999999999995</v>
          </cell>
          <cell r="BX84">
            <v>-36.129999999999995</v>
          </cell>
          <cell r="BY84">
            <v>-36.129999999999995</v>
          </cell>
          <cell r="BZ84">
            <v>-36.129999999999995</v>
          </cell>
          <cell r="CA84">
            <v>-36.129999999999995</v>
          </cell>
          <cell r="CB84">
            <v>-36.129999999999995</v>
          </cell>
          <cell r="CC84">
            <v>-36.129999999999995</v>
          </cell>
          <cell r="CD84">
            <v>-36.129999999999995</v>
          </cell>
          <cell r="CE84">
            <v>-36.129999999999995</v>
          </cell>
          <cell r="CF84">
            <v>-36.129999999999995</v>
          </cell>
          <cell r="CG84">
            <v>-36.129999999999995</v>
          </cell>
          <cell r="CH84">
            <v>-36.129999999999995</v>
          </cell>
          <cell r="CI84">
            <v>-36.129999999999995</v>
          </cell>
          <cell r="CJ84">
            <v>-37.449999999999996</v>
          </cell>
          <cell r="CK84">
            <v>-37.449999999999996</v>
          </cell>
          <cell r="CL84">
            <v>-37.449999999999996</v>
          </cell>
          <cell r="CM84">
            <v>-37.449999999999996</v>
          </cell>
          <cell r="CN84">
            <v>-37.449999999999996</v>
          </cell>
          <cell r="CO84">
            <v>-37.449999999999996</v>
          </cell>
          <cell r="CP84">
            <v>-37.449999999999996</v>
          </cell>
          <cell r="CQ84">
            <v>-37.449999999999996</v>
          </cell>
          <cell r="CR84">
            <v>-37.449999999999996</v>
          </cell>
          <cell r="CS84">
            <v>-37.449999999999996</v>
          </cell>
          <cell r="CT84">
            <v>-37.449999999999996</v>
          </cell>
          <cell r="CU84">
            <v>-37.449999999999996</v>
          </cell>
          <cell r="CV84">
            <v>-37.449999999999996</v>
          </cell>
          <cell r="CW84">
            <v>-37.449999999999996</v>
          </cell>
          <cell r="CX84">
            <v>-37.449999999999996</v>
          </cell>
          <cell r="CY84">
            <v>-37.449999999999996</v>
          </cell>
          <cell r="CZ84">
            <v>-37.449999999999996</v>
          </cell>
          <cell r="DA84">
            <v>-37.449999999999996</v>
          </cell>
          <cell r="DB84">
            <v>-37.449999999999996</v>
          </cell>
          <cell r="DC84">
            <v>-37.449999999999996</v>
          </cell>
          <cell r="DD84">
            <v>-37.449999999999996</v>
          </cell>
          <cell r="DE84">
            <v>-37.449999999999996</v>
          </cell>
          <cell r="DF84">
            <v>-37.449999999999996</v>
          </cell>
          <cell r="DG84">
            <v>-37.449999999999996</v>
          </cell>
          <cell r="DH84">
            <v>-38.78</v>
          </cell>
          <cell r="DI84">
            <v>-38.78</v>
          </cell>
          <cell r="DJ84">
            <v>-38.78</v>
          </cell>
          <cell r="DK84">
            <v>-38.78</v>
          </cell>
          <cell r="DL84">
            <v>-38.78</v>
          </cell>
          <cell r="DM84">
            <v>-38.78</v>
          </cell>
          <cell r="DN84">
            <v>1</v>
          </cell>
          <cell r="DO84">
            <v>1</v>
          </cell>
          <cell r="DP84">
            <v>1</v>
          </cell>
          <cell r="DQ84">
            <v>1</v>
          </cell>
          <cell r="DR84">
            <v>1</v>
          </cell>
          <cell r="DS84">
            <v>1</v>
          </cell>
        </row>
        <row r="85">
          <cell r="C85" t="str">
            <v>Cedar Springs Wind II_T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-33.479989999999987</v>
          </cell>
          <cell r="Q85">
            <v>-33.479989999999987</v>
          </cell>
          <cell r="R85">
            <v>-33.479989999999987</v>
          </cell>
          <cell r="S85">
            <v>-33.479989999999987</v>
          </cell>
          <cell r="T85">
            <v>-33.479989999999987</v>
          </cell>
          <cell r="U85">
            <v>-33.479989999999987</v>
          </cell>
          <cell r="V85">
            <v>-33.479989999999987</v>
          </cell>
          <cell r="W85">
            <v>-33.479989999999987</v>
          </cell>
          <cell r="X85">
            <v>-33.479989999999987</v>
          </cell>
          <cell r="Y85">
            <v>-33.479989999999987</v>
          </cell>
          <cell r="Z85">
            <v>-33.479989999999987</v>
          </cell>
          <cell r="AA85">
            <v>-33.479989999999987</v>
          </cell>
          <cell r="AB85">
            <v>-33.479989999999987</v>
          </cell>
          <cell r="AC85">
            <v>-33.479989999999987</v>
          </cell>
          <cell r="AD85">
            <v>-33.479989999999987</v>
          </cell>
          <cell r="AE85">
            <v>-33.479989999999987</v>
          </cell>
          <cell r="AF85">
            <v>-33.479989999999987</v>
          </cell>
          <cell r="AG85">
            <v>-33.479989999999987</v>
          </cell>
          <cell r="AH85">
            <v>-33.479989999999987</v>
          </cell>
          <cell r="AI85">
            <v>-33.479989999999987</v>
          </cell>
          <cell r="AJ85">
            <v>-33.479989999999987</v>
          </cell>
          <cell r="AK85">
            <v>-33.479989999999987</v>
          </cell>
          <cell r="AL85">
            <v>-33.479989999999987</v>
          </cell>
          <cell r="AM85">
            <v>-33.479989999999987</v>
          </cell>
          <cell r="AN85">
            <v>-34.799999999999997</v>
          </cell>
          <cell r="AO85">
            <v>-34.799999999999997</v>
          </cell>
          <cell r="AP85">
            <v>-34.799999999999997</v>
          </cell>
          <cell r="AQ85">
            <v>-34.799999999999997</v>
          </cell>
          <cell r="AR85">
            <v>-34.799999999999997</v>
          </cell>
          <cell r="AS85">
            <v>-34.799999999999997</v>
          </cell>
          <cell r="AT85">
            <v>-34.799999999999997</v>
          </cell>
          <cell r="AU85">
            <v>-34.799999999999997</v>
          </cell>
          <cell r="AV85">
            <v>-34.799999999999997</v>
          </cell>
          <cell r="AW85">
            <v>-34.799999999999997</v>
          </cell>
          <cell r="AX85">
            <v>-34.799999999999997</v>
          </cell>
          <cell r="AY85">
            <v>-34.799999999999997</v>
          </cell>
          <cell r="AZ85">
            <v>-34.799999999999997</v>
          </cell>
          <cell r="BA85">
            <v>-34.799999999999997</v>
          </cell>
          <cell r="BB85">
            <v>-34.799999999999997</v>
          </cell>
          <cell r="BC85">
            <v>-34.799999999999997</v>
          </cell>
          <cell r="BD85">
            <v>-34.799999999999997</v>
          </cell>
          <cell r="BE85">
            <v>-34.799999999999997</v>
          </cell>
          <cell r="BF85">
            <v>-34.799999999999997</v>
          </cell>
          <cell r="BG85">
            <v>-34.799999999999997</v>
          </cell>
          <cell r="BH85">
            <v>-34.799999999999997</v>
          </cell>
          <cell r="BI85">
            <v>-34.799999999999997</v>
          </cell>
          <cell r="BJ85">
            <v>-34.799999999999997</v>
          </cell>
          <cell r="BK85">
            <v>-34.799999999999997</v>
          </cell>
          <cell r="BL85">
            <v>-36.129999999999995</v>
          </cell>
          <cell r="BM85">
            <v>-36.129999999999995</v>
          </cell>
          <cell r="BN85">
            <v>-36.129999999999995</v>
          </cell>
          <cell r="BO85">
            <v>-36.129999999999995</v>
          </cell>
          <cell r="BP85">
            <v>-36.129999999999995</v>
          </cell>
          <cell r="BQ85">
            <v>-36.129999999999995</v>
          </cell>
          <cell r="BR85">
            <v>-36.129999999999995</v>
          </cell>
          <cell r="BS85">
            <v>-36.129999999999995</v>
          </cell>
          <cell r="BT85">
            <v>-36.129999999999995</v>
          </cell>
          <cell r="BU85">
            <v>-36.129999999999995</v>
          </cell>
          <cell r="BV85">
            <v>-36.129999999999995</v>
          </cell>
          <cell r="BW85">
            <v>-36.129999999999995</v>
          </cell>
          <cell r="BX85">
            <v>-36.129999999999995</v>
          </cell>
          <cell r="BY85">
            <v>-36.129999999999995</v>
          </cell>
          <cell r="BZ85">
            <v>-36.129999999999995</v>
          </cell>
          <cell r="CA85">
            <v>-36.129999999999995</v>
          </cell>
          <cell r="CB85">
            <v>-36.129999999999995</v>
          </cell>
          <cell r="CC85">
            <v>-36.129999999999995</v>
          </cell>
          <cell r="CD85">
            <v>-36.129999999999995</v>
          </cell>
          <cell r="CE85">
            <v>-36.129999999999995</v>
          </cell>
          <cell r="CF85">
            <v>-36.129999999999995</v>
          </cell>
          <cell r="CG85">
            <v>-36.129999999999995</v>
          </cell>
          <cell r="CH85">
            <v>-36.129999999999995</v>
          </cell>
          <cell r="CI85">
            <v>-36.129999999999995</v>
          </cell>
          <cell r="CJ85">
            <v>-37.449999999999996</v>
          </cell>
          <cell r="CK85">
            <v>-37.449999999999996</v>
          </cell>
          <cell r="CL85">
            <v>-37.449999999999996</v>
          </cell>
          <cell r="CM85">
            <v>-37.449999999999996</v>
          </cell>
          <cell r="CN85">
            <v>-37.449999999999996</v>
          </cell>
          <cell r="CO85">
            <v>-37.449999999999996</v>
          </cell>
          <cell r="CP85">
            <v>-37.449999999999996</v>
          </cell>
          <cell r="CQ85">
            <v>-37.449999999999996</v>
          </cell>
          <cell r="CR85">
            <v>-37.449999999999996</v>
          </cell>
          <cell r="CS85">
            <v>-37.449999999999996</v>
          </cell>
          <cell r="CT85">
            <v>-37.449999999999996</v>
          </cell>
          <cell r="CU85">
            <v>-37.449999999999996</v>
          </cell>
          <cell r="CV85">
            <v>-37.449999999999996</v>
          </cell>
          <cell r="CW85">
            <v>-37.449999999999996</v>
          </cell>
          <cell r="CX85">
            <v>-37.449999999999996</v>
          </cell>
          <cell r="CY85">
            <v>-37.449999999999996</v>
          </cell>
          <cell r="CZ85">
            <v>-37.449999999999996</v>
          </cell>
          <cell r="DA85">
            <v>-37.449999999999996</v>
          </cell>
          <cell r="DB85">
            <v>-37.449999999999996</v>
          </cell>
          <cell r="DC85">
            <v>-37.449999999999996</v>
          </cell>
          <cell r="DD85">
            <v>-37.449999999999996</v>
          </cell>
          <cell r="DE85">
            <v>-37.449999999999996</v>
          </cell>
          <cell r="DF85">
            <v>-37.449999999999996</v>
          </cell>
          <cell r="DG85">
            <v>-37.449999999999996</v>
          </cell>
          <cell r="DH85">
            <v>-38.78</v>
          </cell>
          <cell r="DI85">
            <v>-38.78</v>
          </cell>
          <cell r="DJ85">
            <v>-38.78</v>
          </cell>
          <cell r="DK85">
            <v>-38.78</v>
          </cell>
          <cell r="DL85">
            <v>-38.78</v>
          </cell>
          <cell r="DM85">
            <v>-38.78</v>
          </cell>
          <cell r="DN85">
            <v>-38.78</v>
          </cell>
          <cell r="DO85">
            <v>-38.78</v>
          </cell>
          <cell r="DP85">
            <v>-38.78</v>
          </cell>
          <cell r="DQ85">
            <v>-38.78</v>
          </cell>
          <cell r="DR85">
            <v>-38.78</v>
          </cell>
          <cell r="DS85">
            <v>-38.78</v>
          </cell>
        </row>
        <row r="86">
          <cell r="C86" t="str">
            <v>Cedar Springs Wind_T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-32.149999999999991</v>
          </cell>
          <cell r="P86">
            <v>-33.479989999999987</v>
          </cell>
          <cell r="Q86">
            <v>-33.479989999999987</v>
          </cell>
          <cell r="R86">
            <v>-33.479989999999987</v>
          </cell>
          <cell r="S86">
            <v>-33.479989999999987</v>
          </cell>
          <cell r="T86">
            <v>-33.479989999999987</v>
          </cell>
          <cell r="U86">
            <v>-33.479989999999987</v>
          </cell>
          <cell r="V86">
            <v>-33.479989999999987</v>
          </cell>
          <cell r="W86">
            <v>-33.479989999999987</v>
          </cell>
          <cell r="X86">
            <v>-33.479989999999987</v>
          </cell>
          <cell r="Y86">
            <v>-33.479989999999987</v>
          </cell>
          <cell r="Z86">
            <v>-33.479989999999987</v>
          </cell>
          <cell r="AA86">
            <v>-33.479989999999987</v>
          </cell>
          <cell r="AB86">
            <v>-33.479989999999987</v>
          </cell>
          <cell r="AC86">
            <v>-33.479989999999987</v>
          </cell>
          <cell r="AD86">
            <v>-33.479989999999987</v>
          </cell>
          <cell r="AE86">
            <v>-33.479989999999987</v>
          </cell>
          <cell r="AF86">
            <v>-33.479989999999987</v>
          </cell>
          <cell r="AG86">
            <v>-33.479989999999987</v>
          </cell>
          <cell r="AH86">
            <v>-33.479989999999987</v>
          </cell>
          <cell r="AI86">
            <v>-33.479989999999987</v>
          </cell>
          <cell r="AJ86">
            <v>-33.479989999999987</v>
          </cell>
          <cell r="AK86">
            <v>-33.479989999999987</v>
          </cell>
          <cell r="AL86">
            <v>-33.479989999999987</v>
          </cell>
          <cell r="AM86">
            <v>-33.479989999999987</v>
          </cell>
          <cell r="AN86">
            <v>-34.799999999999997</v>
          </cell>
          <cell r="AO86">
            <v>-34.799999999999997</v>
          </cell>
          <cell r="AP86">
            <v>-34.799999999999997</v>
          </cell>
          <cell r="AQ86">
            <v>-34.799999999999997</v>
          </cell>
          <cell r="AR86">
            <v>-34.799999999999997</v>
          </cell>
          <cell r="AS86">
            <v>-34.799999999999997</v>
          </cell>
          <cell r="AT86">
            <v>-34.799999999999997</v>
          </cell>
          <cell r="AU86">
            <v>-34.799999999999997</v>
          </cell>
          <cell r="AV86">
            <v>-34.799999999999997</v>
          </cell>
          <cell r="AW86">
            <v>-34.799999999999997</v>
          </cell>
          <cell r="AX86">
            <v>-34.799999999999997</v>
          </cell>
          <cell r="AY86">
            <v>-34.799999999999997</v>
          </cell>
          <cell r="AZ86">
            <v>-34.799999999999997</v>
          </cell>
          <cell r="BA86">
            <v>-34.799999999999997</v>
          </cell>
          <cell r="BB86">
            <v>-34.799999999999997</v>
          </cell>
          <cell r="BC86">
            <v>-34.799999999999997</v>
          </cell>
          <cell r="BD86">
            <v>-34.799999999999997</v>
          </cell>
          <cell r="BE86">
            <v>-34.799999999999997</v>
          </cell>
          <cell r="BF86">
            <v>-34.799999999999997</v>
          </cell>
          <cell r="BG86">
            <v>-34.799999999999997</v>
          </cell>
          <cell r="BH86">
            <v>-34.799999999999997</v>
          </cell>
          <cell r="BI86">
            <v>-34.799999999999997</v>
          </cell>
          <cell r="BJ86">
            <v>-34.799999999999997</v>
          </cell>
          <cell r="BK86">
            <v>-34.799999999999997</v>
          </cell>
          <cell r="BL86">
            <v>-36.129999999999995</v>
          </cell>
          <cell r="BM86">
            <v>-36.129999999999995</v>
          </cell>
          <cell r="BN86">
            <v>-36.129999999999995</v>
          </cell>
          <cell r="BO86">
            <v>-36.129999999999995</v>
          </cell>
          <cell r="BP86">
            <v>-36.129999999999995</v>
          </cell>
          <cell r="BQ86">
            <v>-36.129999999999995</v>
          </cell>
          <cell r="BR86">
            <v>-36.129999999999995</v>
          </cell>
          <cell r="BS86">
            <v>-36.129999999999995</v>
          </cell>
          <cell r="BT86">
            <v>-36.129999999999995</v>
          </cell>
          <cell r="BU86">
            <v>-36.129999999999995</v>
          </cell>
          <cell r="BV86">
            <v>-36.129999999999995</v>
          </cell>
          <cell r="BW86">
            <v>-36.129999999999995</v>
          </cell>
          <cell r="BX86">
            <v>-36.129999999999995</v>
          </cell>
          <cell r="BY86">
            <v>-36.129999999999995</v>
          </cell>
          <cell r="BZ86">
            <v>-36.129999999999995</v>
          </cell>
          <cell r="CA86">
            <v>-36.129999999999995</v>
          </cell>
          <cell r="CB86">
            <v>-36.129999999999995</v>
          </cell>
          <cell r="CC86">
            <v>-36.129999999999995</v>
          </cell>
          <cell r="CD86">
            <v>-36.129999999999995</v>
          </cell>
          <cell r="CE86">
            <v>-36.129999999999995</v>
          </cell>
          <cell r="CF86">
            <v>-36.129999999999995</v>
          </cell>
          <cell r="CG86">
            <v>-36.129999999999995</v>
          </cell>
          <cell r="CH86">
            <v>-36.129999999999995</v>
          </cell>
          <cell r="CI86">
            <v>-36.129999999999995</v>
          </cell>
          <cell r="CJ86">
            <v>-37.449999999999996</v>
          </cell>
          <cell r="CK86">
            <v>-37.449999999999996</v>
          </cell>
          <cell r="CL86">
            <v>-37.449999999999996</v>
          </cell>
          <cell r="CM86">
            <v>-37.449999999999996</v>
          </cell>
          <cell r="CN86">
            <v>-37.449999999999996</v>
          </cell>
          <cell r="CO86">
            <v>-37.449999999999996</v>
          </cell>
          <cell r="CP86">
            <v>-37.449999999999996</v>
          </cell>
          <cell r="CQ86">
            <v>-37.449999999999996</v>
          </cell>
          <cell r="CR86">
            <v>-37.449999999999996</v>
          </cell>
          <cell r="CS86">
            <v>-37.449999999999996</v>
          </cell>
          <cell r="CT86">
            <v>-37.449999999999996</v>
          </cell>
          <cell r="CU86">
            <v>-37.449999999999996</v>
          </cell>
          <cell r="CV86">
            <v>-37.449999999999996</v>
          </cell>
          <cell r="CW86">
            <v>-37.449999999999996</v>
          </cell>
          <cell r="CX86">
            <v>-37.449999999999996</v>
          </cell>
          <cell r="CY86">
            <v>-37.449999999999996</v>
          </cell>
          <cell r="CZ86">
            <v>-37.449999999999996</v>
          </cell>
          <cell r="DA86">
            <v>-37.449999999999996</v>
          </cell>
          <cell r="DB86">
            <v>-37.449999999999996</v>
          </cell>
          <cell r="DC86">
            <v>-37.449999999999996</v>
          </cell>
          <cell r="DD86">
            <v>-37.449999999999996</v>
          </cell>
          <cell r="DE86">
            <v>-37.449999999999996</v>
          </cell>
          <cell r="DF86">
            <v>-37.449999999999996</v>
          </cell>
          <cell r="DG86">
            <v>-37.449999999999996</v>
          </cell>
          <cell r="DH86">
            <v>-38.78</v>
          </cell>
          <cell r="DI86">
            <v>-38.78</v>
          </cell>
          <cell r="DJ86">
            <v>-38.78</v>
          </cell>
          <cell r="DK86">
            <v>-38.78</v>
          </cell>
          <cell r="DL86">
            <v>-38.78</v>
          </cell>
          <cell r="DM86">
            <v>-38.78</v>
          </cell>
          <cell r="DN86">
            <v>-38.78</v>
          </cell>
          <cell r="DO86">
            <v>-38.78</v>
          </cell>
          <cell r="DP86">
            <v>-38.78</v>
          </cell>
          <cell r="DQ86">
            <v>-38.78</v>
          </cell>
          <cell r="DR86">
            <v>-38.78</v>
          </cell>
          <cell r="DS86">
            <v>-38.78</v>
          </cell>
        </row>
        <row r="87">
          <cell r="C87" t="str">
            <v>Cedar Springs Wind III_T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-32.149999999999991</v>
          </cell>
          <cell r="P87">
            <v>-33.480000000000004</v>
          </cell>
          <cell r="Q87">
            <v>-33.480000000000004</v>
          </cell>
          <cell r="R87">
            <v>-33.480000000000004</v>
          </cell>
          <cell r="S87">
            <v>-33.480000000000004</v>
          </cell>
          <cell r="T87">
            <v>-33.480000000000004</v>
          </cell>
          <cell r="U87">
            <v>-33.480000000000004</v>
          </cell>
          <cell r="V87">
            <v>-33.480000000000004</v>
          </cell>
          <cell r="W87">
            <v>-33.480000000000004</v>
          </cell>
          <cell r="X87">
            <v>-33.480000000000004</v>
          </cell>
          <cell r="Y87">
            <v>-33.480000000000004</v>
          </cell>
          <cell r="Z87">
            <v>-33.480000000000004</v>
          </cell>
          <cell r="AA87">
            <v>-33.480000000000004</v>
          </cell>
          <cell r="AB87">
            <v>-33.480000000000004</v>
          </cell>
          <cell r="AC87">
            <v>-33.480000000000004</v>
          </cell>
          <cell r="AD87">
            <v>-33.480000000000004</v>
          </cell>
          <cell r="AE87">
            <v>-33.480000000000004</v>
          </cell>
          <cell r="AF87">
            <v>-33.480000000000004</v>
          </cell>
          <cell r="AG87">
            <v>-33.480000000000004</v>
          </cell>
          <cell r="AH87">
            <v>-33.480000000000004</v>
          </cell>
          <cell r="AI87">
            <v>-33.480000000000004</v>
          </cell>
          <cell r="AJ87">
            <v>-33.480000000000004</v>
          </cell>
          <cell r="AK87">
            <v>-33.480000000000004</v>
          </cell>
          <cell r="AL87">
            <v>-33.480000000000004</v>
          </cell>
          <cell r="AM87">
            <v>-33.480000000000004</v>
          </cell>
          <cell r="AN87">
            <v>-34.799999999999997</v>
          </cell>
          <cell r="AO87">
            <v>-34.799999999999997</v>
          </cell>
          <cell r="AP87">
            <v>-34.799999999999997</v>
          </cell>
          <cell r="AQ87">
            <v>-34.799999999999997</v>
          </cell>
          <cell r="AR87">
            <v>-34.799999999999997</v>
          </cell>
          <cell r="AS87">
            <v>-34.799999999999997</v>
          </cell>
          <cell r="AT87">
            <v>-34.799999999999997</v>
          </cell>
          <cell r="AU87">
            <v>-34.799999999999997</v>
          </cell>
          <cell r="AV87">
            <v>-34.799999999999997</v>
          </cell>
          <cell r="AW87">
            <v>-34.799999999999997</v>
          </cell>
          <cell r="AX87">
            <v>-34.799999999999997</v>
          </cell>
          <cell r="AY87">
            <v>-34.799999999999997</v>
          </cell>
          <cell r="AZ87">
            <v>-34.799999999999997</v>
          </cell>
          <cell r="BA87">
            <v>-34.799999999999997</v>
          </cell>
          <cell r="BB87">
            <v>-34.799999999999997</v>
          </cell>
          <cell r="BC87">
            <v>-34.799999999999997</v>
          </cell>
          <cell r="BD87">
            <v>-34.799999999999997</v>
          </cell>
          <cell r="BE87">
            <v>-34.799999999999997</v>
          </cell>
          <cell r="BF87">
            <v>-34.799999999999997</v>
          </cell>
          <cell r="BG87">
            <v>-34.799999999999997</v>
          </cell>
          <cell r="BH87">
            <v>-34.799999999999997</v>
          </cell>
          <cell r="BI87">
            <v>-34.799999999999997</v>
          </cell>
          <cell r="BJ87">
            <v>-34.799999999999997</v>
          </cell>
          <cell r="BK87">
            <v>-34.799999999999997</v>
          </cell>
          <cell r="BL87">
            <v>-36.129999999999995</v>
          </cell>
          <cell r="BM87">
            <v>-36.129999999999995</v>
          </cell>
          <cell r="BN87">
            <v>-36.129999999999995</v>
          </cell>
          <cell r="BO87">
            <v>-36.129999999999995</v>
          </cell>
          <cell r="BP87">
            <v>-36.129999999999995</v>
          </cell>
          <cell r="BQ87">
            <v>-36.129999999999995</v>
          </cell>
          <cell r="BR87">
            <v>-36.129999999999995</v>
          </cell>
          <cell r="BS87">
            <v>-36.129999999999995</v>
          </cell>
          <cell r="BT87">
            <v>-36.129999999999995</v>
          </cell>
          <cell r="BU87">
            <v>-36.129999999999995</v>
          </cell>
          <cell r="BV87">
            <v>-36.129999999999995</v>
          </cell>
          <cell r="BW87">
            <v>-36.129999999999995</v>
          </cell>
          <cell r="BX87">
            <v>-36.129999999999995</v>
          </cell>
          <cell r="BY87">
            <v>-36.129999999999995</v>
          </cell>
          <cell r="BZ87">
            <v>-36.129999999999995</v>
          </cell>
          <cell r="CA87">
            <v>-36.129999999999995</v>
          </cell>
          <cell r="CB87">
            <v>-36.129999999999995</v>
          </cell>
          <cell r="CC87">
            <v>-36.129999999999995</v>
          </cell>
          <cell r="CD87">
            <v>-36.129999999999995</v>
          </cell>
          <cell r="CE87">
            <v>-36.129999999999995</v>
          </cell>
          <cell r="CF87">
            <v>-36.129999999999995</v>
          </cell>
          <cell r="CG87">
            <v>-36.129999999999995</v>
          </cell>
          <cell r="CH87">
            <v>-36.129999999999995</v>
          </cell>
          <cell r="CI87">
            <v>-36.129999999999995</v>
          </cell>
          <cell r="CJ87">
            <v>-37.449999999999996</v>
          </cell>
          <cell r="CK87">
            <v>-37.449999999999996</v>
          </cell>
          <cell r="CL87">
            <v>-37.449999999999996</v>
          </cell>
          <cell r="CM87">
            <v>-37.449999999999996</v>
          </cell>
          <cell r="CN87">
            <v>-37.449999999999996</v>
          </cell>
          <cell r="CO87">
            <v>-37.449999999999996</v>
          </cell>
          <cell r="CP87">
            <v>-37.449999999999996</v>
          </cell>
          <cell r="CQ87">
            <v>-37.449999999999996</v>
          </cell>
          <cell r="CR87">
            <v>-37.449999999999996</v>
          </cell>
          <cell r="CS87">
            <v>-37.449999999999996</v>
          </cell>
          <cell r="CT87">
            <v>-37.449999999999996</v>
          </cell>
          <cell r="CU87">
            <v>-37.449999999999996</v>
          </cell>
          <cell r="CV87">
            <v>-37.449999999999996</v>
          </cell>
          <cell r="CW87">
            <v>-37.449999999999996</v>
          </cell>
          <cell r="CX87">
            <v>-37.449999999999996</v>
          </cell>
          <cell r="CY87">
            <v>-37.449999999999996</v>
          </cell>
          <cell r="CZ87">
            <v>-37.449999999999996</v>
          </cell>
          <cell r="DA87">
            <v>-37.449999999999996</v>
          </cell>
          <cell r="DB87">
            <v>-37.449999999999996</v>
          </cell>
          <cell r="DC87">
            <v>-37.449999999999996</v>
          </cell>
          <cell r="DD87">
            <v>-37.449999999999996</v>
          </cell>
          <cell r="DE87">
            <v>-37.449999999999996</v>
          </cell>
          <cell r="DF87">
            <v>-37.449999999999996</v>
          </cell>
          <cell r="DG87">
            <v>-37.449999999999996</v>
          </cell>
          <cell r="DH87">
            <v>-38.78</v>
          </cell>
          <cell r="DI87">
            <v>-38.78</v>
          </cell>
          <cell r="DJ87">
            <v>-38.78</v>
          </cell>
          <cell r="DK87">
            <v>-38.78</v>
          </cell>
          <cell r="DL87">
            <v>-38.78</v>
          </cell>
          <cell r="DM87">
            <v>-38.78</v>
          </cell>
          <cell r="DN87">
            <v>-38.78</v>
          </cell>
          <cell r="DO87">
            <v>-38.78</v>
          </cell>
          <cell r="DP87">
            <v>-38.78</v>
          </cell>
          <cell r="DQ87">
            <v>-38.78</v>
          </cell>
          <cell r="DR87">
            <v>-38.78</v>
          </cell>
          <cell r="DS87">
            <v>-38.78</v>
          </cell>
        </row>
        <row r="88">
          <cell r="C88" t="str">
            <v>IRP19Wind_UT_CP_T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-21.47999999999999</v>
          </cell>
          <cell r="AO88">
            <v>-21.47999999999999</v>
          </cell>
          <cell r="AP88">
            <v>-21.47999999999999</v>
          </cell>
          <cell r="AQ88">
            <v>-21.47999999999999</v>
          </cell>
          <cell r="AR88">
            <v>-21.47999999999999</v>
          </cell>
          <cell r="AS88">
            <v>-21.47999999999999</v>
          </cell>
          <cell r="AT88">
            <v>-21.47999999999999</v>
          </cell>
          <cell r="AU88">
            <v>-21.47999999999999</v>
          </cell>
          <cell r="AV88">
            <v>-21.47999999999999</v>
          </cell>
          <cell r="AW88">
            <v>-21.47999999999999</v>
          </cell>
          <cell r="AX88">
            <v>-21.47999999999999</v>
          </cell>
          <cell r="AY88">
            <v>-21.47999999999999</v>
          </cell>
          <cell r="AZ88">
            <v>-21.47999999999999</v>
          </cell>
          <cell r="BA88">
            <v>-21.47999999999999</v>
          </cell>
          <cell r="BB88">
            <v>-21.47999999999999</v>
          </cell>
          <cell r="BC88">
            <v>-21.47999999999999</v>
          </cell>
          <cell r="BD88">
            <v>-21.47999999999999</v>
          </cell>
          <cell r="BE88">
            <v>-21.47999999999999</v>
          </cell>
          <cell r="BF88">
            <v>-21.47999999999999</v>
          </cell>
          <cell r="BG88">
            <v>-21.47999999999999</v>
          </cell>
          <cell r="BH88">
            <v>-21.47999999999999</v>
          </cell>
          <cell r="BI88">
            <v>-21.47999999999999</v>
          </cell>
          <cell r="BJ88">
            <v>-21.47999999999999</v>
          </cell>
          <cell r="BK88">
            <v>-21.47999999999999</v>
          </cell>
          <cell r="BL88">
            <v>-22.277999999999992</v>
          </cell>
          <cell r="BM88">
            <v>-22.277999999999992</v>
          </cell>
          <cell r="BN88">
            <v>-22.277999999999992</v>
          </cell>
          <cell r="BO88">
            <v>-22.277999999999992</v>
          </cell>
          <cell r="BP88">
            <v>-22.277999999999992</v>
          </cell>
          <cell r="BQ88">
            <v>-22.277999999999992</v>
          </cell>
          <cell r="BR88">
            <v>-22.277999999999992</v>
          </cell>
          <cell r="BS88">
            <v>-22.277999999999992</v>
          </cell>
          <cell r="BT88">
            <v>-22.277999999999992</v>
          </cell>
          <cell r="BU88">
            <v>-22.277999999999992</v>
          </cell>
          <cell r="BV88">
            <v>-22.277999999999992</v>
          </cell>
          <cell r="BW88">
            <v>-22.277999999999992</v>
          </cell>
          <cell r="BX88">
            <v>-22.277999999999992</v>
          </cell>
          <cell r="BY88">
            <v>-22.277999999999992</v>
          </cell>
          <cell r="BZ88">
            <v>-22.277999999999992</v>
          </cell>
          <cell r="CA88">
            <v>-22.277999999999992</v>
          </cell>
          <cell r="CB88">
            <v>-22.277999999999992</v>
          </cell>
          <cell r="CC88">
            <v>-22.277999999999992</v>
          </cell>
          <cell r="CD88">
            <v>-22.277999999999992</v>
          </cell>
          <cell r="CE88">
            <v>-22.277999999999992</v>
          </cell>
          <cell r="CF88">
            <v>-22.277999999999992</v>
          </cell>
          <cell r="CG88">
            <v>-22.277999999999992</v>
          </cell>
          <cell r="CH88">
            <v>-22.277999999999992</v>
          </cell>
          <cell r="CI88">
            <v>-22.277999999999992</v>
          </cell>
          <cell r="CJ88">
            <v>-23.070009999999996</v>
          </cell>
          <cell r="CK88">
            <v>-23.070009999999996</v>
          </cell>
          <cell r="CL88">
            <v>-23.070009999999996</v>
          </cell>
          <cell r="CM88">
            <v>-23.070009999999996</v>
          </cell>
          <cell r="CN88">
            <v>-23.070009999999996</v>
          </cell>
          <cell r="CO88">
            <v>-23.070009999999996</v>
          </cell>
          <cell r="CP88">
            <v>-23.070009999999996</v>
          </cell>
          <cell r="CQ88">
            <v>-23.070009999999996</v>
          </cell>
          <cell r="CR88">
            <v>-23.070009999999996</v>
          </cell>
          <cell r="CS88">
            <v>-23.070009999999996</v>
          </cell>
          <cell r="CT88">
            <v>-23.070009999999996</v>
          </cell>
          <cell r="CU88">
            <v>-23.070009999999996</v>
          </cell>
          <cell r="CV88">
            <v>-23.070009999999996</v>
          </cell>
          <cell r="CW88">
            <v>-23.070009999999996</v>
          </cell>
          <cell r="CX88">
            <v>-23.070009999999996</v>
          </cell>
          <cell r="CY88">
            <v>-23.070009999999996</v>
          </cell>
          <cell r="CZ88">
            <v>-23.070009999999996</v>
          </cell>
          <cell r="DA88">
            <v>-23.070009999999996</v>
          </cell>
          <cell r="DB88">
            <v>-23.070009999999996</v>
          </cell>
          <cell r="DC88">
            <v>-23.070009999999996</v>
          </cell>
          <cell r="DD88">
            <v>-23.070009999999996</v>
          </cell>
          <cell r="DE88">
            <v>-23.070009999999996</v>
          </cell>
          <cell r="DF88">
            <v>-23.070009999999996</v>
          </cell>
          <cell r="DG88">
            <v>-23.070009999999996</v>
          </cell>
          <cell r="DH88">
            <v>-23.867999999999995</v>
          </cell>
          <cell r="DI88">
            <v>-23.867999999999995</v>
          </cell>
          <cell r="DJ88">
            <v>-23.867999999999995</v>
          </cell>
          <cell r="DK88">
            <v>-23.867999999999995</v>
          </cell>
          <cell r="DL88">
            <v>-23.867999999999995</v>
          </cell>
          <cell r="DM88">
            <v>-23.867999999999995</v>
          </cell>
          <cell r="DN88">
            <v>-23.867999999999995</v>
          </cell>
          <cell r="DO88">
            <v>-23.867999999999995</v>
          </cell>
          <cell r="DP88">
            <v>-23.867999999999995</v>
          </cell>
          <cell r="DQ88">
            <v>-23.867999999999995</v>
          </cell>
          <cell r="DR88">
            <v>-23.867999999999995</v>
          </cell>
          <cell r="DS88">
            <v>-23.867999999999995</v>
          </cell>
        </row>
        <row r="89">
          <cell r="C89" t="str">
            <v>IRP19Wind_WYAE_T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-20.480000000000004</v>
          </cell>
          <cell r="BA89">
            <v>-20.480000000000004</v>
          </cell>
          <cell r="BB89">
            <v>-20.480000000000004</v>
          </cell>
          <cell r="BC89">
            <v>-20.480000000000004</v>
          </cell>
          <cell r="BD89">
            <v>-20.480000000000004</v>
          </cell>
          <cell r="BE89">
            <v>-20.480000000000004</v>
          </cell>
          <cell r="BF89">
            <v>-20.480000000000004</v>
          </cell>
          <cell r="BG89">
            <v>-20.480000000000004</v>
          </cell>
          <cell r="BH89">
            <v>-20.480000000000004</v>
          </cell>
          <cell r="BI89">
            <v>-20.480000000000004</v>
          </cell>
          <cell r="BJ89">
            <v>-20.480000000000004</v>
          </cell>
          <cell r="BK89">
            <v>-20.480000000000004</v>
          </cell>
          <cell r="BL89">
            <v>-21.277999999999992</v>
          </cell>
          <cell r="BM89">
            <v>-21.277999999999992</v>
          </cell>
          <cell r="BN89">
            <v>-21.277999999999992</v>
          </cell>
          <cell r="BO89">
            <v>-21.277999999999992</v>
          </cell>
          <cell r="BP89">
            <v>-21.277999999999992</v>
          </cell>
          <cell r="BQ89">
            <v>-21.277999999999992</v>
          </cell>
          <cell r="BR89">
            <v>-21.277999999999992</v>
          </cell>
          <cell r="BS89">
            <v>-21.277999999999992</v>
          </cell>
          <cell r="BT89">
            <v>-21.277999999999992</v>
          </cell>
          <cell r="BU89">
            <v>-21.277999999999992</v>
          </cell>
          <cell r="BV89">
            <v>-21.277999999999992</v>
          </cell>
          <cell r="BW89">
            <v>-21.277999999999992</v>
          </cell>
          <cell r="BX89">
            <v>-21.277999999999992</v>
          </cell>
          <cell r="BY89">
            <v>-21.277999999999992</v>
          </cell>
          <cell r="BZ89">
            <v>-21.277999999999992</v>
          </cell>
          <cell r="CA89">
            <v>-21.277999999999992</v>
          </cell>
          <cell r="CB89">
            <v>-21.277999999999992</v>
          </cell>
          <cell r="CC89">
            <v>-21.277999999999992</v>
          </cell>
          <cell r="CD89">
            <v>-21.277999999999992</v>
          </cell>
          <cell r="CE89">
            <v>-21.277999999999992</v>
          </cell>
          <cell r="CF89">
            <v>-21.277999999999992</v>
          </cell>
          <cell r="CG89">
            <v>-21.277999999999992</v>
          </cell>
          <cell r="CH89">
            <v>-21.277999999999992</v>
          </cell>
          <cell r="CI89">
            <v>-21.277999999999992</v>
          </cell>
          <cell r="CJ89">
            <v>-22.069999999999993</v>
          </cell>
          <cell r="CK89">
            <v>-22.069999999999993</v>
          </cell>
          <cell r="CL89">
            <v>-22.069999999999993</v>
          </cell>
          <cell r="CM89">
            <v>-22.069999999999993</v>
          </cell>
          <cell r="CN89">
            <v>-22.069999999999993</v>
          </cell>
          <cell r="CO89">
            <v>-22.069999999999993</v>
          </cell>
          <cell r="CP89">
            <v>-22.069999999999993</v>
          </cell>
          <cell r="CQ89">
            <v>-22.069999999999993</v>
          </cell>
          <cell r="CR89">
            <v>-22.069999999999993</v>
          </cell>
          <cell r="CS89">
            <v>-22.069999999999993</v>
          </cell>
          <cell r="CT89">
            <v>-22.069999999999993</v>
          </cell>
          <cell r="CU89">
            <v>-22.069999999999993</v>
          </cell>
          <cell r="CV89">
            <v>-22.069999999999993</v>
          </cell>
          <cell r="CW89">
            <v>-22.069999999999993</v>
          </cell>
          <cell r="CX89">
            <v>-22.069999999999993</v>
          </cell>
          <cell r="CY89">
            <v>-22.069999999999993</v>
          </cell>
          <cell r="CZ89">
            <v>-22.069999999999993</v>
          </cell>
          <cell r="DA89">
            <v>-22.069999999999993</v>
          </cell>
          <cell r="DB89">
            <v>-22.069999999999993</v>
          </cell>
          <cell r="DC89">
            <v>-22.069999999999993</v>
          </cell>
          <cell r="DD89">
            <v>-22.069999999999993</v>
          </cell>
          <cell r="DE89">
            <v>-22.069999999999993</v>
          </cell>
          <cell r="DF89">
            <v>-22.069999999999993</v>
          </cell>
          <cell r="DG89">
            <v>-22.069999999999993</v>
          </cell>
          <cell r="DH89">
            <v>-22.867999999999995</v>
          </cell>
          <cell r="DI89">
            <v>-22.867999999999995</v>
          </cell>
          <cell r="DJ89">
            <v>-22.867999999999995</v>
          </cell>
          <cell r="DK89">
            <v>-22.867999999999995</v>
          </cell>
          <cell r="DL89">
            <v>-22.867999999999995</v>
          </cell>
          <cell r="DM89">
            <v>-22.867999999999995</v>
          </cell>
          <cell r="DN89">
            <v>-22.867999999999995</v>
          </cell>
          <cell r="DO89">
            <v>-22.867999999999995</v>
          </cell>
          <cell r="DP89">
            <v>-22.867999999999995</v>
          </cell>
          <cell r="DQ89">
            <v>-22.867999999999995</v>
          </cell>
          <cell r="DR89">
            <v>-22.867999999999995</v>
          </cell>
          <cell r="DS89">
            <v>-22.867999999999995</v>
          </cell>
        </row>
        <row r="90">
          <cell r="C90" t="str">
            <v>IRP19Wind_ID_T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</row>
        <row r="91">
          <cell r="C91" t="str">
            <v>IRP19Wind_wS_YK_T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</row>
        <row r="92">
          <cell r="C92" t="str">
            <v>IRP19Wind_WW_T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</row>
        <row r="93">
          <cell r="C93" t="str">
            <v>IRP19Wind_YK_T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</row>
        <row r="94">
          <cell r="C94" t="str">
            <v>IRP19Wind_wS_PNC_T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</row>
        <row r="95">
          <cell r="C95" t="str">
            <v>IRP19Wind_wS_ID_T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</row>
        <row r="96">
          <cell r="C96" t="str">
            <v>Top of the World Wind_T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ImportData"/>
      <sheetName val="Summary"/>
      <sheetName val="Avoided Costs"/>
      <sheetName val="AC Dollars"/>
      <sheetName val="Recon"/>
      <sheetName val="Side-by-Side"/>
      <sheetName val="Delta"/>
      <sheetName val="NPC"/>
      <sheetName val="BASE"/>
      <sheetName val="Check MWh"/>
      <sheetName val="Check Dollars"/>
      <sheetName val="Trapped Adj"/>
      <sheetName val="RenewContract$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ady Reserve (MWH)"/>
      <sheetName val="GRID Spinning Reserve (MWH)"/>
      <sheetName val="GRID Reserves (MWh)"/>
      <sheetName val="MacroBuilder"/>
      <sheetName val="NPC Version L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">
          <cell r="E3">
            <v>2030</v>
          </cell>
          <cell r="F3">
            <v>47484</v>
          </cell>
          <cell r="G3">
            <v>47515</v>
          </cell>
          <cell r="H3">
            <v>47543</v>
          </cell>
          <cell r="I3">
            <v>47574</v>
          </cell>
          <cell r="J3">
            <v>47604</v>
          </cell>
          <cell r="K3">
            <v>47635</v>
          </cell>
          <cell r="L3">
            <v>47665</v>
          </cell>
          <cell r="M3">
            <v>47696</v>
          </cell>
          <cell r="N3">
            <v>47727</v>
          </cell>
          <cell r="O3">
            <v>47757</v>
          </cell>
          <cell r="P3">
            <v>47788</v>
          </cell>
          <cell r="Q3">
            <v>47818</v>
          </cell>
          <cell r="R3">
            <v>2031</v>
          </cell>
          <cell r="S3">
            <v>47849</v>
          </cell>
          <cell r="T3">
            <v>47880</v>
          </cell>
          <cell r="U3">
            <v>47908</v>
          </cell>
          <cell r="V3">
            <v>47939</v>
          </cell>
          <cell r="W3">
            <v>47969</v>
          </cell>
          <cell r="X3">
            <v>48000</v>
          </cell>
          <cell r="Y3">
            <v>48030</v>
          </cell>
          <cell r="Z3">
            <v>48061</v>
          </cell>
          <cell r="AA3">
            <v>48092</v>
          </cell>
          <cell r="AB3">
            <v>48122</v>
          </cell>
          <cell r="AC3">
            <v>48153</v>
          </cell>
          <cell r="AD3">
            <v>48183</v>
          </cell>
          <cell r="AE3">
            <v>2032</v>
          </cell>
          <cell r="AF3">
            <v>48214</v>
          </cell>
          <cell r="AG3">
            <v>48245</v>
          </cell>
          <cell r="AH3">
            <v>48274</v>
          </cell>
          <cell r="AI3">
            <v>48305</v>
          </cell>
          <cell r="AJ3">
            <v>48335</v>
          </cell>
          <cell r="AK3">
            <v>48366</v>
          </cell>
          <cell r="AL3">
            <v>48396</v>
          </cell>
          <cell r="AM3">
            <v>48427</v>
          </cell>
          <cell r="AN3">
            <v>48458</v>
          </cell>
          <cell r="AO3">
            <v>48488</v>
          </cell>
          <cell r="AP3">
            <v>48519</v>
          </cell>
          <cell r="AQ3">
            <v>48549</v>
          </cell>
          <cell r="AR3">
            <v>2033</v>
          </cell>
          <cell r="AS3">
            <v>48580</v>
          </cell>
          <cell r="AT3">
            <v>48611</v>
          </cell>
          <cell r="AU3">
            <v>48639</v>
          </cell>
          <cell r="AV3">
            <v>48670</v>
          </cell>
          <cell r="AW3">
            <v>48700</v>
          </cell>
          <cell r="AX3">
            <v>48731</v>
          </cell>
          <cell r="AY3">
            <v>48761</v>
          </cell>
          <cell r="AZ3">
            <v>48792</v>
          </cell>
          <cell r="BA3">
            <v>48823</v>
          </cell>
          <cell r="BB3">
            <v>48853</v>
          </cell>
          <cell r="BC3">
            <v>48884</v>
          </cell>
          <cell r="BD3">
            <v>48914</v>
          </cell>
          <cell r="BE3">
            <v>2034</v>
          </cell>
          <cell r="BF3">
            <v>48945</v>
          </cell>
          <cell r="BG3">
            <v>48976</v>
          </cell>
          <cell r="BH3">
            <v>49004</v>
          </cell>
          <cell r="BI3">
            <v>49035</v>
          </cell>
          <cell r="BJ3">
            <v>49065</v>
          </cell>
          <cell r="BK3">
            <v>49096</v>
          </cell>
          <cell r="BL3">
            <v>49126</v>
          </cell>
          <cell r="BM3">
            <v>49157</v>
          </cell>
          <cell r="BN3">
            <v>49188</v>
          </cell>
          <cell r="BO3">
            <v>49218</v>
          </cell>
          <cell r="BP3">
            <v>49249</v>
          </cell>
          <cell r="BQ3">
            <v>49279</v>
          </cell>
          <cell r="BR3">
            <v>2035</v>
          </cell>
          <cell r="BS3">
            <v>49310</v>
          </cell>
          <cell r="BT3">
            <v>49341</v>
          </cell>
          <cell r="BU3">
            <v>49369</v>
          </cell>
          <cell r="BV3">
            <v>49400</v>
          </cell>
          <cell r="BW3">
            <v>49430</v>
          </cell>
          <cell r="BX3">
            <v>49461</v>
          </cell>
          <cell r="BY3">
            <v>49491</v>
          </cell>
          <cell r="BZ3">
            <v>49522</v>
          </cell>
          <cell r="CA3">
            <v>49553</v>
          </cell>
          <cell r="CB3">
            <v>49583</v>
          </cell>
          <cell r="CC3">
            <v>49614</v>
          </cell>
          <cell r="CD3">
            <v>49644</v>
          </cell>
          <cell r="CE3">
            <v>2036</v>
          </cell>
          <cell r="CF3">
            <v>49675</v>
          </cell>
          <cell r="CG3">
            <v>49706</v>
          </cell>
          <cell r="CH3">
            <v>49735</v>
          </cell>
          <cell r="CI3">
            <v>49766</v>
          </cell>
          <cell r="CJ3">
            <v>49796</v>
          </cell>
          <cell r="CK3">
            <v>49827</v>
          </cell>
          <cell r="CL3">
            <v>49857</v>
          </cell>
          <cell r="CM3">
            <v>49888</v>
          </cell>
          <cell r="CN3">
            <v>49919</v>
          </cell>
          <cell r="CO3">
            <v>49949</v>
          </cell>
          <cell r="CP3">
            <v>49980</v>
          </cell>
          <cell r="CQ3">
            <v>50010</v>
          </cell>
          <cell r="CR3">
            <v>2037</v>
          </cell>
          <cell r="CS3">
            <v>50041</v>
          </cell>
          <cell r="CT3">
            <v>50072</v>
          </cell>
          <cell r="CU3">
            <v>50100</v>
          </cell>
          <cell r="CV3">
            <v>50131</v>
          </cell>
          <cell r="CW3">
            <v>50161</v>
          </cell>
          <cell r="CX3">
            <v>50192</v>
          </cell>
          <cell r="CY3">
            <v>50222</v>
          </cell>
          <cell r="CZ3">
            <v>50253</v>
          </cell>
          <cell r="DA3">
            <v>50284</v>
          </cell>
          <cell r="DB3">
            <v>50314</v>
          </cell>
          <cell r="DC3">
            <v>50345</v>
          </cell>
          <cell r="DD3">
            <v>50375</v>
          </cell>
          <cell r="DE3">
            <v>2038</v>
          </cell>
          <cell r="DF3">
            <v>50406</v>
          </cell>
          <cell r="DG3">
            <v>50437</v>
          </cell>
          <cell r="DH3">
            <v>50465</v>
          </cell>
          <cell r="DI3">
            <v>50496</v>
          </cell>
          <cell r="DJ3">
            <v>50526</v>
          </cell>
          <cell r="DK3">
            <v>50557</v>
          </cell>
          <cell r="DL3">
            <v>50587</v>
          </cell>
          <cell r="DM3">
            <v>50618</v>
          </cell>
          <cell r="DN3">
            <v>50649</v>
          </cell>
          <cell r="DO3">
            <v>50679</v>
          </cell>
          <cell r="DP3">
            <v>50710</v>
          </cell>
          <cell r="DQ3">
            <v>50740</v>
          </cell>
          <cell r="DR3">
            <v>2039</v>
          </cell>
          <cell r="DS3">
            <v>50771</v>
          </cell>
          <cell r="DT3">
            <v>50802</v>
          </cell>
          <cell r="DU3">
            <v>50830</v>
          </cell>
          <cell r="DV3">
            <v>50861</v>
          </cell>
          <cell r="DW3">
            <v>50891</v>
          </cell>
          <cell r="DX3">
            <v>50922</v>
          </cell>
          <cell r="DY3">
            <v>50952</v>
          </cell>
          <cell r="DZ3">
            <v>50983</v>
          </cell>
          <cell r="EA3">
            <v>51014</v>
          </cell>
          <cell r="EB3">
            <v>51044</v>
          </cell>
          <cell r="EC3">
            <v>51075</v>
          </cell>
          <cell r="ED3">
            <v>51105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764.70000000018626</v>
          </cell>
          <cell r="G32">
            <v>1435</v>
          </cell>
          <cell r="H32">
            <v>3272.3000000000466</v>
          </cell>
          <cell r="I32">
            <v>791.89999999990687</v>
          </cell>
          <cell r="J32">
            <v>716.29999999981374</v>
          </cell>
          <cell r="K32">
            <v>329</v>
          </cell>
          <cell r="L32">
            <v>218</v>
          </cell>
          <cell r="M32">
            <v>28</v>
          </cell>
          <cell r="N32">
            <v>0</v>
          </cell>
          <cell r="O32">
            <v>0</v>
          </cell>
          <cell r="P32">
            <v>1242.5</v>
          </cell>
          <cell r="Q32">
            <v>786</v>
          </cell>
          <cell r="R32">
            <v>8911.8000000044703</v>
          </cell>
          <cell r="S32">
            <v>658.40000000037253</v>
          </cell>
          <cell r="T32">
            <v>1928.2999999998137</v>
          </cell>
          <cell r="U32">
            <v>1289.7000000001863</v>
          </cell>
          <cell r="V32">
            <v>306.69999999995343</v>
          </cell>
          <cell r="W32">
            <v>931</v>
          </cell>
          <cell r="X32">
            <v>706.70000000018626</v>
          </cell>
          <cell r="Y32">
            <v>137.5</v>
          </cell>
          <cell r="Z32">
            <v>37</v>
          </cell>
          <cell r="AA32">
            <v>4.2000000001862645</v>
          </cell>
          <cell r="AB32">
            <v>26.299999999813735</v>
          </cell>
          <cell r="AC32">
            <v>1290</v>
          </cell>
          <cell r="AD32">
            <v>1596</v>
          </cell>
          <cell r="AE32">
            <v>9638.7999999970198</v>
          </cell>
          <cell r="AF32">
            <v>380.29999999981374</v>
          </cell>
          <cell r="AG32">
            <v>1027.2000000001863</v>
          </cell>
          <cell r="AH32">
            <v>3199.5999999996275</v>
          </cell>
          <cell r="AI32">
            <v>634</v>
          </cell>
          <cell r="AJ32">
            <v>1814.2000000001863</v>
          </cell>
          <cell r="AK32">
            <v>705.29999999981374</v>
          </cell>
          <cell r="AL32">
            <v>12</v>
          </cell>
          <cell r="AM32">
            <v>40</v>
          </cell>
          <cell r="AN32">
            <v>0</v>
          </cell>
          <cell r="AO32">
            <v>602.70000000018626</v>
          </cell>
          <cell r="AP32">
            <v>1006.5</v>
          </cell>
          <cell r="AQ32">
            <v>217</v>
          </cell>
          <cell r="AR32">
            <v>6371.7000000029802</v>
          </cell>
          <cell r="AS32">
            <v>0</v>
          </cell>
          <cell r="AT32">
            <v>-117</v>
          </cell>
          <cell r="AU32">
            <v>2185</v>
          </cell>
          <cell r="AV32">
            <v>82.800000000046566</v>
          </cell>
          <cell r="AW32">
            <v>2027.5999999996275</v>
          </cell>
          <cell r="AX32">
            <v>820.29999999981374</v>
          </cell>
          <cell r="AY32">
            <v>55.5</v>
          </cell>
          <cell r="AZ32">
            <v>15</v>
          </cell>
          <cell r="BA32">
            <v>0</v>
          </cell>
          <cell r="BB32">
            <v>0</v>
          </cell>
          <cell r="BC32">
            <v>412.5</v>
          </cell>
          <cell r="BD32">
            <v>890</v>
          </cell>
          <cell r="BE32">
            <v>6778.6000000014901</v>
          </cell>
          <cell r="BF32">
            <v>-32.200000000186265</v>
          </cell>
          <cell r="BG32">
            <v>-115.5</v>
          </cell>
          <cell r="BH32">
            <v>1199.7999999998137</v>
          </cell>
          <cell r="BI32">
            <v>0</v>
          </cell>
          <cell r="BJ32">
            <v>971.5</v>
          </cell>
          <cell r="BK32">
            <v>1185</v>
          </cell>
          <cell r="BL32">
            <v>56</v>
          </cell>
          <cell r="BM32">
            <v>12</v>
          </cell>
          <cell r="BN32">
            <v>0</v>
          </cell>
          <cell r="BO32">
            <v>1156.5</v>
          </cell>
          <cell r="BP32">
            <v>2422.5</v>
          </cell>
          <cell r="BQ32">
            <v>-77</v>
          </cell>
          <cell r="BR32">
            <v>12324.5</v>
          </cell>
          <cell r="BS32">
            <v>0</v>
          </cell>
          <cell r="BT32">
            <v>2466</v>
          </cell>
          <cell r="BU32">
            <v>687.20000000018626</v>
          </cell>
          <cell r="BV32">
            <v>2219.6000000000931</v>
          </cell>
          <cell r="BW32">
            <v>1695.7000000001863</v>
          </cell>
          <cell r="BX32">
            <v>1152.5</v>
          </cell>
          <cell r="BY32">
            <v>431</v>
          </cell>
          <cell r="BZ32">
            <v>37.5</v>
          </cell>
          <cell r="CA32">
            <v>9</v>
          </cell>
          <cell r="CB32">
            <v>754</v>
          </cell>
          <cell r="CC32">
            <v>2335</v>
          </cell>
          <cell r="CD32">
            <v>537</v>
          </cell>
          <cell r="CE32">
            <v>8869</v>
          </cell>
          <cell r="CF32">
            <v>777.20000000018626</v>
          </cell>
          <cell r="CG32">
            <v>487.5</v>
          </cell>
          <cell r="CH32">
            <v>1318.2000000001863</v>
          </cell>
          <cell r="CI32">
            <v>0</v>
          </cell>
          <cell r="CJ32">
            <v>1894.7000000001863</v>
          </cell>
          <cell r="CK32">
            <v>1492.2000000001863</v>
          </cell>
          <cell r="CL32">
            <v>307</v>
          </cell>
          <cell r="CM32">
            <v>45.5</v>
          </cell>
          <cell r="CN32">
            <v>9.2000000001862645</v>
          </cell>
          <cell r="CO32">
            <v>0</v>
          </cell>
          <cell r="CP32">
            <v>2053.5</v>
          </cell>
          <cell r="CQ32">
            <v>484</v>
          </cell>
          <cell r="CR32">
            <v>5729.3999999985099</v>
          </cell>
          <cell r="CS32">
            <v>0</v>
          </cell>
          <cell r="CT32">
            <v>1382.7000000001863</v>
          </cell>
          <cell r="CU32">
            <v>921</v>
          </cell>
          <cell r="CV32">
            <v>0</v>
          </cell>
          <cell r="CW32">
            <v>874.20000000018626</v>
          </cell>
          <cell r="CX32">
            <v>557</v>
          </cell>
          <cell r="CY32">
            <v>27.5</v>
          </cell>
          <cell r="CZ32">
            <v>13</v>
          </cell>
          <cell r="DA32">
            <v>0</v>
          </cell>
          <cell r="DB32">
            <v>0</v>
          </cell>
          <cell r="DC32">
            <v>1223</v>
          </cell>
          <cell r="DD32">
            <v>731</v>
          </cell>
          <cell r="DE32">
            <v>6679.3999999985099</v>
          </cell>
          <cell r="DF32">
            <v>616</v>
          </cell>
          <cell r="DG32">
            <v>365.59999999962747</v>
          </cell>
          <cell r="DH32">
            <v>1274.2999999998137</v>
          </cell>
          <cell r="DI32">
            <v>0</v>
          </cell>
          <cell r="DJ32">
            <v>0</v>
          </cell>
          <cell r="DK32">
            <v>1511.5</v>
          </cell>
          <cell r="DL32">
            <v>12.5</v>
          </cell>
          <cell r="DM32">
            <v>0</v>
          </cell>
          <cell r="DN32">
            <v>0</v>
          </cell>
          <cell r="DO32">
            <v>311</v>
          </cell>
          <cell r="DP32">
            <v>1620.5</v>
          </cell>
          <cell r="DQ32">
            <v>968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</row>
        <row r="33">
          <cell r="F33">
            <v>-9452</v>
          </cell>
          <cell r="G33">
            <v>2909</v>
          </cell>
          <cell r="H33">
            <v>2839</v>
          </cell>
          <cell r="I33">
            <v>2635.2000000001863</v>
          </cell>
          <cell r="J33">
            <v>364</v>
          </cell>
          <cell r="K33">
            <v>51.5</v>
          </cell>
          <cell r="L33">
            <v>278.5</v>
          </cell>
          <cell r="M33">
            <v>181</v>
          </cell>
          <cell r="N33">
            <v>31</v>
          </cell>
          <cell r="O33">
            <v>6261</v>
          </cell>
          <cell r="P33">
            <v>6238.5</v>
          </cell>
          <cell r="Q33">
            <v>6623</v>
          </cell>
          <cell r="R33">
            <v>29733.20000000298</v>
          </cell>
          <cell r="S33">
            <v>5008</v>
          </cell>
          <cell r="T33">
            <v>2827.5</v>
          </cell>
          <cell r="U33">
            <v>2450</v>
          </cell>
          <cell r="V33">
            <v>2167.7000000001863</v>
          </cell>
          <cell r="W33">
            <v>0</v>
          </cell>
          <cell r="X33">
            <v>31</v>
          </cell>
          <cell r="Y33">
            <v>339</v>
          </cell>
          <cell r="Z33">
            <v>788</v>
          </cell>
          <cell r="AA33">
            <v>17</v>
          </cell>
          <cell r="AB33">
            <v>5265</v>
          </cell>
          <cell r="AC33">
            <v>3914</v>
          </cell>
          <cell r="AD33">
            <v>6926</v>
          </cell>
          <cell r="AE33">
            <v>24697</v>
          </cell>
          <cell r="AF33">
            <v>1910</v>
          </cell>
          <cell r="AG33">
            <v>3757.5</v>
          </cell>
          <cell r="AH33">
            <v>2127</v>
          </cell>
          <cell r="AI33">
            <v>3657</v>
          </cell>
          <cell r="AJ33">
            <v>503</v>
          </cell>
          <cell r="AK33">
            <v>207</v>
          </cell>
          <cell r="AL33">
            <v>155.5</v>
          </cell>
          <cell r="AM33">
            <v>208</v>
          </cell>
          <cell r="AN33">
            <v>34</v>
          </cell>
          <cell r="AO33">
            <v>5397</v>
          </cell>
          <cell r="AP33">
            <v>3950</v>
          </cell>
          <cell r="AQ33">
            <v>2791</v>
          </cell>
          <cell r="AR33">
            <v>30972.79999999702</v>
          </cell>
          <cell r="AS33">
            <v>2348</v>
          </cell>
          <cell r="AT33">
            <v>2713</v>
          </cell>
          <cell r="AU33">
            <v>3600.5</v>
          </cell>
          <cell r="AV33">
            <v>4017</v>
          </cell>
          <cell r="AW33">
            <v>946.29999999981374</v>
          </cell>
          <cell r="AX33">
            <v>497</v>
          </cell>
          <cell r="AY33">
            <v>651</v>
          </cell>
          <cell r="AZ33">
            <v>216</v>
          </cell>
          <cell r="BA33">
            <v>81</v>
          </cell>
          <cell r="BB33">
            <v>7354</v>
          </cell>
          <cell r="BC33">
            <v>5496</v>
          </cell>
          <cell r="BD33">
            <v>3053</v>
          </cell>
          <cell r="BE33">
            <v>36132.29999999702</v>
          </cell>
          <cell r="BF33">
            <v>6942</v>
          </cell>
          <cell r="BG33">
            <v>3167</v>
          </cell>
          <cell r="BH33">
            <v>5204</v>
          </cell>
          <cell r="BI33">
            <v>3172</v>
          </cell>
          <cell r="BJ33">
            <v>57.799999999813735</v>
          </cell>
          <cell r="BK33">
            <v>59</v>
          </cell>
          <cell r="BL33">
            <v>332.5</v>
          </cell>
          <cell r="BM33">
            <v>248</v>
          </cell>
          <cell r="BN33">
            <v>71</v>
          </cell>
          <cell r="BO33">
            <v>6805</v>
          </cell>
          <cell r="BP33">
            <v>7623</v>
          </cell>
          <cell r="BQ33">
            <v>2451</v>
          </cell>
          <cell r="BR33">
            <v>39640</v>
          </cell>
          <cell r="BS33">
            <v>8809</v>
          </cell>
          <cell r="BT33">
            <v>5994.5</v>
          </cell>
          <cell r="BU33">
            <v>2696</v>
          </cell>
          <cell r="BV33">
            <v>3609</v>
          </cell>
          <cell r="BW33">
            <v>427.5</v>
          </cell>
          <cell r="BX33">
            <v>55</v>
          </cell>
          <cell r="BY33">
            <v>612</v>
          </cell>
          <cell r="BZ33">
            <v>476</v>
          </cell>
          <cell r="CA33">
            <v>116</v>
          </cell>
          <cell r="CB33">
            <v>6401</v>
          </cell>
          <cell r="CC33">
            <v>5359</v>
          </cell>
          <cell r="CD33">
            <v>5085</v>
          </cell>
          <cell r="CE33">
            <v>29989.5</v>
          </cell>
          <cell r="CF33">
            <v>-5439</v>
          </cell>
          <cell r="CG33">
            <v>2462.5</v>
          </cell>
          <cell r="CH33">
            <v>8068</v>
          </cell>
          <cell r="CI33">
            <v>3501</v>
          </cell>
          <cell r="CJ33">
            <v>543</v>
          </cell>
          <cell r="CK33">
            <v>97</v>
          </cell>
          <cell r="CL33">
            <v>377</v>
          </cell>
          <cell r="CM33">
            <v>300</v>
          </cell>
          <cell r="CN33">
            <v>578</v>
          </cell>
          <cell r="CO33">
            <v>3544</v>
          </cell>
          <cell r="CP33">
            <v>6386</v>
          </cell>
          <cell r="CQ33">
            <v>9572</v>
          </cell>
          <cell r="CR33">
            <v>42625</v>
          </cell>
          <cell r="CS33">
            <v>6556</v>
          </cell>
          <cell r="CT33">
            <v>5074.5</v>
          </cell>
          <cell r="CU33">
            <v>7356</v>
          </cell>
          <cell r="CV33">
            <v>4262</v>
          </cell>
          <cell r="CW33">
            <v>1618</v>
          </cell>
          <cell r="CX33">
            <v>59</v>
          </cell>
          <cell r="CY33">
            <v>698.5</v>
          </cell>
          <cell r="CZ33">
            <v>398</v>
          </cell>
          <cell r="DA33">
            <v>1293</v>
          </cell>
          <cell r="DB33">
            <v>4671</v>
          </cell>
          <cell r="DC33">
            <v>4532</v>
          </cell>
          <cell r="DD33">
            <v>6107</v>
          </cell>
          <cell r="DE33">
            <v>87837</v>
          </cell>
          <cell r="DF33">
            <v>29738</v>
          </cell>
          <cell r="DG33">
            <v>10597.5</v>
          </cell>
          <cell r="DH33">
            <v>8291.5</v>
          </cell>
          <cell r="DI33">
            <v>7502</v>
          </cell>
          <cell r="DJ33">
            <v>684</v>
          </cell>
          <cell r="DK33">
            <v>616</v>
          </cell>
          <cell r="DL33">
            <v>354</v>
          </cell>
          <cell r="DM33">
            <v>838</v>
          </cell>
          <cell r="DN33">
            <v>1937</v>
          </cell>
          <cell r="DO33">
            <v>5018</v>
          </cell>
          <cell r="DP33">
            <v>6286</v>
          </cell>
          <cell r="DQ33">
            <v>15975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</row>
        <row r="34">
          <cell r="F34">
            <v>1784.2000000001863</v>
          </cell>
          <cell r="G34">
            <v>251</v>
          </cell>
          <cell r="H34">
            <v>4634.2999999998137</v>
          </cell>
          <cell r="I34">
            <v>6875</v>
          </cell>
          <cell r="J34">
            <v>6390.5999999996275</v>
          </cell>
          <cell r="K34">
            <v>3878.7999999998137</v>
          </cell>
          <cell r="L34">
            <v>4250</v>
          </cell>
          <cell r="M34">
            <v>1833</v>
          </cell>
          <cell r="N34">
            <v>1496.4000000003725</v>
          </cell>
          <cell r="O34">
            <v>6293.5</v>
          </cell>
          <cell r="P34">
            <v>1102.3000000000466</v>
          </cell>
          <cell r="Q34">
            <v>1950.2000000001863</v>
          </cell>
          <cell r="R34">
            <v>42353</v>
          </cell>
          <cell r="S34">
            <v>1462</v>
          </cell>
          <cell r="T34">
            <v>1906</v>
          </cell>
          <cell r="U34">
            <v>4066.7999999998137</v>
          </cell>
          <cell r="V34">
            <v>5961.5</v>
          </cell>
          <cell r="W34">
            <v>6433</v>
          </cell>
          <cell r="X34">
            <v>6231</v>
          </cell>
          <cell r="Y34">
            <v>3474</v>
          </cell>
          <cell r="Z34">
            <v>2681.5</v>
          </cell>
          <cell r="AA34">
            <v>3692</v>
          </cell>
          <cell r="AB34">
            <v>4548</v>
          </cell>
          <cell r="AC34">
            <v>886</v>
          </cell>
          <cell r="AD34">
            <v>1011.2000000001863</v>
          </cell>
          <cell r="AE34">
            <v>47305.300000011921</v>
          </cell>
          <cell r="AF34">
            <v>596.20000000018626</v>
          </cell>
          <cell r="AG34">
            <v>1226</v>
          </cell>
          <cell r="AH34">
            <v>3348</v>
          </cell>
          <cell r="AI34">
            <v>3727</v>
          </cell>
          <cell r="AJ34">
            <v>7176</v>
          </cell>
          <cell r="AK34">
            <v>6426.5</v>
          </cell>
          <cell r="AL34">
            <v>5148</v>
          </cell>
          <cell r="AM34">
            <v>2785.5</v>
          </cell>
          <cell r="AN34">
            <v>4983.7999999998137</v>
          </cell>
          <cell r="AO34">
            <v>8136.5</v>
          </cell>
          <cell r="AP34">
            <v>1266.4000000003725</v>
          </cell>
          <cell r="AQ34">
            <v>2485.4000000003725</v>
          </cell>
          <cell r="AR34">
            <v>46767.70000000298</v>
          </cell>
          <cell r="AS34">
            <v>108.79999999981374</v>
          </cell>
          <cell r="AT34">
            <v>1576.2999999998137</v>
          </cell>
          <cell r="AU34">
            <v>7866.2000000001863</v>
          </cell>
          <cell r="AV34">
            <v>3418</v>
          </cell>
          <cell r="AW34">
            <v>6405.2000000001863</v>
          </cell>
          <cell r="AX34">
            <v>5499.2000000001863</v>
          </cell>
          <cell r="AY34">
            <v>4648</v>
          </cell>
          <cell r="AZ34">
            <v>1580</v>
          </cell>
          <cell r="BA34">
            <v>6259.5</v>
          </cell>
          <cell r="BB34">
            <v>4746.5</v>
          </cell>
          <cell r="BC34">
            <v>2764.2999999998137</v>
          </cell>
          <cell r="BD34">
            <v>1895.7000000001863</v>
          </cell>
          <cell r="BE34">
            <v>61012.399999991059</v>
          </cell>
          <cell r="BF34">
            <v>2172</v>
          </cell>
          <cell r="BG34">
            <v>2997.5999999996275</v>
          </cell>
          <cell r="BH34">
            <v>9484.7000000001863</v>
          </cell>
          <cell r="BI34">
            <v>6415.7000000001863</v>
          </cell>
          <cell r="BJ34">
            <v>8026.4000000003725</v>
          </cell>
          <cell r="BK34">
            <v>4059.2000000001863</v>
          </cell>
          <cell r="BL34">
            <v>6120</v>
          </cell>
          <cell r="BM34">
            <v>1394.5</v>
          </cell>
          <cell r="BN34">
            <v>7037.2999999998137</v>
          </cell>
          <cell r="BO34">
            <v>6305</v>
          </cell>
          <cell r="BP34">
            <v>3555</v>
          </cell>
          <cell r="BQ34">
            <v>3445</v>
          </cell>
          <cell r="BR34">
            <v>42910.89999999851</v>
          </cell>
          <cell r="BS34">
            <v>1713</v>
          </cell>
          <cell r="BT34">
            <v>655</v>
          </cell>
          <cell r="BU34">
            <v>7810</v>
          </cell>
          <cell r="BV34">
            <v>3375</v>
          </cell>
          <cell r="BW34">
            <v>5177.4000000003725</v>
          </cell>
          <cell r="BX34">
            <v>2092.5</v>
          </cell>
          <cell r="BY34">
            <v>7946</v>
          </cell>
          <cell r="BZ34">
            <v>775</v>
          </cell>
          <cell r="CA34">
            <v>4678.5</v>
          </cell>
          <cell r="CB34">
            <v>3356</v>
          </cell>
          <cell r="CC34">
            <v>1387.5</v>
          </cell>
          <cell r="CD34">
            <v>3945</v>
          </cell>
          <cell r="CE34">
            <v>107433.90000000596</v>
          </cell>
          <cell r="CF34">
            <v>13489</v>
          </cell>
          <cell r="CG34">
            <v>3405</v>
          </cell>
          <cell r="CH34">
            <v>9591</v>
          </cell>
          <cell r="CI34">
            <v>7839</v>
          </cell>
          <cell r="CJ34">
            <v>9725.4000000003725</v>
          </cell>
          <cell r="CK34">
            <v>7233</v>
          </cell>
          <cell r="CL34">
            <v>5656</v>
          </cell>
          <cell r="CM34">
            <v>2422</v>
          </cell>
          <cell r="CN34">
            <v>9688.5</v>
          </cell>
          <cell r="CO34">
            <v>10505</v>
          </cell>
          <cell r="CP34">
            <v>16292</v>
          </cell>
          <cell r="CQ34">
            <v>11588</v>
          </cell>
          <cell r="CR34">
            <v>127014</v>
          </cell>
          <cell r="CS34">
            <v>10347</v>
          </cell>
          <cell r="CT34">
            <v>4925</v>
          </cell>
          <cell r="CU34">
            <v>14274</v>
          </cell>
          <cell r="CV34">
            <v>12018</v>
          </cell>
          <cell r="CW34">
            <v>14162</v>
          </cell>
          <cell r="CX34">
            <v>13862</v>
          </cell>
          <cell r="CY34">
            <v>4552</v>
          </cell>
          <cell r="CZ34">
            <v>5311</v>
          </cell>
          <cell r="DA34">
            <v>11703</v>
          </cell>
          <cell r="DB34">
            <v>9789</v>
          </cell>
          <cell r="DC34">
            <v>9861</v>
          </cell>
          <cell r="DD34">
            <v>16210</v>
          </cell>
          <cell r="DE34">
            <v>192632.5</v>
          </cell>
          <cell r="DF34">
            <v>16379</v>
          </cell>
          <cell r="DG34">
            <v>15472</v>
          </cell>
          <cell r="DH34">
            <v>20976</v>
          </cell>
          <cell r="DI34">
            <v>12013</v>
          </cell>
          <cell r="DJ34">
            <v>16031.5</v>
          </cell>
          <cell r="DK34">
            <v>27016</v>
          </cell>
          <cell r="DL34">
            <v>12316</v>
          </cell>
          <cell r="DM34">
            <v>4238</v>
          </cell>
          <cell r="DN34">
            <v>21726</v>
          </cell>
          <cell r="DO34">
            <v>16033</v>
          </cell>
          <cell r="DP34">
            <v>13270</v>
          </cell>
          <cell r="DQ34">
            <v>17162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</row>
        <row r="35">
          <cell r="F35">
            <v>2019</v>
          </cell>
          <cell r="G35">
            <v>383.29999999981374</v>
          </cell>
          <cell r="H35">
            <v>1131.2000000001863</v>
          </cell>
          <cell r="I35">
            <v>2182.1000000000931</v>
          </cell>
          <cell r="J35">
            <v>669.5</v>
          </cell>
          <cell r="K35">
            <v>36.800000000745058</v>
          </cell>
          <cell r="L35">
            <v>221.70000000018626</v>
          </cell>
          <cell r="M35">
            <v>163.20000000018626</v>
          </cell>
          <cell r="N35">
            <v>1418.7000000001863</v>
          </cell>
          <cell r="O35">
            <v>2622.5999999996275</v>
          </cell>
          <cell r="P35">
            <v>2038.2000000001863</v>
          </cell>
          <cell r="Q35">
            <v>5274</v>
          </cell>
          <cell r="R35">
            <v>12520</v>
          </cell>
          <cell r="S35">
            <v>413.59999999962747</v>
          </cell>
          <cell r="T35">
            <v>950.79999999981374</v>
          </cell>
          <cell r="U35">
            <v>1801.9999999995343</v>
          </cell>
          <cell r="V35">
            <v>2630.8999999994412</v>
          </cell>
          <cell r="W35">
            <v>250.29999999981374</v>
          </cell>
          <cell r="X35">
            <v>9.400000000372529</v>
          </cell>
          <cell r="Y35">
            <v>97</v>
          </cell>
          <cell r="Z35">
            <v>1241</v>
          </cell>
          <cell r="AA35">
            <v>288.59999999962747</v>
          </cell>
          <cell r="AB35">
            <v>2210.3000000007451</v>
          </cell>
          <cell r="AC35">
            <v>1125.9000000003725</v>
          </cell>
          <cell r="AD35">
            <v>1500.2000000001863</v>
          </cell>
          <cell r="AE35">
            <v>16531.5</v>
          </cell>
          <cell r="AF35">
            <v>424.40000000037253</v>
          </cell>
          <cell r="AG35">
            <v>1401.2000000001863</v>
          </cell>
          <cell r="AH35">
            <v>1092.8999999999069</v>
          </cell>
          <cell r="AI35">
            <v>1933.3000000002794</v>
          </cell>
          <cell r="AJ35">
            <v>0</v>
          </cell>
          <cell r="AK35">
            <v>0</v>
          </cell>
          <cell r="AL35">
            <v>276.59999999962747</v>
          </cell>
          <cell r="AM35">
            <v>526.29999999981374</v>
          </cell>
          <cell r="AN35">
            <v>1058.2999999998137</v>
          </cell>
          <cell r="AO35">
            <v>1985.9000000003725</v>
          </cell>
          <cell r="AP35">
            <v>364.5</v>
          </cell>
          <cell r="AQ35">
            <v>7468.0999999996275</v>
          </cell>
          <cell r="AR35">
            <v>13933.59999999404</v>
          </cell>
          <cell r="AS35">
            <v>-2305.1000000005588</v>
          </cell>
          <cell r="AT35">
            <v>343.5</v>
          </cell>
          <cell r="AU35">
            <v>1805.9999999995343</v>
          </cell>
          <cell r="AV35">
            <v>1580.3999999999069</v>
          </cell>
          <cell r="AW35">
            <v>673</v>
          </cell>
          <cell r="AX35">
            <v>60.899999999441206</v>
          </cell>
          <cell r="AY35">
            <v>257.40000000037253</v>
          </cell>
          <cell r="AZ35">
            <v>189.39999999944121</v>
          </cell>
          <cell r="BA35">
            <v>1047.0999999996275</v>
          </cell>
          <cell r="BB35">
            <v>2861.7000000001863</v>
          </cell>
          <cell r="BC35">
            <v>2776</v>
          </cell>
          <cell r="BD35">
            <v>4643.2999999998137</v>
          </cell>
          <cell r="BE35">
            <v>25234.59999999404</v>
          </cell>
          <cell r="BF35">
            <v>-33.799999999813735</v>
          </cell>
          <cell r="BG35">
            <v>2748.5</v>
          </cell>
          <cell r="BH35">
            <v>1778.2999999998137</v>
          </cell>
          <cell r="BI35">
            <v>1326.7000000001863</v>
          </cell>
          <cell r="BJ35">
            <v>870.40000000037253</v>
          </cell>
          <cell r="BK35">
            <v>74.799999999813735</v>
          </cell>
          <cell r="BL35">
            <v>4362.2999999998137</v>
          </cell>
          <cell r="BM35">
            <v>1198.5</v>
          </cell>
          <cell r="BN35">
            <v>793.5</v>
          </cell>
          <cell r="BO35">
            <v>2707.9000000003725</v>
          </cell>
          <cell r="BP35">
            <v>2164.2999999998137</v>
          </cell>
          <cell r="BQ35">
            <v>7243.2000000001863</v>
          </cell>
          <cell r="BR35">
            <v>13957</v>
          </cell>
          <cell r="BS35">
            <v>2264.7000000001863</v>
          </cell>
          <cell r="BT35">
            <v>1278.1000000005588</v>
          </cell>
          <cell r="BU35">
            <v>2379.4000000003725</v>
          </cell>
          <cell r="BV35">
            <v>2002.2000000001863</v>
          </cell>
          <cell r="BW35">
            <v>829.20000000065193</v>
          </cell>
          <cell r="BX35">
            <v>435.29999999888241</v>
          </cell>
          <cell r="BY35">
            <v>333.59999999962747</v>
          </cell>
          <cell r="BZ35">
            <v>214.09999999962747</v>
          </cell>
          <cell r="CA35">
            <v>1356.2999999998137</v>
          </cell>
          <cell r="CB35">
            <v>289</v>
          </cell>
          <cell r="CC35">
            <v>2199.6000000005588</v>
          </cell>
          <cell r="CD35">
            <v>375.5</v>
          </cell>
          <cell r="CE35">
            <v>23599.600000023842</v>
          </cell>
          <cell r="CF35">
            <v>3818</v>
          </cell>
          <cell r="CG35">
            <v>2407.9000000003725</v>
          </cell>
          <cell r="CH35">
            <v>1420.5999999996275</v>
          </cell>
          <cell r="CI35">
            <v>2067</v>
          </cell>
          <cell r="CJ35">
            <v>2437.7000000001863</v>
          </cell>
          <cell r="CK35">
            <v>108.09999999962747</v>
          </cell>
          <cell r="CL35">
            <v>358</v>
          </cell>
          <cell r="CM35">
            <v>427.70000000018626</v>
          </cell>
          <cell r="CN35">
            <v>1157.4000000003725</v>
          </cell>
          <cell r="CO35">
            <v>2945.0999999996275</v>
          </cell>
          <cell r="CP35">
            <v>2503.6000000005588</v>
          </cell>
          <cell r="CQ35">
            <v>3948.5</v>
          </cell>
          <cell r="CR35">
            <v>16925.09999999404</v>
          </cell>
          <cell r="CS35">
            <v>2708</v>
          </cell>
          <cell r="CT35">
            <v>1659.8999999994412</v>
          </cell>
          <cell r="CU35">
            <v>1919.2999999998137</v>
          </cell>
          <cell r="CV35">
            <v>1056.4999999995343</v>
          </cell>
          <cell r="CW35">
            <v>631.20000000018626</v>
          </cell>
          <cell r="CX35">
            <v>327.90000000037253</v>
          </cell>
          <cell r="CY35">
            <v>321.89999999944121</v>
          </cell>
          <cell r="CZ35">
            <v>238.60000000055879</v>
          </cell>
          <cell r="DA35">
            <v>1165.2999999998137</v>
          </cell>
          <cell r="DB35">
            <v>1214.5</v>
          </cell>
          <cell r="DC35">
            <v>707.70000000018626</v>
          </cell>
          <cell r="DD35">
            <v>4974.2999999998137</v>
          </cell>
          <cell r="DE35">
            <v>32520.100000008941</v>
          </cell>
          <cell r="DF35">
            <v>-928.19999999925494</v>
          </cell>
          <cell r="DG35">
            <v>5048.4000000003725</v>
          </cell>
          <cell r="DH35">
            <v>4915.0999999996275</v>
          </cell>
          <cell r="DI35">
            <v>2905.0999999996275</v>
          </cell>
          <cell r="DJ35">
            <v>2159.3000000007451</v>
          </cell>
          <cell r="DK35">
            <v>584.70000000018626</v>
          </cell>
          <cell r="DL35">
            <v>335.59999999962747</v>
          </cell>
          <cell r="DM35">
            <v>-412.70000000018626</v>
          </cell>
          <cell r="DN35">
            <v>1223.2000000001863</v>
          </cell>
          <cell r="DO35">
            <v>4236.7000000001863</v>
          </cell>
          <cell r="DP35">
            <v>7570.4000000003725</v>
          </cell>
          <cell r="DQ35">
            <v>4882.5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</row>
        <row r="36">
          <cell r="F36">
            <v>0</v>
          </cell>
          <cell r="G36">
            <v>0</v>
          </cell>
          <cell r="H36">
            <v>16.636999999995169</v>
          </cell>
          <cell r="I36">
            <v>0</v>
          </cell>
          <cell r="J36">
            <v>0</v>
          </cell>
          <cell r="K36">
            <v>0</v>
          </cell>
          <cell r="L36">
            <v>63.979999999995925</v>
          </cell>
          <cell r="M36">
            <v>0</v>
          </cell>
          <cell r="N36">
            <v>0</v>
          </cell>
          <cell r="O36">
            <v>12.195999999996275</v>
          </cell>
          <cell r="P36">
            <v>0</v>
          </cell>
          <cell r="Q36">
            <v>22.509999999994761</v>
          </cell>
          <cell r="R36">
            <v>70.356000000028871</v>
          </cell>
          <cell r="S36">
            <v>-22.059999999997672</v>
          </cell>
          <cell r="T36">
            <v>0</v>
          </cell>
          <cell r="U36">
            <v>32.630000000004657</v>
          </cell>
          <cell r="V36">
            <v>59.786000000000058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448.45600000000559</v>
          </cell>
          <cell r="AF36">
            <v>0</v>
          </cell>
          <cell r="AG36">
            <v>50.569999999992433</v>
          </cell>
          <cell r="AH36">
            <v>0</v>
          </cell>
          <cell r="AI36">
            <v>31.165999999997439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67.720000000001164</v>
          </cell>
          <cell r="AQ36">
            <v>299</v>
          </cell>
          <cell r="AR36">
            <v>109.80600000009872</v>
          </cell>
          <cell r="AS36">
            <v>0</v>
          </cell>
          <cell r="AT36">
            <v>51.820000000006985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57.985999999989872</v>
          </cell>
          <cell r="BD36">
            <v>0</v>
          </cell>
          <cell r="BE36">
            <v>226.55000000004657</v>
          </cell>
          <cell r="BF36">
            <v>0</v>
          </cell>
          <cell r="BG36">
            <v>0</v>
          </cell>
          <cell r="BH36">
            <v>25.154000000009546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24.540000000008149</v>
          </cell>
          <cell r="BN36">
            <v>0</v>
          </cell>
          <cell r="BO36">
            <v>83.010000000009313</v>
          </cell>
          <cell r="BP36">
            <v>0</v>
          </cell>
          <cell r="BQ36">
            <v>93.845999999990454</v>
          </cell>
          <cell r="BR36">
            <v>26.599999999860302</v>
          </cell>
          <cell r="BS36">
            <v>0</v>
          </cell>
          <cell r="BT36">
            <v>0</v>
          </cell>
          <cell r="BU36">
            <v>26.600000000005821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308.81000000005588</v>
          </cell>
          <cell r="CF36">
            <v>0</v>
          </cell>
          <cell r="CG36">
            <v>0</v>
          </cell>
          <cell r="CH36">
            <v>29.190000000002328</v>
          </cell>
          <cell r="CI36">
            <v>128.30999999999767</v>
          </cell>
          <cell r="CJ36">
            <v>0</v>
          </cell>
          <cell r="CK36">
            <v>0</v>
          </cell>
          <cell r="CL36">
            <v>31.1759999999922</v>
          </cell>
          <cell r="CM36">
            <v>0</v>
          </cell>
          <cell r="CN36">
            <v>0</v>
          </cell>
          <cell r="CO36">
            <v>0</v>
          </cell>
          <cell r="CP36">
            <v>120.13399999999092</v>
          </cell>
          <cell r="CQ36">
            <v>0</v>
          </cell>
          <cell r="CR36">
            <v>55.040000000037253</v>
          </cell>
          <cell r="CS36">
            <v>0</v>
          </cell>
          <cell r="CT36">
            <v>0</v>
          </cell>
          <cell r="CU36">
            <v>55.039999999993597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460.1339999998454</v>
          </cell>
          <cell r="DF36">
            <v>0</v>
          </cell>
          <cell r="DG36">
            <v>121.00999999999476</v>
          </cell>
          <cell r="DH36">
            <v>24.533999999999651</v>
          </cell>
          <cell r="DI36">
            <v>48.480000000010477</v>
          </cell>
          <cell r="DJ36">
            <v>0</v>
          </cell>
          <cell r="DK36">
            <v>0</v>
          </cell>
          <cell r="DL36">
            <v>0</v>
          </cell>
          <cell r="DM36">
            <v>207.77000000000407</v>
          </cell>
          <cell r="DN36">
            <v>0</v>
          </cell>
          <cell r="DO36">
            <v>0</v>
          </cell>
          <cell r="DP36">
            <v>58.339999999996508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-62.599999999976717</v>
          </cell>
          <cell r="G38">
            <v>-123.13419999997132</v>
          </cell>
          <cell r="H38">
            <v>-363.7998999999254</v>
          </cell>
          <cell r="I38">
            <v>-80.012190000037663</v>
          </cell>
          <cell r="J38">
            <v>-93.007949999999255</v>
          </cell>
          <cell r="K38">
            <v>-67.715999999782071</v>
          </cell>
          <cell r="L38">
            <v>-12.592799999983981</v>
          </cell>
          <cell r="M38">
            <v>-1.4553000000305474</v>
          </cell>
          <cell r="N38">
            <v>0</v>
          </cell>
          <cell r="O38">
            <v>0</v>
          </cell>
          <cell r="P38">
            <v>-110.44517999998061</v>
          </cell>
          <cell r="Q38">
            <v>-62.599999999976717</v>
          </cell>
          <cell r="R38">
            <v>-923.41740000061691</v>
          </cell>
          <cell r="S38">
            <v>-55.648000000044703</v>
          </cell>
          <cell r="T38">
            <v>-136.7616000000271</v>
          </cell>
          <cell r="U38">
            <v>-100.88000000000466</v>
          </cell>
          <cell r="V38">
            <v>-32</v>
          </cell>
          <cell r="W38">
            <v>-123.16800000006333</v>
          </cell>
          <cell r="X38">
            <v>-222.6476000000257</v>
          </cell>
          <cell r="Y38">
            <v>-14.385900000110269</v>
          </cell>
          <cell r="Z38">
            <v>-1.4567999998107553</v>
          </cell>
          <cell r="AA38">
            <v>-0.54630000004544854</v>
          </cell>
          <cell r="AB38">
            <v>-0.88319999998202547</v>
          </cell>
          <cell r="AC38">
            <v>-107.96799999993527</v>
          </cell>
          <cell r="AD38">
            <v>-127.07199999992736</v>
          </cell>
          <cell r="AE38">
            <v>-1204.495130000636</v>
          </cell>
          <cell r="AF38">
            <v>-32.699999999953434</v>
          </cell>
          <cell r="AG38">
            <v>-84.307139999873471</v>
          </cell>
          <cell r="AH38">
            <v>-421.5291599999764</v>
          </cell>
          <cell r="AI38">
            <v>-96.196860000025481</v>
          </cell>
          <cell r="AJ38">
            <v>-240.70470000000205</v>
          </cell>
          <cell r="AK38">
            <v>-167.21400000015274</v>
          </cell>
          <cell r="AL38">
            <v>-1.6492000001017004</v>
          </cell>
          <cell r="AM38">
            <v>-3.1000000000931323</v>
          </cell>
          <cell r="AN38">
            <v>0</v>
          </cell>
          <cell r="AO38">
            <v>-52.025699999998324</v>
          </cell>
          <cell r="AP38">
            <v>-87.848550000053365</v>
          </cell>
          <cell r="AQ38">
            <v>-17.219819999998435</v>
          </cell>
          <cell r="AR38">
            <v>-830.29106000252068</v>
          </cell>
          <cell r="AS38">
            <v>0</v>
          </cell>
          <cell r="AT38">
            <v>4.7194199999794364</v>
          </cell>
          <cell r="AU38">
            <v>-262.34697999997297</v>
          </cell>
          <cell r="AV38">
            <v>-33.400000000023283</v>
          </cell>
          <cell r="AW38">
            <v>-258.2153999999864</v>
          </cell>
          <cell r="AX38">
            <v>-175.97400000016205</v>
          </cell>
          <cell r="AY38">
            <v>-3.2916000001132488</v>
          </cell>
          <cell r="AZ38">
            <v>-1.5825000000186265</v>
          </cell>
          <cell r="BA38">
            <v>0</v>
          </cell>
          <cell r="BB38">
            <v>0</v>
          </cell>
          <cell r="BC38">
            <v>-33.399999999965075</v>
          </cell>
          <cell r="BD38">
            <v>-66.799999999930151</v>
          </cell>
          <cell r="BE38">
            <v>-722.58720000088215</v>
          </cell>
          <cell r="BF38">
            <v>1.500400000018999</v>
          </cell>
          <cell r="BG38">
            <v>5.0672600000398234</v>
          </cell>
          <cell r="BH38">
            <v>-93.587449999991804</v>
          </cell>
          <cell r="BI38">
            <v>0</v>
          </cell>
          <cell r="BJ38">
            <v>-109.48145999992266</v>
          </cell>
          <cell r="BK38">
            <v>-251.42319999984466</v>
          </cell>
          <cell r="BL38">
            <v>-5.038799999980256</v>
          </cell>
          <cell r="BM38">
            <v>-1.6149999999906868</v>
          </cell>
          <cell r="BN38">
            <v>0</v>
          </cell>
          <cell r="BO38">
            <v>-102.29999999998836</v>
          </cell>
          <cell r="BP38">
            <v>-168.52220000000671</v>
          </cell>
          <cell r="BQ38">
            <v>2.8132499998901039</v>
          </cell>
          <cell r="BR38">
            <v>-1262.7600000016391</v>
          </cell>
          <cell r="BS38">
            <v>0</v>
          </cell>
          <cell r="BT38">
            <v>-182.0561999999918</v>
          </cell>
          <cell r="BU38">
            <v>-65.479679999989457</v>
          </cell>
          <cell r="BV38">
            <v>-204.03240000002552</v>
          </cell>
          <cell r="BW38">
            <v>-196.23720000009052</v>
          </cell>
          <cell r="BX38">
            <v>-244.19999999995343</v>
          </cell>
          <cell r="BY38">
            <v>-83.358000000007451</v>
          </cell>
          <cell r="BZ38">
            <v>-4.8510000000242144</v>
          </cell>
          <cell r="CA38">
            <v>-1.4520000000484288</v>
          </cell>
          <cell r="CB38">
            <v>-65.215199999976903</v>
          </cell>
          <cell r="CC38">
            <v>-181.07832000002963</v>
          </cell>
          <cell r="CD38">
            <v>-34.800000000046566</v>
          </cell>
          <cell r="CE38">
            <v>-1107.2639999985695</v>
          </cell>
          <cell r="CF38">
            <v>-77.461000000010245</v>
          </cell>
          <cell r="CG38">
            <v>-28.889900000067428</v>
          </cell>
          <cell r="CH38">
            <v>-153.05469999997877</v>
          </cell>
          <cell r="CI38">
            <v>0</v>
          </cell>
          <cell r="CJ38">
            <v>-250.73649999999907</v>
          </cell>
          <cell r="CK38">
            <v>-329.75450000003912</v>
          </cell>
          <cell r="CL38">
            <v>-49.909699999960139</v>
          </cell>
          <cell r="CM38">
            <v>-4.9201999998185784</v>
          </cell>
          <cell r="CN38">
            <v>-1.3479999999981374</v>
          </cell>
          <cell r="CO38">
            <v>0</v>
          </cell>
          <cell r="CP38">
            <v>-175.65400000003865</v>
          </cell>
          <cell r="CQ38">
            <v>-35.535500000114553</v>
          </cell>
          <cell r="CR38">
            <v>-637.56197999790311</v>
          </cell>
          <cell r="CS38">
            <v>0</v>
          </cell>
          <cell r="CT38">
            <v>-99.452259999990929</v>
          </cell>
          <cell r="CU38">
            <v>-130.15347999986261</v>
          </cell>
          <cell r="CV38">
            <v>0</v>
          </cell>
          <cell r="CW38">
            <v>-118.69980000006035</v>
          </cell>
          <cell r="CX38">
            <v>-114.7171199999284</v>
          </cell>
          <cell r="CY38">
            <v>-1.788799999980256</v>
          </cell>
          <cell r="CZ38">
            <v>-1.7199999999720603</v>
          </cell>
          <cell r="DA38">
            <v>0</v>
          </cell>
          <cell r="DB38">
            <v>0</v>
          </cell>
          <cell r="DC38">
            <v>-108.59999999997672</v>
          </cell>
          <cell r="DD38">
            <v>-62.430520000052638</v>
          </cell>
          <cell r="DE38">
            <v>-776.43800000287592</v>
          </cell>
          <cell r="DF38">
            <v>-59.606999999959953</v>
          </cell>
          <cell r="DG38">
            <v>-28.527000000118278</v>
          </cell>
          <cell r="DH38">
            <v>-146.48300000012387</v>
          </cell>
          <cell r="DI38">
            <v>0</v>
          </cell>
          <cell r="DJ38">
            <v>0</v>
          </cell>
          <cell r="DK38">
            <v>-327.69359999988228</v>
          </cell>
          <cell r="DL38">
            <v>-1.8954000002704561</v>
          </cell>
          <cell r="DM38">
            <v>0</v>
          </cell>
          <cell r="DN38">
            <v>0</v>
          </cell>
          <cell r="DO38">
            <v>-23.34699999995064</v>
          </cell>
          <cell r="DP38">
            <v>-111</v>
          </cell>
          <cell r="DQ38">
            <v>-77.885000000125729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</row>
        <row r="41">
          <cell r="F41">
            <v>-4946.7000000029802</v>
          </cell>
          <cell r="G41">
            <v>4855.1657999977469</v>
          </cell>
          <cell r="H41">
            <v>11529.637100001797</v>
          </cell>
          <cell r="I41">
            <v>12404.187810001895</v>
          </cell>
          <cell r="J41">
            <v>8047.3920499999076</v>
          </cell>
          <cell r="K41">
            <v>4228.3839999996126</v>
          </cell>
          <cell r="L41">
            <v>5019.5872000008821</v>
          </cell>
          <cell r="M41">
            <v>2203.7446999996901</v>
          </cell>
          <cell r="N41">
            <v>2946.1000000014901</v>
          </cell>
          <cell r="O41">
            <v>15189.296000000089</v>
          </cell>
          <cell r="P41">
            <v>10511.054820004851</v>
          </cell>
          <cell r="Q41">
            <v>14593.109999995679</v>
          </cell>
          <cell r="R41">
            <v>92664.938600003719</v>
          </cell>
          <cell r="S41">
            <v>7464.2919999994338</v>
          </cell>
          <cell r="T41">
            <v>7475.8383999988437</v>
          </cell>
          <cell r="U41">
            <v>9540.25</v>
          </cell>
          <cell r="V41">
            <v>11094.585999999195</v>
          </cell>
          <cell r="W41">
            <v>7491.1320000011474</v>
          </cell>
          <cell r="X41">
            <v>6755.4523999989033</v>
          </cell>
          <cell r="Y41">
            <v>4033.1141000017524</v>
          </cell>
          <cell r="Z41">
            <v>4746.0432000011206</v>
          </cell>
          <cell r="AA41">
            <v>4001.2536999955773</v>
          </cell>
          <cell r="AB41">
            <v>12048.716800000519</v>
          </cell>
          <cell r="AC41">
            <v>7107.9320000037551</v>
          </cell>
          <cell r="AD41">
            <v>10906.327999997884</v>
          </cell>
          <cell r="AE41">
            <v>97416.560870051384</v>
          </cell>
          <cell r="AF41">
            <v>3278.2000000029802</v>
          </cell>
          <cell r="AG41">
            <v>7378.1628600023687</v>
          </cell>
          <cell r="AH41">
            <v>9345.9708400014788</v>
          </cell>
          <cell r="AI41">
            <v>9886.2691399995238</v>
          </cell>
          <cell r="AJ41">
            <v>9252.4953000023961</v>
          </cell>
          <cell r="AK41">
            <v>7171.5860000029206</v>
          </cell>
          <cell r="AL41">
            <v>5590.4508000016212</v>
          </cell>
          <cell r="AM41">
            <v>3556.7000000029802</v>
          </cell>
          <cell r="AN41">
            <v>6076.1000000014901</v>
          </cell>
          <cell r="AO41">
            <v>16070.074299998581</v>
          </cell>
          <cell r="AP41">
            <v>6567.2714500017464</v>
          </cell>
          <cell r="AQ41">
            <v>13243.280179999769</v>
          </cell>
          <cell r="AR41">
            <v>97325.314939975739</v>
          </cell>
          <cell r="AS41">
            <v>151.69999999925494</v>
          </cell>
          <cell r="AT41">
            <v>4572.3394199982285</v>
          </cell>
          <cell r="AU41">
            <v>15195.353020001203</v>
          </cell>
          <cell r="AV41">
            <v>9064.8000000007451</v>
          </cell>
          <cell r="AW41">
            <v>9793.8846000023186</v>
          </cell>
          <cell r="AX41">
            <v>6701.4259999990463</v>
          </cell>
          <cell r="AY41">
            <v>5608.6083999946713</v>
          </cell>
          <cell r="AZ41">
            <v>1998.8174999989569</v>
          </cell>
          <cell r="BA41">
            <v>7387.6000000014901</v>
          </cell>
          <cell r="BB41">
            <v>14962.199999999255</v>
          </cell>
          <cell r="BC41">
            <v>11473.38599999994</v>
          </cell>
          <cell r="BD41">
            <v>10415.20000000298</v>
          </cell>
          <cell r="BE41">
            <v>128661.8628000021</v>
          </cell>
          <cell r="BF41">
            <v>9049.5004000030458</v>
          </cell>
          <cell r="BG41">
            <v>8802.6672599986196</v>
          </cell>
          <cell r="BH41">
            <v>17598.366550002247</v>
          </cell>
          <cell r="BI41">
            <v>10914.39999999851</v>
          </cell>
          <cell r="BJ41">
            <v>9816.6185399983078</v>
          </cell>
          <cell r="BK41">
            <v>5126.5767999999225</v>
          </cell>
          <cell r="BL41">
            <v>10865.761199995875</v>
          </cell>
          <cell r="BM41">
            <v>2875.9250000007451</v>
          </cell>
          <cell r="BN41">
            <v>7901.8000000007451</v>
          </cell>
          <cell r="BO41">
            <v>16955.109999995679</v>
          </cell>
          <cell r="BP41">
            <v>15596.277800001204</v>
          </cell>
          <cell r="BQ41">
            <v>13158.859249997884</v>
          </cell>
          <cell r="BR41">
            <v>107596.23999994993</v>
          </cell>
          <cell r="BS41">
            <v>12786.699999999255</v>
          </cell>
          <cell r="BT41">
            <v>10211.543800000101</v>
          </cell>
          <cell r="BU41">
            <v>13533.720319999382</v>
          </cell>
          <cell r="BV41">
            <v>11001.767600001767</v>
          </cell>
          <cell r="BW41">
            <v>7933.562800001353</v>
          </cell>
          <cell r="BX41">
            <v>3491.1000000014901</v>
          </cell>
          <cell r="BY41">
            <v>9239.2419999986887</v>
          </cell>
          <cell r="BZ41">
            <v>1497.7490000016987</v>
          </cell>
          <cell r="CA41">
            <v>6158.3480000011623</v>
          </cell>
          <cell r="CB41">
            <v>10734.784800000489</v>
          </cell>
          <cell r="CC41">
            <v>11100.021680001169</v>
          </cell>
          <cell r="CD41">
            <v>9907.6999999992549</v>
          </cell>
          <cell r="CE41">
            <v>169093.54600006342</v>
          </cell>
          <cell r="CF41">
            <v>12567.73900000006</v>
          </cell>
          <cell r="CG41">
            <v>8734.0100999996066</v>
          </cell>
          <cell r="CH41">
            <v>20273.935300000012</v>
          </cell>
          <cell r="CI41">
            <v>13535.309999998659</v>
          </cell>
          <cell r="CJ41">
            <v>14350.063500000164</v>
          </cell>
          <cell r="CK41">
            <v>8600.5455000028014</v>
          </cell>
          <cell r="CL41">
            <v>6679.2663000077009</v>
          </cell>
          <cell r="CM41">
            <v>3190.2798000015318</v>
          </cell>
          <cell r="CN41">
            <v>11431.752000000328</v>
          </cell>
          <cell r="CO41">
            <v>16994.10000000149</v>
          </cell>
          <cell r="CP41">
            <v>27179.579999998212</v>
          </cell>
          <cell r="CQ41">
            <v>25556.964500002563</v>
          </cell>
          <cell r="CR41">
            <v>191710.97802007198</v>
          </cell>
          <cell r="CS41">
            <v>19611</v>
          </cell>
          <cell r="CT41">
            <v>12942.647739998996</v>
          </cell>
          <cell r="CU41">
            <v>24395.186520002782</v>
          </cell>
          <cell r="CV41">
            <v>17336.5</v>
          </cell>
          <cell r="CW41">
            <v>17166.700199998915</v>
          </cell>
          <cell r="CX41">
            <v>14691.182879995555</v>
          </cell>
          <cell r="CY41">
            <v>5598.1111999973655</v>
          </cell>
          <cell r="CZ41">
            <v>5958.8799999952316</v>
          </cell>
          <cell r="DA41">
            <v>14161.300000000745</v>
          </cell>
          <cell r="DB41">
            <v>15674.5</v>
          </cell>
          <cell r="DC41">
            <v>16215.100000008941</v>
          </cell>
          <cell r="DD41">
            <v>27959.869479991496</v>
          </cell>
          <cell r="DE41">
            <v>319352.69600003958</v>
          </cell>
          <cell r="DF41">
            <v>45745.192999996245</v>
          </cell>
          <cell r="DG41">
            <v>31575.983000002801</v>
          </cell>
          <cell r="DH41">
            <v>35334.951000005007</v>
          </cell>
          <cell r="DI41">
            <v>22468.579999998212</v>
          </cell>
          <cell r="DJ41">
            <v>18874.79999999702</v>
          </cell>
          <cell r="DK41">
            <v>29400.506399996579</v>
          </cell>
          <cell r="DL41">
            <v>13016.204599998891</v>
          </cell>
          <cell r="DM41">
            <v>4871.070000000298</v>
          </cell>
          <cell r="DN41">
            <v>24886.20000000298</v>
          </cell>
          <cell r="DO41">
            <v>25575.353000000119</v>
          </cell>
          <cell r="DP41">
            <v>28694.240000009537</v>
          </cell>
          <cell r="DQ41">
            <v>38909.614999994636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</row>
        <row r="43">
          <cell r="F43">
            <v>-4946.7000000029802</v>
          </cell>
          <cell r="G43">
            <v>4855.1657999977469</v>
          </cell>
          <cell r="H43">
            <v>11529.637100001797</v>
          </cell>
          <cell r="I43">
            <v>12404.187810001895</v>
          </cell>
          <cell r="J43">
            <v>8047.3920499999076</v>
          </cell>
          <cell r="K43">
            <v>4228.3839999996126</v>
          </cell>
          <cell r="L43">
            <v>5019.5872000008821</v>
          </cell>
          <cell r="M43">
            <v>2203.7446999996901</v>
          </cell>
          <cell r="N43">
            <v>2946.1000000014901</v>
          </cell>
          <cell r="O43">
            <v>15189.296000000089</v>
          </cell>
          <cell r="P43">
            <v>10511.054820004851</v>
          </cell>
          <cell r="Q43">
            <v>14593.109999995679</v>
          </cell>
          <cell r="R43">
            <v>92664.938600003719</v>
          </cell>
          <cell r="S43">
            <v>7464.2919999994338</v>
          </cell>
          <cell r="T43">
            <v>7475.8383999988437</v>
          </cell>
          <cell r="U43">
            <v>9540.25</v>
          </cell>
          <cell r="V43">
            <v>11094.585999999195</v>
          </cell>
          <cell r="W43">
            <v>7491.1320000011474</v>
          </cell>
          <cell r="X43">
            <v>6755.4523999989033</v>
          </cell>
          <cell r="Y43">
            <v>4033.1141000017524</v>
          </cell>
          <cell r="Z43">
            <v>4746.0432000011206</v>
          </cell>
          <cell r="AA43">
            <v>4001.2536999955773</v>
          </cell>
          <cell r="AB43">
            <v>12048.716800000519</v>
          </cell>
          <cell r="AC43">
            <v>7107.9320000037551</v>
          </cell>
          <cell r="AD43">
            <v>10906.327999997884</v>
          </cell>
          <cell r="AE43">
            <v>97416.560870051384</v>
          </cell>
          <cell r="AF43">
            <v>3278.2000000029802</v>
          </cell>
          <cell r="AG43">
            <v>7378.1628600023687</v>
          </cell>
          <cell r="AH43">
            <v>9345.9708400014788</v>
          </cell>
          <cell r="AI43">
            <v>9886.2691399995238</v>
          </cell>
          <cell r="AJ43">
            <v>9252.4953000023961</v>
          </cell>
          <cell r="AK43">
            <v>7171.5860000029206</v>
          </cell>
          <cell r="AL43">
            <v>5590.4508000016212</v>
          </cell>
          <cell r="AM43">
            <v>3556.7000000029802</v>
          </cell>
          <cell r="AN43">
            <v>6076.1000000014901</v>
          </cell>
          <cell r="AO43">
            <v>16070.074299998581</v>
          </cell>
          <cell r="AP43">
            <v>6567.2714500017464</v>
          </cell>
          <cell r="AQ43">
            <v>13243.280179999769</v>
          </cell>
          <cell r="AR43">
            <v>97325.314939975739</v>
          </cell>
          <cell r="AS43">
            <v>151.69999999925494</v>
          </cell>
          <cell r="AT43">
            <v>4572.3394199982285</v>
          </cell>
          <cell r="AU43">
            <v>15195.353020001203</v>
          </cell>
          <cell r="AV43">
            <v>9064.8000000007451</v>
          </cell>
          <cell r="AW43">
            <v>9793.8846000023186</v>
          </cell>
          <cell r="AX43">
            <v>6701.4259999990463</v>
          </cell>
          <cell r="AY43">
            <v>5608.6083999946713</v>
          </cell>
          <cell r="AZ43">
            <v>1998.8174999989569</v>
          </cell>
          <cell r="BA43">
            <v>7387.6000000014901</v>
          </cell>
          <cell r="BB43">
            <v>14962.199999999255</v>
          </cell>
          <cell r="BC43">
            <v>11473.38599999994</v>
          </cell>
          <cell r="BD43">
            <v>10415.20000000298</v>
          </cell>
          <cell r="BE43">
            <v>128661.8628000021</v>
          </cell>
          <cell r="BF43">
            <v>9049.5004000030458</v>
          </cell>
          <cell r="BG43">
            <v>8802.6672599986196</v>
          </cell>
          <cell r="BH43">
            <v>17598.366550002247</v>
          </cell>
          <cell r="BI43">
            <v>10914.39999999851</v>
          </cell>
          <cell r="BJ43">
            <v>9816.6185399983078</v>
          </cell>
          <cell r="BK43">
            <v>5126.5767999999225</v>
          </cell>
          <cell r="BL43">
            <v>10865.761199995875</v>
          </cell>
          <cell r="BM43">
            <v>2875.9250000007451</v>
          </cell>
          <cell r="BN43">
            <v>7901.8000000007451</v>
          </cell>
          <cell r="BO43">
            <v>16955.109999995679</v>
          </cell>
          <cell r="BP43">
            <v>15596.277800001204</v>
          </cell>
          <cell r="BQ43">
            <v>13158.859249997884</v>
          </cell>
          <cell r="BR43">
            <v>107596.23999994993</v>
          </cell>
          <cell r="BS43">
            <v>12786.699999999255</v>
          </cell>
          <cell r="BT43">
            <v>10211.543800000101</v>
          </cell>
          <cell r="BU43">
            <v>13533.720319999382</v>
          </cell>
          <cell r="BV43">
            <v>11001.767600001767</v>
          </cell>
          <cell r="BW43">
            <v>7933.562800001353</v>
          </cell>
          <cell r="BX43">
            <v>3491.1000000014901</v>
          </cell>
          <cell r="BY43">
            <v>9239.2419999986887</v>
          </cell>
          <cell r="BZ43">
            <v>1497.7490000016987</v>
          </cell>
          <cell r="CA43">
            <v>6158.3480000011623</v>
          </cell>
          <cell r="CB43">
            <v>10734.784800000489</v>
          </cell>
          <cell r="CC43">
            <v>11100.021680001169</v>
          </cell>
          <cell r="CD43">
            <v>9907.6999999992549</v>
          </cell>
          <cell r="CE43">
            <v>169093.54600006342</v>
          </cell>
          <cell r="CF43">
            <v>12567.73900000006</v>
          </cell>
          <cell r="CG43">
            <v>8734.0100999996066</v>
          </cell>
          <cell r="CH43">
            <v>20273.935300000012</v>
          </cell>
          <cell r="CI43">
            <v>13535.309999998659</v>
          </cell>
          <cell r="CJ43">
            <v>14350.063500000164</v>
          </cell>
          <cell r="CK43">
            <v>8600.5455000028014</v>
          </cell>
          <cell r="CL43">
            <v>6679.2663000077009</v>
          </cell>
          <cell r="CM43">
            <v>3190.2798000015318</v>
          </cell>
          <cell r="CN43">
            <v>11431.752000000328</v>
          </cell>
          <cell r="CO43">
            <v>16994.10000000149</v>
          </cell>
          <cell r="CP43">
            <v>27179.579999998212</v>
          </cell>
          <cell r="CQ43">
            <v>25556.964500002563</v>
          </cell>
          <cell r="CR43">
            <v>191710.97802007198</v>
          </cell>
          <cell r="CS43">
            <v>19611</v>
          </cell>
          <cell r="CT43">
            <v>12942.647739998996</v>
          </cell>
          <cell r="CU43">
            <v>24395.186520002782</v>
          </cell>
          <cell r="CV43">
            <v>17336.5</v>
          </cell>
          <cell r="CW43">
            <v>17166.700199998915</v>
          </cell>
          <cell r="CX43">
            <v>14691.182879995555</v>
          </cell>
          <cell r="CY43">
            <v>5598.1111999973655</v>
          </cell>
          <cell r="CZ43">
            <v>5958.8799999952316</v>
          </cell>
          <cell r="DA43">
            <v>14161.300000000745</v>
          </cell>
          <cell r="DB43">
            <v>15674.5</v>
          </cell>
          <cell r="DC43">
            <v>16215.100000008941</v>
          </cell>
          <cell r="DD43">
            <v>27959.869479991496</v>
          </cell>
          <cell r="DE43">
            <v>319352.69600003958</v>
          </cell>
          <cell r="DF43">
            <v>45745.192999996245</v>
          </cell>
          <cell r="DG43">
            <v>31575.983000002801</v>
          </cell>
          <cell r="DH43">
            <v>35334.951000005007</v>
          </cell>
          <cell r="DI43">
            <v>22468.579999998212</v>
          </cell>
          <cell r="DJ43">
            <v>18874.79999999702</v>
          </cell>
          <cell r="DK43">
            <v>29400.506399996579</v>
          </cell>
          <cell r="DL43">
            <v>13016.204599998891</v>
          </cell>
          <cell r="DM43">
            <v>4871.070000000298</v>
          </cell>
          <cell r="DN43">
            <v>24886.20000000298</v>
          </cell>
          <cell r="DO43">
            <v>25575.353000000119</v>
          </cell>
          <cell r="DP43">
            <v>28694.240000009537</v>
          </cell>
          <cell r="DQ43">
            <v>38909.614999994636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-1276.7558544054627</v>
          </cell>
          <cell r="S50">
            <v>-58.092378000263125</v>
          </cell>
          <cell r="T50">
            <v>-196.67969540017657</v>
          </cell>
          <cell r="U50">
            <v>-115.5600399998948</v>
          </cell>
          <cell r="V50">
            <v>-178.92318159993738</v>
          </cell>
          <cell r="W50">
            <v>-264.04043839988299</v>
          </cell>
          <cell r="X50">
            <v>-86.346868310123682</v>
          </cell>
          <cell r="Y50">
            <v>-18.102774099912494</v>
          </cell>
          <cell r="Z50">
            <v>0</v>
          </cell>
          <cell r="AA50">
            <v>-96.679930000100285</v>
          </cell>
          <cell r="AB50">
            <v>-143.75174860004336</v>
          </cell>
          <cell r="AC50">
            <v>-50</v>
          </cell>
          <cell r="AD50">
            <v>-68.578799999784678</v>
          </cell>
          <cell r="AE50">
            <v>-1086.8137547969818</v>
          </cell>
          <cell r="AF50">
            <v>-24.392767999786884</v>
          </cell>
          <cell r="AG50">
            <v>-162.24023500015028</v>
          </cell>
          <cell r="AH50">
            <v>-161.8438078998588</v>
          </cell>
          <cell r="AI50">
            <v>-258.36807446996681</v>
          </cell>
          <cell r="AJ50">
            <v>-136.42759900004603</v>
          </cell>
          <cell r="AK50">
            <v>-92.366455989889801</v>
          </cell>
          <cell r="AL50">
            <v>-8.9760950000490993</v>
          </cell>
          <cell r="AM50">
            <v>-27.799559999955818</v>
          </cell>
          <cell r="AN50">
            <v>-85.628097899723798</v>
          </cell>
          <cell r="AO50">
            <v>-97.493759440025315</v>
          </cell>
          <cell r="AP50">
            <v>-10</v>
          </cell>
          <cell r="AQ50">
            <v>-21.277302099857479</v>
          </cell>
          <cell r="AR50">
            <v>-1303.0789847001433</v>
          </cell>
          <cell r="AS50">
            <v>-51.119875700213015</v>
          </cell>
          <cell r="AT50">
            <v>-150.95384899992496</v>
          </cell>
          <cell r="AU50">
            <v>-207.25447640009224</v>
          </cell>
          <cell r="AV50">
            <v>-193.37945130001754</v>
          </cell>
          <cell r="AW50">
            <v>-176.88621029979549</v>
          </cell>
          <cell r="AX50">
            <v>-63.226482000201941</v>
          </cell>
          <cell r="AY50">
            <v>-13.590245799859986</v>
          </cell>
          <cell r="AZ50">
            <v>-66.142313999938779</v>
          </cell>
          <cell r="BA50">
            <v>-137.90678149997257</v>
          </cell>
          <cell r="BB50">
            <v>-112.61929189995863</v>
          </cell>
          <cell r="BC50">
            <v>-70.000001000007614</v>
          </cell>
          <cell r="BD50">
            <v>-60.000005800276995</v>
          </cell>
          <cell r="BE50">
            <v>-81.307525556534529</v>
          </cell>
          <cell r="BF50">
            <v>0</v>
          </cell>
          <cell r="BG50">
            <v>0</v>
          </cell>
          <cell r="BH50">
            <v>0</v>
          </cell>
          <cell r="BI50">
            <v>-49.782392399851233</v>
          </cell>
          <cell r="BJ50">
            <v>-26.842299259966239</v>
          </cell>
          <cell r="BK50">
            <v>-16.679931999882683</v>
          </cell>
          <cell r="BL50">
            <v>-5.5600567001383752</v>
          </cell>
          <cell r="BM50">
            <v>0</v>
          </cell>
          <cell r="BN50">
            <v>0</v>
          </cell>
          <cell r="BO50">
            <v>17.557154800044373</v>
          </cell>
          <cell r="BP50">
            <v>0</v>
          </cell>
          <cell r="BQ50">
            <v>0</v>
          </cell>
          <cell r="BR50">
            <v>-168.78579110279679</v>
          </cell>
          <cell r="BS50">
            <v>0</v>
          </cell>
          <cell r="BT50">
            <v>0</v>
          </cell>
          <cell r="BU50">
            <v>0</v>
          </cell>
          <cell r="BV50">
            <v>-92.485351099865511</v>
          </cell>
          <cell r="BW50">
            <v>-20.000002000015229</v>
          </cell>
          <cell r="BX50">
            <v>-10</v>
          </cell>
          <cell r="BY50">
            <v>-5.5600580000318587</v>
          </cell>
          <cell r="BZ50">
            <v>0</v>
          </cell>
          <cell r="CA50">
            <v>-10.740378000074998</v>
          </cell>
          <cell r="CB50">
            <v>-30.000002000015229</v>
          </cell>
          <cell r="CC50">
            <v>0</v>
          </cell>
          <cell r="CD50">
            <v>0</v>
          </cell>
          <cell r="CE50">
            <v>-153.15483560413122</v>
          </cell>
          <cell r="CF50">
            <v>0</v>
          </cell>
          <cell r="CG50">
            <v>0</v>
          </cell>
          <cell r="CH50">
            <v>-55.560058000031859</v>
          </cell>
          <cell r="CI50">
            <v>-19.999999599996954</v>
          </cell>
          <cell r="CJ50">
            <v>-45.940043999813497</v>
          </cell>
          <cell r="CK50">
            <v>-16.825421000132337</v>
          </cell>
          <cell r="CL50">
            <v>0</v>
          </cell>
          <cell r="CM50">
            <v>-9.2692559999413788</v>
          </cell>
          <cell r="CN50">
            <v>-5.5600570000242442</v>
          </cell>
          <cell r="CO50">
            <v>0</v>
          </cell>
          <cell r="CP50">
            <v>0</v>
          </cell>
          <cell r="CQ50">
            <v>0</v>
          </cell>
          <cell r="CR50">
            <v>-184.45846870169044</v>
          </cell>
          <cell r="CS50">
            <v>0</v>
          </cell>
          <cell r="CT50">
            <v>-10</v>
          </cell>
          <cell r="CU50">
            <v>0</v>
          </cell>
          <cell r="CV50">
            <v>-40.59830000018701</v>
          </cell>
          <cell r="CW50">
            <v>-52.700989699922502</v>
          </cell>
          <cell r="CX50">
            <v>-21.120113000040874</v>
          </cell>
          <cell r="CY50">
            <v>-27.799069000175223</v>
          </cell>
          <cell r="CZ50">
            <v>-5.5600580000318587</v>
          </cell>
          <cell r="DA50">
            <v>-11.119880000129342</v>
          </cell>
          <cell r="DB50">
            <v>-15.560059000039473</v>
          </cell>
          <cell r="DC50">
            <v>0</v>
          </cell>
          <cell r="DD50">
            <v>0</v>
          </cell>
          <cell r="DE50">
            <v>-420.25230051204562</v>
          </cell>
          <cell r="DF50">
            <v>0</v>
          </cell>
          <cell r="DG50">
            <v>0</v>
          </cell>
          <cell r="DH50">
            <v>-9.9999989999923855</v>
          </cell>
          <cell r="DI50">
            <v>-102.49339939979836</v>
          </cell>
          <cell r="DJ50">
            <v>-107.60019271005876</v>
          </cell>
          <cell r="DK50">
            <v>-38.378972799982876</v>
          </cell>
          <cell r="DL50">
            <v>-61.861935300054029</v>
          </cell>
          <cell r="DM50">
            <v>-17.759797799983062</v>
          </cell>
          <cell r="DN50">
            <v>-62.868623499758542</v>
          </cell>
          <cell r="DO50">
            <v>-19.289380000205711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</row>
        <row r="51">
          <cell r="F51">
            <v>0</v>
          </cell>
          <cell r="G51">
            <v>0</v>
          </cell>
          <cell r="H51">
            <v>145.43603128800169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145.43746004707646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89.670249663991854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81.024772442877293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177.75079058401752</v>
          </cell>
          <cell r="I54">
            <v>0</v>
          </cell>
          <cell r="J54">
            <v>0</v>
          </cell>
          <cell r="K54">
            <v>43.701104820007458</v>
          </cell>
          <cell r="L54">
            <v>0</v>
          </cell>
          <cell r="M54">
            <v>0</v>
          </cell>
          <cell r="N54">
            <v>21.850544549990445</v>
          </cell>
          <cell r="O54">
            <v>69.236657100031152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194.08532736002235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41.703324999980396</v>
          </cell>
          <cell r="I58">
            <v>25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50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1">
          <cell r="F81">
            <v>0</v>
          </cell>
          <cell r="G81">
            <v>0</v>
          </cell>
          <cell r="H81">
            <v>454.56039653718472</v>
          </cell>
          <cell r="I81">
            <v>25</v>
          </cell>
          <cell r="J81">
            <v>0</v>
          </cell>
          <cell r="K81">
            <v>43.701104819774628</v>
          </cell>
          <cell r="L81">
            <v>0</v>
          </cell>
          <cell r="M81">
            <v>0</v>
          </cell>
          <cell r="N81">
            <v>21.850544549524784</v>
          </cell>
          <cell r="O81">
            <v>539.78421694971621</v>
          </cell>
          <cell r="P81">
            <v>0</v>
          </cell>
          <cell r="Q81">
            <v>0</v>
          </cell>
          <cell r="R81">
            <v>-1276.7558544129133</v>
          </cell>
          <cell r="S81">
            <v>-58.092377999797463</v>
          </cell>
          <cell r="T81">
            <v>-196.67969539947808</v>
          </cell>
          <cell r="U81">
            <v>-115.56004000082612</v>
          </cell>
          <cell r="V81">
            <v>-178.92318159900606</v>
          </cell>
          <cell r="W81">
            <v>-264.04043840058148</v>
          </cell>
          <cell r="X81">
            <v>-86.346868310123682</v>
          </cell>
          <cell r="Y81">
            <v>-18.102774100378156</v>
          </cell>
          <cell r="Z81">
            <v>0</v>
          </cell>
          <cell r="AA81">
            <v>-96.679929999634624</v>
          </cell>
          <cell r="AB81">
            <v>-143.75174860097468</v>
          </cell>
          <cell r="AC81">
            <v>-50</v>
          </cell>
          <cell r="AD81">
            <v>-68.57880000025034</v>
          </cell>
          <cell r="AE81">
            <v>-1086.813754811883</v>
          </cell>
          <cell r="AF81">
            <v>-24.392767999321222</v>
          </cell>
          <cell r="AG81">
            <v>-162.24023499898612</v>
          </cell>
          <cell r="AH81">
            <v>-161.84380790032446</v>
          </cell>
          <cell r="AI81">
            <v>-258.36807447113097</v>
          </cell>
          <cell r="AJ81">
            <v>-136.4275989998132</v>
          </cell>
          <cell r="AK81">
            <v>-92.366455988958478</v>
          </cell>
          <cell r="AL81">
            <v>-8.97609500028193</v>
          </cell>
          <cell r="AM81">
            <v>-27.799560001119971</v>
          </cell>
          <cell r="AN81">
            <v>-85.628097901120782</v>
          </cell>
          <cell r="AO81">
            <v>-97.4937594383955</v>
          </cell>
          <cell r="AP81">
            <v>-10</v>
          </cell>
          <cell r="AQ81">
            <v>-21.277302099391818</v>
          </cell>
          <cell r="AR81">
            <v>-1303.0789847224951</v>
          </cell>
          <cell r="AS81">
            <v>-51.119875699281693</v>
          </cell>
          <cell r="AT81">
            <v>-150.95384900085628</v>
          </cell>
          <cell r="AU81">
            <v>-207.25447640009224</v>
          </cell>
          <cell r="AV81">
            <v>-193.37945129908621</v>
          </cell>
          <cell r="AW81">
            <v>-176.88621030002832</v>
          </cell>
          <cell r="AX81">
            <v>-63.226482000201941</v>
          </cell>
          <cell r="AY81">
            <v>-13.590245800092816</v>
          </cell>
          <cell r="AZ81">
            <v>-66.142314000055194</v>
          </cell>
          <cell r="BA81">
            <v>-137.9067815002054</v>
          </cell>
          <cell r="BB81">
            <v>-112.61929189972579</v>
          </cell>
          <cell r="BC81">
            <v>-70.000001000240445</v>
          </cell>
          <cell r="BD81">
            <v>-60.000005800276995</v>
          </cell>
          <cell r="BE81">
            <v>-81.307525560259819</v>
          </cell>
          <cell r="BF81">
            <v>0</v>
          </cell>
          <cell r="BG81">
            <v>0</v>
          </cell>
          <cell r="BH81">
            <v>0</v>
          </cell>
          <cell r="BI81">
            <v>-49.782392399385571</v>
          </cell>
          <cell r="BJ81">
            <v>-26.84229926019907</v>
          </cell>
          <cell r="BK81">
            <v>-16.679932000115514</v>
          </cell>
          <cell r="BL81">
            <v>-5.5600566994398832</v>
          </cell>
          <cell r="BM81">
            <v>0</v>
          </cell>
          <cell r="BN81">
            <v>0</v>
          </cell>
          <cell r="BO81">
            <v>17.557154798880219</v>
          </cell>
          <cell r="BP81">
            <v>0</v>
          </cell>
          <cell r="BQ81">
            <v>0</v>
          </cell>
          <cell r="BR81">
            <v>-168.7857910990715</v>
          </cell>
          <cell r="BS81">
            <v>0</v>
          </cell>
          <cell r="BT81">
            <v>0</v>
          </cell>
          <cell r="BU81">
            <v>0</v>
          </cell>
          <cell r="BV81">
            <v>-92.485351100564003</v>
          </cell>
          <cell r="BW81">
            <v>-20.00000200048089</v>
          </cell>
          <cell r="BX81">
            <v>-10</v>
          </cell>
          <cell r="BY81">
            <v>-5.5600580014288425</v>
          </cell>
          <cell r="BZ81">
            <v>0</v>
          </cell>
          <cell r="CA81">
            <v>-10.740377999842167</v>
          </cell>
          <cell r="CB81">
            <v>-30.00000200048089</v>
          </cell>
          <cell r="CC81">
            <v>0</v>
          </cell>
          <cell r="CD81">
            <v>0</v>
          </cell>
          <cell r="CE81">
            <v>-153.15483558177948</v>
          </cell>
          <cell r="CF81">
            <v>0</v>
          </cell>
          <cell r="CG81">
            <v>0</v>
          </cell>
          <cell r="CH81">
            <v>-55.560057999566197</v>
          </cell>
          <cell r="CI81">
            <v>-19.999999601393938</v>
          </cell>
          <cell r="CJ81">
            <v>-45.940043998882174</v>
          </cell>
          <cell r="CK81">
            <v>-16.825420999899507</v>
          </cell>
          <cell r="CL81">
            <v>0</v>
          </cell>
          <cell r="CM81">
            <v>-9.2692559994757175</v>
          </cell>
          <cell r="CN81">
            <v>-5.5600570011883974</v>
          </cell>
          <cell r="CO81">
            <v>0</v>
          </cell>
          <cell r="CP81">
            <v>0</v>
          </cell>
          <cell r="CQ81">
            <v>0</v>
          </cell>
          <cell r="CR81">
            <v>-184.4584686756134</v>
          </cell>
          <cell r="CS81">
            <v>0</v>
          </cell>
          <cell r="CT81">
            <v>-10</v>
          </cell>
          <cell r="CU81">
            <v>0</v>
          </cell>
          <cell r="CV81">
            <v>-40.598300000652671</v>
          </cell>
          <cell r="CW81">
            <v>-52.700989698991179</v>
          </cell>
          <cell r="CX81">
            <v>-21.120113000273705</v>
          </cell>
          <cell r="CY81">
            <v>-27.799069000408053</v>
          </cell>
          <cell r="CZ81">
            <v>-5.5600579995661974</v>
          </cell>
          <cell r="DA81">
            <v>-11.119880000129342</v>
          </cell>
          <cell r="DB81">
            <v>-15.560058999806643</v>
          </cell>
          <cell r="DC81">
            <v>0</v>
          </cell>
          <cell r="DD81">
            <v>0</v>
          </cell>
          <cell r="DE81">
            <v>-420.25230062007904</v>
          </cell>
          <cell r="DF81">
            <v>0</v>
          </cell>
          <cell r="DG81">
            <v>0</v>
          </cell>
          <cell r="DH81">
            <v>-9.9999990016222</v>
          </cell>
          <cell r="DI81">
            <v>-102.49339940026402</v>
          </cell>
          <cell r="DJ81">
            <v>-107.60019270889461</v>
          </cell>
          <cell r="DK81">
            <v>-38.378972800448537</v>
          </cell>
          <cell r="DL81">
            <v>-61.861935300752521</v>
          </cell>
          <cell r="DM81">
            <v>-17.759797798469663</v>
          </cell>
          <cell r="DN81">
            <v>-62.868623495101929</v>
          </cell>
          <cell r="DO81">
            <v>-19.289380013942719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7"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</row>
        <row r="159">
          <cell r="F159">
            <v>0</v>
          </cell>
          <cell r="G159">
            <v>0</v>
          </cell>
          <cell r="H159">
            <v>454.56039653718472</v>
          </cell>
          <cell r="I159">
            <v>25</v>
          </cell>
          <cell r="J159">
            <v>0</v>
          </cell>
          <cell r="K159">
            <v>43.701104819774628</v>
          </cell>
          <cell r="L159">
            <v>0</v>
          </cell>
          <cell r="M159">
            <v>0</v>
          </cell>
          <cell r="N159">
            <v>21.850544549524784</v>
          </cell>
          <cell r="O159">
            <v>539.78421694785357</v>
          </cell>
          <cell r="P159">
            <v>0</v>
          </cell>
          <cell r="Q159">
            <v>0</v>
          </cell>
          <cell r="R159">
            <v>-1276.7558544278145</v>
          </cell>
          <cell r="S159">
            <v>-58.092377997934818</v>
          </cell>
          <cell r="T159">
            <v>-196.67969540134072</v>
          </cell>
          <cell r="U159">
            <v>-115.56004000082612</v>
          </cell>
          <cell r="V159">
            <v>-178.9231816008687</v>
          </cell>
          <cell r="W159">
            <v>-264.04043839871883</v>
          </cell>
          <cell r="X159">
            <v>-86.346868306398392</v>
          </cell>
          <cell r="Y159">
            <v>-18.102774098515511</v>
          </cell>
          <cell r="Z159">
            <v>0</v>
          </cell>
          <cell r="AA159">
            <v>-96.679930001497269</v>
          </cell>
          <cell r="AB159">
            <v>-143.75174860283732</v>
          </cell>
          <cell r="AC159">
            <v>-50</v>
          </cell>
          <cell r="AD159">
            <v>-68.57880000025034</v>
          </cell>
          <cell r="AE159">
            <v>-1086.8137547373772</v>
          </cell>
          <cell r="AF159">
            <v>-24.392767999321222</v>
          </cell>
          <cell r="AG159">
            <v>-162.24023499712348</v>
          </cell>
          <cell r="AH159">
            <v>-161.84380789846182</v>
          </cell>
          <cell r="AI159">
            <v>-258.36807447299361</v>
          </cell>
          <cell r="AJ159">
            <v>-136.42759900167584</v>
          </cell>
          <cell r="AK159">
            <v>-92.366455994546413</v>
          </cell>
          <cell r="AL159">
            <v>-8.9760949984192848</v>
          </cell>
          <cell r="AM159">
            <v>-27.799560002982616</v>
          </cell>
          <cell r="AN159">
            <v>-85.628097902983427</v>
          </cell>
          <cell r="AO159">
            <v>-97.4937594383955</v>
          </cell>
          <cell r="AP159">
            <v>-10</v>
          </cell>
          <cell r="AQ159">
            <v>-21.277302097529173</v>
          </cell>
          <cell r="AR159">
            <v>-1303.0789846777916</v>
          </cell>
          <cell r="AS159">
            <v>-51.119875699281693</v>
          </cell>
          <cell r="AT159">
            <v>-150.95384899899364</v>
          </cell>
          <cell r="AU159">
            <v>-207.2544763982296</v>
          </cell>
          <cell r="AV159">
            <v>-193.37945129722357</v>
          </cell>
          <cell r="AW159">
            <v>-176.88621030002832</v>
          </cell>
          <cell r="AX159">
            <v>-63.226482003927231</v>
          </cell>
          <cell r="AY159">
            <v>-13.590245798230171</v>
          </cell>
          <cell r="AZ159">
            <v>-66.142313998192549</v>
          </cell>
          <cell r="BA159">
            <v>-137.90678149834275</v>
          </cell>
          <cell r="BB159">
            <v>-112.61929190158844</v>
          </cell>
          <cell r="BC159">
            <v>-70.00000100210309</v>
          </cell>
          <cell r="BD159">
            <v>-60.000005804002285</v>
          </cell>
          <cell r="BE159">
            <v>-81.307525515556335</v>
          </cell>
          <cell r="BF159">
            <v>0</v>
          </cell>
          <cell r="BG159">
            <v>0</v>
          </cell>
          <cell r="BH159">
            <v>0</v>
          </cell>
          <cell r="BI159">
            <v>-49.782392401248217</v>
          </cell>
          <cell r="BJ159">
            <v>-26.84229926019907</v>
          </cell>
          <cell r="BK159">
            <v>-16.679932001978159</v>
          </cell>
          <cell r="BL159">
            <v>-5.5600567013025284</v>
          </cell>
          <cell r="BM159">
            <v>0</v>
          </cell>
          <cell r="BN159">
            <v>0</v>
          </cell>
          <cell r="BO159">
            <v>17.557154797017574</v>
          </cell>
          <cell r="BP159">
            <v>0</v>
          </cell>
          <cell r="BQ159">
            <v>0</v>
          </cell>
          <cell r="BR159">
            <v>-168.7857910990715</v>
          </cell>
          <cell r="BS159">
            <v>0</v>
          </cell>
          <cell r="BT159">
            <v>0</v>
          </cell>
          <cell r="BU159">
            <v>0</v>
          </cell>
          <cell r="BV159">
            <v>-92.485351100564003</v>
          </cell>
          <cell r="BW159">
            <v>-20.000002004206181</v>
          </cell>
          <cell r="BX159">
            <v>-10</v>
          </cell>
          <cell r="BY159">
            <v>-5.5600580014288425</v>
          </cell>
          <cell r="BZ159">
            <v>0</v>
          </cell>
          <cell r="CA159">
            <v>-10.740377999842167</v>
          </cell>
          <cell r="CB159">
            <v>-30.00000200048089</v>
          </cell>
          <cell r="CC159">
            <v>0</v>
          </cell>
          <cell r="CD159">
            <v>0</v>
          </cell>
          <cell r="CE159">
            <v>-153.15483558177948</v>
          </cell>
          <cell r="CF159">
            <v>0</v>
          </cell>
          <cell r="CG159">
            <v>0</v>
          </cell>
          <cell r="CH159">
            <v>-55.560057997703552</v>
          </cell>
          <cell r="CI159">
            <v>-19.999999597668648</v>
          </cell>
          <cell r="CJ159">
            <v>-45.94004400074482</v>
          </cell>
          <cell r="CK159">
            <v>-16.825420998036861</v>
          </cell>
          <cell r="CL159">
            <v>0</v>
          </cell>
          <cell r="CM159">
            <v>-9.2692559994757175</v>
          </cell>
          <cell r="CN159">
            <v>-5.5600570011883974</v>
          </cell>
          <cell r="CO159">
            <v>0</v>
          </cell>
          <cell r="CP159">
            <v>0</v>
          </cell>
          <cell r="CQ159">
            <v>0</v>
          </cell>
          <cell r="CR159">
            <v>-184.45846870541573</v>
          </cell>
          <cell r="CS159">
            <v>0</v>
          </cell>
          <cell r="CT159">
            <v>-10</v>
          </cell>
          <cell r="CU159">
            <v>0</v>
          </cell>
          <cell r="CV159">
            <v>-40.598300002515316</v>
          </cell>
          <cell r="CW159">
            <v>-52.700989698991179</v>
          </cell>
          <cell r="CX159">
            <v>-21.120113000273705</v>
          </cell>
          <cell r="CY159">
            <v>-27.799069000408053</v>
          </cell>
          <cell r="CZ159">
            <v>-5.5600579995661974</v>
          </cell>
          <cell r="DA159">
            <v>-11.119880000129342</v>
          </cell>
          <cell r="DB159">
            <v>-15.560058999806643</v>
          </cell>
          <cell r="DC159">
            <v>0</v>
          </cell>
          <cell r="DD159">
            <v>0</v>
          </cell>
          <cell r="DE159">
            <v>-420.25230050086975</v>
          </cell>
          <cell r="DF159">
            <v>0</v>
          </cell>
          <cell r="DG159">
            <v>0</v>
          </cell>
          <cell r="DH159">
            <v>-9.9999990016222</v>
          </cell>
          <cell r="DI159">
            <v>-102.49339940026402</v>
          </cell>
          <cell r="DJ159">
            <v>-107.60019270889461</v>
          </cell>
          <cell r="DK159">
            <v>-38.378972802311182</v>
          </cell>
          <cell r="DL159">
            <v>-61.861935302615166</v>
          </cell>
          <cell r="DM159">
            <v>-17.759797800332308</v>
          </cell>
          <cell r="DN159">
            <v>-62.868623495101929</v>
          </cell>
          <cell r="DO159">
            <v>-19.289380013942719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</row>
        <row r="177"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</row>
        <row r="179"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</row>
        <row r="180"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</row>
        <row r="189">
          <cell r="F189">
            <v>-1988.3499999999767</v>
          </cell>
          <cell r="G189">
            <v>0</v>
          </cell>
          <cell r="H189">
            <v>-11538.100000000093</v>
          </cell>
          <cell r="I189">
            <v>-2301.2630000000063</v>
          </cell>
          <cell r="J189">
            <v>-1900.0050000000047</v>
          </cell>
          <cell r="K189">
            <v>-1125.1019999999844</v>
          </cell>
          <cell r="L189">
            <v>-193.07000000006519</v>
          </cell>
          <cell r="M189">
            <v>-181.09999999997672</v>
          </cell>
          <cell r="N189">
            <v>-3.9337000000000444</v>
          </cell>
          <cell r="O189">
            <v>-2696.375</v>
          </cell>
          <cell r="P189">
            <v>-3838.070000000007</v>
          </cell>
          <cell r="Q189">
            <v>-3411.945000000007</v>
          </cell>
          <cell r="R189">
            <v>-35708.11699999962</v>
          </cell>
          <cell r="S189">
            <v>-5565.4499999999534</v>
          </cell>
          <cell r="T189">
            <v>-4527.5979999999981</v>
          </cell>
          <cell r="U189">
            <v>-5777.8099999999395</v>
          </cell>
          <cell r="V189">
            <v>-1879.1430000000109</v>
          </cell>
          <cell r="W189">
            <v>-4212.4719999999797</v>
          </cell>
          <cell r="X189">
            <v>-2197.9800000000105</v>
          </cell>
          <cell r="Y189">
            <v>-413.94000000006054</v>
          </cell>
          <cell r="Z189">
            <v>-297.37000000011176</v>
          </cell>
          <cell r="AA189">
            <v>-7.4930000000003929</v>
          </cell>
          <cell r="AB189">
            <v>-3247.4379999999946</v>
          </cell>
          <cell r="AC189">
            <v>-3672.8410000000149</v>
          </cell>
          <cell r="AD189">
            <v>-3908.5819999999949</v>
          </cell>
          <cell r="AE189">
            <v>-24494.084399999585</v>
          </cell>
          <cell r="AF189">
            <v>-1585.3589999999385</v>
          </cell>
          <cell r="AG189">
            <v>-2976.4099999999744</v>
          </cell>
          <cell r="AH189">
            <v>-5940.3200000000652</v>
          </cell>
          <cell r="AI189">
            <v>-379.30040000000008</v>
          </cell>
          <cell r="AJ189">
            <v>-3785.3499999999767</v>
          </cell>
          <cell r="AK189">
            <v>-1178.3899999999994</v>
          </cell>
          <cell r="AL189">
            <v>-624.75999999995111</v>
          </cell>
          <cell r="AM189">
            <v>-104.32000000000698</v>
          </cell>
          <cell r="AN189">
            <v>-206.69900000000052</v>
          </cell>
          <cell r="AO189">
            <v>-1299.0299999999988</v>
          </cell>
          <cell r="AP189">
            <v>-2154.5389999999898</v>
          </cell>
          <cell r="AQ189">
            <v>-4259.6070000000182</v>
          </cell>
          <cell r="AR189">
            <v>-21547.794000000693</v>
          </cell>
          <cell r="AS189">
            <v>-88.347999999998137</v>
          </cell>
          <cell r="AT189">
            <v>-1156.289999999979</v>
          </cell>
          <cell r="AU189">
            <v>-9482.1600000000326</v>
          </cell>
          <cell r="AV189">
            <v>-1436.2299999999814</v>
          </cell>
          <cell r="AW189">
            <v>-2362.5400000000373</v>
          </cell>
          <cell r="AX189">
            <v>-1730.9679999999935</v>
          </cell>
          <cell r="AY189">
            <v>-402.22999999998137</v>
          </cell>
          <cell r="AZ189">
            <v>-317.01840000000084</v>
          </cell>
          <cell r="BA189">
            <v>0</v>
          </cell>
          <cell r="BB189">
            <v>-1138.3996000000006</v>
          </cell>
          <cell r="BC189">
            <v>-1490.708999999988</v>
          </cell>
          <cell r="BD189">
            <v>-1942.900999999998</v>
          </cell>
          <cell r="BE189">
            <v>-31199.9104999993</v>
          </cell>
          <cell r="BF189">
            <v>-4126.4890000000596</v>
          </cell>
          <cell r="BG189">
            <v>-3536.9400000000023</v>
          </cell>
          <cell r="BH189">
            <v>-5767.5999999998603</v>
          </cell>
          <cell r="BI189">
            <v>-2105.2510000000475</v>
          </cell>
          <cell r="BJ189">
            <v>-2917.6230000000214</v>
          </cell>
          <cell r="BK189">
            <v>-1499.5710000000108</v>
          </cell>
          <cell r="BL189">
            <v>-728.93000000005122</v>
          </cell>
          <cell r="BM189">
            <v>-149.34950000001118</v>
          </cell>
          <cell r="BN189">
            <v>-9.1479999999974098</v>
          </cell>
          <cell r="BO189">
            <v>-4376.3709999999992</v>
          </cell>
          <cell r="BP189">
            <v>-4781.039999999979</v>
          </cell>
          <cell r="BQ189">
            <v>-1201.5979999999981</v>
          </cell>
          <cell r="BR189">
            <v>-39146.014039999805</v>
          </cell>
          <cell r="BS189">
            <v>-8734.2759999999544</v>
          </cell>
          <cell r="BT189">
            <v>-2101.7980000000098</v>
          </cell>
          <cell r="BU189">
            <v>-8976.2399999999907</v>
          </cell>
          <cell r="BV189">
            <v>-2691.7299999999232</v>
          </cell>
          <cell r="BW189">
            <v>-5019.5740000000224</v>
          </cell>
          <cell r="BX189">
            <v>-2680.6199999999953</v>
          </cell>
          <cell r="BY189">
            <v>-733.55999999993946</v>
          </cell>
          <cell r="BZ189">
            <v>-148.55539999998291</v>
          </cell>
          <cell r="CA189">
            <v>-923.0836399999971</v>
          </cell>
          <cell r="CB189">
            <v>-1956.4619999999995</v>
          </cell>
          <cell r="CC189">
            <v>-3290.9800000000396</v>
          </cell>
          <cell r="CD189">
            <v>-1889.1349999999948</v>
          </cell>
          <cell r="CE189">
            <v>-37584.9645000007</v>
          </cell>
          <cell r="CF189">
            <v>-3862.8950000000186</v>
          </cell>
          <cell r="CG189">
            <v>-3094.0929999999935</v>
          </cell>
          <cell r="CH189">
            <v>-5604.859999999986</v>
          </cell>
          <cell r="CI189">
            <v>-1308.0380000000005</v>
          </cell>
          <cell r="CJ189">
            <v>-4671.9000000000233</v>
          </cell>
          <cell r="CK189">
            <v>-3023.9300000000512</v>
          </cell>
          <cell r="CL189">
            <v>-627.59999999997672</v>
          </cell>
          <cell r="CM189">
            <v>-277.34899999998743</v>
          </cell>
          <cell r="CN189">
            <v>-432.05299999999988</v>
          </cell>
          <cell r="CO189">
            <v>-109.99749999999949</v>
          </cell>
          <cell r="CP189">
            <v>-6046.0589999999793</v>
          </cell>
          <cell r="CQ189">
            <v>-8526.1900000000023</v>
          </cell>
          <cell r="CR189">
            <v>-20422.451999999583</v>
          </cell>
          <cell r="CS189">
            <v>-1502.0299999999988</v>
          </cell>
          <cell r="CT189">
            <v>-1027.1059999999998</v>
          </cell>
          <cell r="CU189">
            <v>-4575.8699999998789</v>
          </cell>
          <cell r="CV189">
            <v>-241.1140000000014</v>
          </cell>
          <cell r="CW189">
            <v>-3731.570000000007</v>
          </cell>
          <cell r="CX189">
            <v>-986.30999999999767</v>
          </cell>
          <cell r="CY189">
            <v>-319.51800000001094</v>
          </cell>
          <cell r="CZ189">
            <v>-283</v>
          </cell>
          <cell r="DA189">
            <v>0</v>
          </cell>
          <cell r="DB189">
            <v>-395.09999999999991</v>
          </cell>
          <cell r="DC189">
            <v>-3232.4990000000107</v>
          </cell>
          <cell r="DD189">
            <v>-4128.3349999999919</v>
          </cell>
          <cell r="DE189">
            <v>-23032.093190000392</v>
          </cell>
          <cell r="DF189">
            <v>-3281.1949999999488</v>
          </cell>
          <cell r="DG189">
            <v>-1516.1500000000233</v>
          </cell>
          <cell r="DH189">
            <v>-7245.6900000000605</v>
          </cell>
          <cell r="DI189">
            <v>-676.19899999999689</v>
          </cell>
          <cell r="DJ189">
            <v>-1578.320000000007</v>
          </cell>
          <cell r="DK189">
            <v>-1521.9860000000044</v>
          </cell>
          <cell r="DL189">
            <v>-577.96199999999953</v>
          </cell>
          <cell r="DM189">
            <v>-303.54080000000249</v>
          </cell>
          <cell r="DN189">
            <v>0</v>
          </cell>
          <cell r="DO189">
            <v>-181.60039</v>
          </cell>
          <cell r="DP189">
            <v>-3382.7400000000489</v>
          </cell>
          <cell r="DQ189">
            <v>-2766.710000000021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</row>
        <row r="190">
          <cell r="F190">
            <v>-14967.369999999995</v>
          </cell>
          <cell r="G190">
            <v>-3680.9300000000512</v>
          </cell>
          <cell r="H190">
            <v>-4305.6500000000233</v>
          </cell>
          <cell r="I190">
            <v>-3862.1199999999953</v>
          </cell>
          <cell r="J190">
            <v>-2107.3300000000017</v>
          </cell>
          <cell r="K190">
            <v>-29.229999999995925</v>
          </cell>
          <cell r="L190">
            <v>-567</v>
          </cell>
          <cell r="M190">
            <v>-326.78000000002794</v>
          </cell>
          <cell r="N190">
            <v>-13.615000000001601</v>
          </cell>
          <cell r="O190">
            <v>-3372.1000000000931</v>
          </cell>
          <cell r="P190">
            <v>-4649.8400000000256</v>
          </cell>
          <cell r="Q190">
            <v>-11835</v>
          </cell>
          <cell r="R190">
            <v>-44463.890999998897</v>
          </cell>
          <cell r="S190">
            <v>-6965.7000000000698</v>
          </cell>
          <cell r="T190">
            <v>-4461.2999999998137</v>
          </cell>
          <cell r="U190">
            <v>-4214.9399999999441</v>
          </cell>
          <cell r="V190">
            <v>-6156.0600000000559</v>
          </cell>
          <cell r="W190">
            <v>-957.99099999999817</v>
          </cell>
          <cell r="X190">
            <v>-88.820000000006985</v>
          </cell>
          <cell r="Y190">
            <v>-1255.3000000000466</v>
          </cell>
          <cell r="Z190">
            <v>-290.59999999997672</v>
          </cell>
          <cell r="AA190">
            <v>-48.080000000001746</v>
          </cell>
          <cell r="AB190">
            <v>-4885.0600000000559</v>
          </cell>
          <cell r="AC190">
            <v>-5444.8400000000256</v>
          </cell>
          <cell r="AD190">
            <v>-9695.1999999999534</v>
          </cell>
          <cell r="AE190">
            <v>-41727.396999999881</v>
          </cell>
          <cell r="AF190">
            <v>-1697.9000000000233</v>
          </cell>
          <cell r="AG190">
            <v>-6868.1999999999534</v>
          </cell>
          <cell r="AH190">
            <v>-4781.8999999999069</v>
          </cell>
          <cell r="AI190">
            <v>-7353.0399999999208</v>
          </cell>
          <cell r="AJ190">
            <v>-1388.9170000000013</v>
          </cell>
          <cell r="AK190">
            <v>-419.27999999999884</v>
          </cell>
          <cell r="AL190">
            <v>-925.39999999990687</v>
          </cell>
          <cell r="AM190">
            <v>-355.87000000005355</v>
          </cell>
          <cell r="AN190">
            <v>-33.789999999993597</v>
          </cell>
          <cell r="AO190">
            <v>-6333.1999999999534</v>
          </cell>
          <cell r="AP190">
            <v>-2579.3000000000466</v>
          </cell>
          <cell r="AQ190">
            <v>-8990.6000000000931</v>
          </cell>
          <cell r="AR190">
            <v>-51789.844999996945</v>
          </cell>
          <cell r="AS190">
            <v>-7083.7199999999721</v>
          </cell>
          <cell r="AT190">
            <v>-5138.8399999999674</v>
          </cell>
          <cell r="AU190">
            <v>-5469.0999999999767</v>
          </cell>
          <cell r="AV190">
            <v>-10548.800000000047</v>
          </cell>
          <cell r="AW190">
            <v>-1267.3709999999992</v>
          </cell>
          <cell r="AX190">
            <v>-83.87400000001071</v>
          </cell>
          <cell r="AY190">
            <v>-1295.7999999998137</v>
          </cell>
          <cell r="AZ190">
            <v>-969.39999999990687</v>
          </cell>
          <cell r="BA190">
            <v>-136.53999999997905</v>
          </cell>
          <cell r="BB190">
            <v>-4329.5999999998603</v>
          </cell>
          <cell r="BC190">
            <v>-7231.6000000000931</v>
          </cell>
          <cell r="BD190">
            <v>-8235.2000000001863</v>
          </cell>
          <cell r="BE190">
            <v>-64177.38700000383</v>
          </cell>
          <cell r="BF190">
            <v>-3982.7800000000279</v>
          </cell>
          <cell r="BG190">
            <v>-5243</v>
          </cell>
          <cell r="BH190">
            <v>-8557.1000000000931</v>
          </cell>
          <cell r="BI190">
            <v>-8851.25</v>
          </cell>
          <cell r="BJ190">
            <v>-1172.0699999999997</v>
          </cell>
          <cell r="BK190">
            <v>-82.897000000004482</v>
          </cell>
          <cell r="BL190">
            <v>-1798</v>
          </cell>
          <cell r="BM190">
            <v>-1191.1999999999534</v>
          </cell>
          <cell r="BN190">
            <v>-80.190000000002328</v>
          </cell>
          <cell r="BO190">
            <v>-10385.899999999907</v>
          </cell>
          <cell r="BP190">
            <v>-9245.1999999999534</v>
          </cell>
          <cell r="BQ190">
            <v>-13587.799999999814</v>
          </cell>
          <cell r="BR190">
            <v>-68951.230000000447</v>
          </cell>
          <cell r="BS190">
            <v>-8428.0999999998603</v>
          </cell>
          <cell r="BT190">
            <v>-13144.700000000186</v>
          </cell>
          <cell r="BU190">
            <v>-7403.3999999999069</v>
          </cell>
          <cell r="BV190">
            <v>-5133.6999999999534</v>
          </cell>
          <cell r="BW190">
            <v>-3162.8399999999965</v>
          </cell>
          <cell r="BX190">
            <v>-136.62000000002445</v>
          </cell>
          <cell r="BY190">
            <v>-1459</v>
          </cell>
          <cell r="BZ190">
            <v>-1234.7999999998137</v>
          </cell>
          <cell r="CA190">
            <v>-112.51999999998952</v>
          </cell>
          <cell r="CB190">
            <v>-7424.8499999999767</v>
          </cell>
          <cell r="CC190">
            <v>-5495.6999999999534</v>
          </cell>
          <cell r="CD190">
            <v>-15815</v>
          </cell>
          <cell r="CE190">
            <v>-88593.170000001788</v>
          </cell>
          <cell r="CF190">
            <v>-18774.5</v>
          </cell>
          <cell r="CG190">
            <v>-8040.7999999998137</v>
          </cell>
          <cell r="CH190">
            <v>-10039.300000000047</v>
          </cell>
          <cell r="CI190">
            <v>-13752.699999999953</v>
          </cell>
          <cell r="CJ190">
            <v>-2400.2300000000105</v>
          </cell>
          <cell r="CK190">
            <v>-1157.1399999998976</v>
          </cell>
          <cell r="CL190">
            <v>-3158</v>
          </cell>
          <cell r="CM190">
            <v>-1154</v>
          </cell>
          <cell r="CN190">
            <v>-131.59999999997672</v>
          </cell>
          <cell r="CO190">
            <v>-9644.5</v>
          </cell>
          <cell r="CP190">
            <v>-8029.8999999999069</v>
          </cell>
          <cell r="CQ190">
            <v>-12310.5</v>
          </cell>
          <cell r="CR190">
            <v>-64650.260000001639</v>
          </cell>
          <cell r="CS190">
            <v>-3754.7000000001863</v>
          </cell>
          <cell r="CT190">
            <v>-4483.2000000001863</v>
          </cell>
          <cell r="CU190">
            <v>-10102.199999999953</v>
          </cell>
          <cell r="CV190">
            <v>-9890.6399999998976</v>
          </cell>
          <cell r="CW190">
            <v>-2535</v>
          </cell>
          <cell r="CX190">
            <v>-69.599999999976717</v>
          </cell>
          <cell r="CY190">
            <v>-1823.7999999998137</v>
          </cell>
          <cell r="CZ190">
            <v>-1047.5</v>
          </cell>
          <cell r="DA190">
            <v>-241.20000000001164</v>
          </cell>
          <cell r="DB190">
            <v>-9512.5600000000559</v>
          </cell>
          <cell r="DC190">
            <v>-9631.4600000000792</v>
          </cell>
          <cell r="DD190">
            <v>-11558.400000000373</v>
          </cell>
          <cell r="DE190">
            <v>-128671.48999999836</v>
          </cell>
          <cell r="DF190">
            <v>-6261.7000000001863</v>
          </cell>
          <cell r="DG190">
            <v>-20987.599999999627</v>
          </cell>
          <cell r="DH190">
            <v>-19030.200000000186</v>
          </cell>
          <cell r="DI190">
            <v>-13354.199999999953</v>
          </cell>
          <cell r="DJ190">
            <v>-5751.2999999999884</v>
          </cell>
          <cell r="DK190">
            <v>-729.1600000000326</v>
          </cell>
          <cell r="DL190">
            <v>-4751.5</v>
          </cell>
          <cell r="DM190">
            <v>-6570.2999999998137</v>
          </cell>
          <cell r="DN190">
            <v>-653.39000000001397</v>
          </cell>
          <cell r="DO190">
            <v>-7735.7399999999907</v>
          </cell>
          <cell r="DP190">
            <v>-16947.399999999907</v>
          </cell>
          <cell r="DQ190">
            <v>-25899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</row>
        <row r="191">
          <cell r="F191">
            <v>-16514.699999999953</v>
          </cell>
          <cell r="G191">
            <v>-19965.800000000047</v>
          </cell>
          <cell r="H191">
            <v>-20610</v>
          </cell>
          <cell r="I191">
            <v>-24082.799999999814</v>
          </cell>
          <cell r="J191">
            <v>-22942.5</v>
          </cell>
          <cell r="K191">
            <v>-22163.799999999814</v>
          </cell>
          <cell r="L191">
            <v>-8379</v>
          </cell>
          <cell r="M191">
            <v>-4539</v>
          </cell>
          <cell r="N191">
            <v>-9596.7000000001863</v>
          </cell>
          <cell r="O191">
            <v>-17690.399999999907</v>
          </cell>
          <cell r="P191">
            <v>-25152</v>
          </cell>
          <cell r="Q191">
            <v>-31341.5</v>
          </cell>
          <cell r="R191">
            <v>-242952.89999999851</v>
          </cell>
          <cell r="S191">
            <v>-18307.799999999814</v>
          </cell>
          <cell r="T191">
            <v>-15125.200000000186</v>
          </cell>
          <cell r="U191">
            <v>-29411</v>
          </cell>
          <cell r="V191">
            <v>-21038</v>
          </cell>
          <cell r="W191">
            <v>-24309</v>
          </cell>
          <cell r="X191">
            <v>-21103.299999999814</v>
          </cell>
          <cell r="Y191">
            <v>-8216.5</v>
          </cell>
          <cell r="Z191">
            <v>-6962</v>
          </cell>
          <cell r="AA191">
            <v>-18166.599999999627</v>
          </cell>
          <cell r="AB191">
            <v>-25007</v>
          </cell>
          <cell r="AC191">
            <v>-29732.5</v>
          </cell>
          <cell r="AD191">
            <v>-25574</v>
          </cell>
          <cell r="AE191">
            <v>-241752.5000000149</v>
          </cell>
          <cell r="AF191">
            <v>-13080.400000000373</v>
          </cell>
          <cell r="AG191">
            <v>-16985</v>
          </cell>
          <cell r="AH191">
            <v>-30253.5</v>
          </cell>
          <cell r="AI191">
            <v>-15161.799999999814</v>
          </cell>
          <cell r="AJ191">
            <v>-27747</v>
          </cell>
          <cell r="AK191">
            <v>-19782</v>
          </cell>
          <cell r="AL191">
            <v>-8830.5</v>
          </cell>
          <cell r="AM191">
            <v>-4175.5</v>
          </cell>
          <cell r="AN191">
            <v>-20859.400000000373</v>
          </cell>
          <cell r="AO191">
            <v>-23918.400000000373</v>
          </cell>
          <cell r="AP191">
            <v>-29034.5</v>
          </cell>
          <cell r="AQ191">
            <v>-31924.5</v>
          </cell>
          <cell r="AR191">
            <v>-227692.60000000149</v>
          </cell>
          <cell r="AS191">
            <v>-8499.2000000001863</v>
          </cell>
          <cell r="AT191">
            <v>-12656.400000000373</v>
          </cell>
          <cell r="AU191">
            <v>-28080</v>
          </cell>
          <cell r="AV191">
            <v>-17715</v>
          </cell>
          <cell r="AW191">
            <v>-24726.5</v>
          </cell>
          <cell r="AX191">
            <v>-17701.5</v>
          </cell>
          <cell r="AY191">
            <v>-8406</v>
          </cell>
          <cell r="AZ191">
            <v>-3206</v>
          </cell>
          <cell r="BA191">
            <v>-22008.5</v>
          </cell>
          <cell r="BB191">
            <v>-15288.5</v>
          </cell>
          <cell r="BC191">
            <v>-26129.5</v>
          </cell>
          <cell r="BD191">
            <v>-43275.5</v>
          </cell>
          <cell r="BE191">
            <v>-257766.5</v>
          </cell>
          <cell r="BF191">
            <v>-15046.799999999814</v>
          </cell>
          <cell r="BG191">
            <v>-16844.200000000186</v>
          </cell>
          <cell r="BH191">
            <v>-40568.5</v>
          </cell>
          <cell r="BI191">
            <v>-26750.5</v>
          </cell>
          <cell r="BJ191">
            <v>-18657</v>
          </cell>
          <cell r="BK191">
            <v>-19037.5</v>
          </cell>
          <cell r="BL191">
            <v>-7655</v>
          </cell>
          <cell r="BM191">
            <v>-3498</v>
          </cell>
          <cell r="BN191">
            <v>-23772.5</v>
          </cell>
          <cell r="BO191">
            <v>-22826</v>
          </cell>
          <cell r="BP191">
            <v>-21666.5</v>
          </cell>
          <cell r="BQ191">
            <v>-41444</v>
          </cell>
          <cell r="BR191">
            <v>-261244.79999999702</v>
          </cell>
          <cell r="BS191">
            <v>-15806.799999999814</v>
          </cell>
          <cell r="BT191">
            <v>-24035</v>
          </cell>
          <cell r="BU191">
            <v>-36405</v>
          </cell>
          <cell r="BV191">
            <v>-24169.5</v>
          </cell>
          <cell r="BW191">
            <v>-27425.5</v>
          </cell>
          <cell r="BX191">
            <v>-20174</v>
          </cell>
          <cell r="BY191">
            <v>-6782</v>
          </cell>
          <cell r="BZ191">
            <v>-4080</v>
          </cell>
          <cell r="CA191">
            <v>-24018.5</v>
          </cell>
          <cell r="CB191">
            <v>-19659</v>
          </cell>
          <cell r="CC191">
            <v>-18332</v>
          </cell>
          <cell r="CD191">
            <v>-40357.5</v>
          </cell>
          <cell r="CE191">
            <v>-267772.59999999404</v>
          </cell>
          <cell r="CF191">
            <v>-20838.599999999627</v>
          </cell>
          <cell r="CG191">
            <v>-21968.5</v>
          </cell>
          <cell r="CH191">
            <v>-34266</v>
          </cell>
          <cell r="CI191">
            <v>-22607.5</v>
          </cell>
          <cell r="CJ191">
            <v>-22087.5</v>
          </cell>
          <cell r="CK191">
            <v>-15572</v>
          </cell>
          <cell r="CL191">
            <v>-11157.5</v>
          </cell>
          <cell r="CM191">
            <v>-5288</v>
          </cell>
          <cell r="CN191">
            <v>-30287</v>
          </cell>
          <cell r="CO191">
            <v>-18024.5</v>
          </cell>
          <cell r="CP191">
            <v>-27262.5</v>
          </cell>
          <cell r="CQ191">
            <v>-38413</v>
          </cell>
          <cell r="CR191">
            <v>-254299.5</v>
          </cell>
          <cell r="CS191">
            <v>-17845.299999999814</v>
          </cell>
          <cell r="CT191">
            <v>-18660.5</v>
          </cell>
          <cell r="CU191">
            <v>-33012</v>
          </cell>
          <cell r="CV191">
            <v>-19458.5</v>
          </cell>
          <cell r="CW191">
            <v>-16775</v>
          </cell>
          <cell r="CX191">
            <v>-16839.5</v>
          </cell>
          <cell r="CY191">
            <v>-13670.5</v>
          </cell>
          <cell r="CZ191">
            <v>-3971</v>
          </cell>
          <cell r="DA191">
            <v>-20764.700000000186</v>
          </cell>
          <cell r="DB191">
            <v>-27353.5</v>
          </cell>
          <cell r="DC191">
            <v>-27531.5</v>
          </cell>
          <cell r="DD191">
            <v>-38417.5</v>
          </cell>
          <cell r="DE191">
            <v>-303178.40000000596</v>
          </cell>
          <cell r="DF191">
            <v>-33511</v>
          </cell>
          <cell r="DG191">
            <v>-18483.5</v>
          </cell>
          <cell r="DH191">
            <v>-36367.5</v>
          </cell>
          <cell r="DI191">
            <v>-20255.5</v>
          </cell>
          <cell r="DJ191">
            <v>-17443.5</v>
          </cell>
          <cell r="DK191">
            <v>-21809</v>
          </cell>
          <cell r="DL191">
            <v>-9391</v>
          </cell>
          <cell r="DM191">
            <v>-6823</v>
          </cell>
          <cell r="DN191">
            <v>-27558.700000000186</v>
          </cell>
          <cell r="DO191">
            <v>-32740.200000000186</v>
          </cell>
          <cell r="DP191">
            <v>-33386.5</v>
          </cell>
          <cell r="DQ191">
            <v>-45409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</row>
        <row r="192">
          <cell r="F192">
            <v>325.36460000000011</v>
          </cell>
          <cell r="G192">
            <v>-417.9539999999979</v>
          </cell>
          <cell r="H192">
            <v>-163.7699999999968</v>
          </cell>
          <cell r="I192">
            <v>-270.78449999999793</v>
          </cell>
          <cell r="J192">
            <v>-284.76549999999952</v>
          </cell>
          <cell r="K192">
            <v>-402</v>
          </cell>
          <cell r="L192">
            <v>-28.960999999995693</v>
          </cell>
          <cell r="M192">
            <v>0</v>
          </cell>
          <cell r="N192">
            <v>-5.5290000000004511</v>
          </cell>
          <cell r="O192">
            <v>-745.87000000002445</v>
          </cell>
          <cell r="P192">
            <v>66.763999999999214</v>
          </cell>
          <cell r="Q192">
            <v>-281.29000000000087</v>
          </cell>
          <cell r="R192">
            <v>-1879.7795000000624</v>
          </cell>
          <cell r="S192">
            <v>-289.80000000000291</v>
          </cell>
          <cell r="T192">
            <v>17.559999999997672</v>
          </cell>
          <cell r="U192">
            <v>-375.11000000000058</v>
          </cell>
          <cell r="V192">
            <v>-224.21250000000146</v>
          </cell>
          <cell r="W192">
            <v>0</v>
          </cell>
          <cell r="X192">
            <v>0</v>
          </cell>
          <cell r="Y192">
            <v>0</v>
          </cell>
          <cell r="Z192">
            <v>-34.541000000004715</v>
          </cell>
          <cell r="AA192">
            <v>0</v>
          </cell>
          <cell r="AB192">
            <v>-301.75700000000506</v>
          </cell>
          <cell r="AC192">
            <v>-463.93400000000111</v>
          </cell>
          <cell r="AD192">
            <v>-207.98500000000058</v>
          </cell>
          <cell r="AE192">
            <v>-1876.6430999999866</v>
          </cell>
          <cell r="AF192">
            <v>31.781999999999243</v>
          </cell>
          <cell r="AG192">
            <v>-16.270000000018626</v>
          </cell>
          <cell r="AH192">
            <v>-262.61179999999877</v>
          </cell>
          <cell r="AI192">
            <v>-228.34629999999743</v>
          </cell>
          <cell r="AJ192">
            <v>0</v>
          </cell>
          <cell r="AK192">
            <v>0</v>
          </cell>
          <cell r="AL192">
            <v>-15.099999999998545</v>
          </cell>
          <cell r="AM192">
            <v>-205.94900000000052</v>
          </cell>
          <cell r="AN192">
            <v>-24.870999999999185</v>
          </cell>
          <cell r="AO192">
            <v>-46.089999999996508</v>
          </cell>
          <cell r="AP192">
            <v>-348.39099999999962</v>
          </cell>
          <cell r="AQ192">
            <v>-760.7960000000021</v>
          </cell>
          <cell r="AR192">
            <v>-744.36650000012014</v>
          </cell>
          <cell r="AS192">
            <v>1629.3769999999986</v>
          </cell>
          <cell r="AT192">
            <v>-36.360000000000582</v>
          </cell>
          <cell r="AU192">
            <v>-459.31990000000224</v>
          </cell>
          <cell r="AV192">
            <v>-520.26459999999497</v>
          </cell>
          <cell r="AW192">
            <v>0</v>
          </cell>
          <cell r="AX192">
            <v>0</v>
          </cell>
          <cell r="AY192">
            <v>-77.798000000009779</v>
          </cell>
          <cell r="AZ192">
            <v>-40.076000000000931</v>
          </cell>
          <cell r="BA192">
            <v>0</v>
          </cell>
          <cell r="BB192">
            <v>-594.86000000001513</v>
          </cell>
          <cell r="BC192">
            <v>-606.98500000000058</v>
          </cell>
          <cell r="BD192">
            <v>-38.080000000001746</v>
          </cell>
          <cell r="BE192">
            <v>1361.6928000000771</v>
          </cell>
          <cell r="BF192">
            <v>-789.24099999999999</v>
          </cell>
          <cell r="BG192">
            <v>-625.07999999998719</v>
          </cell>
          <cell r="BH192">
            <v>-518.9657000000152</v>
          </cell>
          <cell r="BI192">
            <v>887.90200000000186</v>
          </cell>
          <cell r="BJ192">
            <v>0</v>
          </cell>
          <cell r="BK192">
            <v>-31.760999999998603</v>
          </cell>
          <cell r="BL192">
            <v>4061.3910000000033</v>
          </cell>
          <cell r="BM192">
            <v>-188.15299999999115</v>
          </cell>
          <cell r="BN192">
            <v>-74.370000000002619</v>
          </cell>
          <cell r="BO192">
            <v>-835.27400000000489</v>
          </cell>
          <cell r="BP192">
            <v>-234.63349999999627</v>
          </cell>
          <cell r="BQ192">
            <v>-290.12200000000303</v>
          </cell>
          <cell r="BR192">
            <v>-5007.5729000000283</v>
          </cell>
          <cell r="BS192">
            <v>-1014.0099999999948</v>
          </cell>
          <cell r="BT192">
            <v>23.470000000001164</v>
          </cell>
          <cell r="BU192">
            <v>-659.50800000000163</v>
          </cell>
          <cell r="BV192">
            <v>-1602.4339999999938</v>
          </cell>
          <cell r="BW192">
            <v>0</v>
          </cell>
          <cell r="BX192">
            <v>-134.60389999999461</v>
          </cell>
          <cell r="BY192">
            <v>-166.13999999999942</v>
          </cell>
          <cell r="BZ192">
            <v>-78.317999999999302</v>
          </cell>
          <cell r="CA192">
            <v>-111.92329999999492</v>
          </cell>
          <cell r="CB192">
            <v>-1168.5400000000081</v>
          </cell>
          <cell r="CC192">
            <v>-1262.4900000000052</v>
          </cell>
          <cell r="CD192">
            <v>1166.9242999999988</v>
          </cell>
          <cell r="CE192">
            <v>-5042.6822300003842</v>
          </cell>
          <cell r="CF192">
            <v>39.347000000001572</v>
          </cell>
          <cell r="CG192">
            <v>-1277.9800300000061</v>
          </cell>
          <cell r="CH192">
            <v>-444.26000000000931</v>
          </cell>
          <cell r="CI192">
            <v>-187.98309999999765</v>
          </cell>
          <cell r="CJ192">
            <v>-129.95989999999802</v>
          </cell>
          <cell r="CK192">
            <v>-39.932400000005146</v>
          </cell>
          <cell r="CL192">
            <v>-32.639999999984866</v>
          </cell>
          <cell r="CM192">
            <v>-81.369999999995343</v>
          </cell>
          <cell r="CN192">
            <v>-15.25</v>
          </cell>
          <cell r="CO192">
            <v>-492.76000000000931</v>
          </cell>
          <cell r="CP192">
            <v>-1202.989800000003</v>
          </cell>
          <cell r="CQ192">
            <v>-1176.9040000000095</v>
          </cell>
          <cell r="CR192">
            <v>-2600.7651999997906</v>
          </cell>
          <cell r="CS192">
            <v>0</v>
          </cell>
          <cell r="CT192">
            <v>-204.15999999997439</v>
          </cell>
          <cell r="CU192">
            <v>-104.63440000000992</v>
          </cell>
          <cell r="CV192">
            <v>-1040.1790000000037</v>
          </cell>
          <cell r="CW192">
            <v>0</v>
          </cell>
          <cell r="CX192">
            <v>-18.616000000001804</v>
          </cell>
          <cell r="CY192">
            <v>-37.711000000010245</v>
          </cell>
          <cell r="CZ192">
            <v>-26.720000000001164</v>
          </cell>
          <cell r="DA192">
            <v>-99.70089999999982</v>
          </cell>
          <cell r="DB192">
            <v>-787.48590000001423</v>
          </cell>
          <cell r="DC192">
            <v>586.61699999999837</v>
          </cell>
          <cell r="DD192">
            <v>-868.17499999998836</v>
          </cell>
          <cell r="DE192">
            <v>-4100.1899999997113</v>
          </cell>
          <cell r="DF192">
            <v>2135.7359999999899</v>
          </cell>
          <cell r="DG192">
            <v>-728.24000000004889</v>
          </cell>
          <cell r="DH192">
            <v>-260.64000000001397</v>
          </cell>
          <cell r="DI192">
            <v>-633.69000000000233</v>
          </cell>
          <cell r="DJ192">
            <v>-576.75660000000062</v>
          </cell>
          <cell r="DK192">
            <v>-14.846000000005006</v>
          </cell>
          <cell r="DL192">
            <v>-70.930000000022119</v>
          </cell>
          <cell r="DM192">
            <v>-294.54999999998836</v>
          </cell>
          <cell r="DN192">
            <v>-66.101600000001781</v>
          </cell>
          <cell r="DO192">
            <v>-184.7618000000075</v>
          </cell>
          <cell r="DP192">
            <v>-1759.7299999999959</v>
          </cell>
          <cell r="DQ192">
            <v>-1645.679999999993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</row>
        <row r="194"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</row>
        <row r="195"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</row>
        <row r="196"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</row>
        <row r="198">
          <cell r="F198">
            <v>-33145.055399999954</v>
          </cell>
          <cell r="G198">
            <v>-24064.683999999892</v>
          </cell>
          <cell r="H198">
            <v>-36617.519999999553</v>
          </cell>
          <cell r="I198">
            <v>-30516.967499999795</v>
          </cell>
          <cell r="J198">
            <v>-27234.600500000641</v>
          </cell>
          <cell r="K198">
            <v>-23720.13199999975</v>
          </cell>
          <cell r="L198">
            <v>-9168.0310000004247</v>
          </cell>
          <cell r="M198">
            <v>-5046.8800000008196</v>
          </cell>
          <cell r="N198">
            <v>-9619.7777000004426</v>
          </cell>
          <cell r="O198">
            <v>-24504.745000000112</v>
          </cell>
          <cell r="P198">
            <v>-33573.146000000648</v>
          </cell>
          <cell r="Q198">
            <v>-46869.735000000335</v>
          </cell>
          <cell r="R198">
            <v>-325004.6875</v>
          </cell>
          <cell r="S198">
            <v>-31128.75</v>
          </cell>
          <cell r="T198">
            <v>-24096.538000000641</v>
          </cell>
          <cell r="U198">
            <v>-39778.859999999404</v>
          </cell>
          <cell r="V198">
            <v>-29297.415500000119</v>
          </cell>
          <cell r="W198">
            <v>-29479.462999999523</v>
          </cell>
          <cell r="X198">
            <v>-23390.099999999627</v>
          </cell>
          <cell r="Y198">
            <v>-9885.7400000002235</v>
          </cell>
          <cell r="Z198">
            <v>-7584.511000001803</v>
          </cell>
          <cell r="AA198">
            <v>-18222.172999999486</v>
          </cell>
          <cell r="AB198">
            <v>-33441.254999999888</v>
          </cell>
          <cell r="AC198">
            <v>-39314.115000001155</v>
          </cell>
          <cell r="AD198">
            <v>-39385.766999999993</v>
          </cell>
          <cell r="AE198">
            <v>-309850.62450000644</v>
          </cell>
          <cell r="AF198">
            <v>-16331.876999999862</v>
          </cell>
          <cell r="AG198">
            <v>-26845.88000000082</v>
          </cell>
          <cell r="AH198">
            <v>-41238.331800000742</v>
          </cell>
          <cell r="AI198">
            <v>-23122.486699999776</v>
          </cell>
          <cell r="AJ198">
            <v>-32921.266999999993</v>
          </cell>
          <cell r="AK198">
            <v>-21379.669999999925</v>
          </cell>
          <cell r="AL198">
            <v>-10395.759999999776</v>
          </cell>
          <cell r="AM198">
            <v>-4841.6390000004321</v>
          </cell>
          <cell r="AN198">
            <v>-21124.760000000242</v>
          </cell>
          <cell r="AO198">
            <v>-31596.720000000671</v>
          </cell>
          <cell r="AP198">
            <v>-34116.729999999516</v>
          </cell>
          <cell r="AQ198">
            <v>-45935.503000000492</v>
          </cell>
          <cell r="AR198">
            <v>-301774.60550001264</v>
          </cell>
          <cell r="AS198">
            <v>-14041.891000000294</v>
          </cell>
          <cell r="AT198">
            <v>-18987.89000000013</v>
          </cell>
          <cell r="AU198">
            <v>-43490.579899998382</v>
          </cell>
          <cell r="AV198">
            <v>-30220.294599999674</v>
          </cell>
          <cell r="AW198">
            <v>-28356.411000000313</v>
          </cell>
          <cell r="AX198">
            <v>-19516.342000000179</v>
          </cell>
          <cell r="AY198">
            <v>-10181.827999999747</v>
          </cell>
          <cell r="AZ198">
            <v>-4532.4944000001997</v>
          </cell>
          <cell r="BA198">
            <v>-22145.040000000037</v>
          </cell>
          <cell r="BB198">
            <v>-21351.359599999618</v>
          </cell>
          <cell r="BC198">
            <v>-35458.794000000693</v>
          </cell>
          <cell r="BD198">
            <v>-53491.680999999866</v>
          </cell>
          <cell r="BE198">
            <v>-351782.10469999909</v>
          </cell>
          <cell r="BF198">
            <v>-23945.30999999959</v>
          </cell>
          <cell r="BG198">
            <v>-26249.219999999739</v>
          </cell>
          <cell r="BH198">
            <v>-55412.165700001642</v>
          </cell>
          <cell r="BI198">
            <v>-36819.098999999464</v>
          </cell>
          <cell r="BJ198">
            <v>-22746.69299999997</v>
          </cell>
          <cell r="BK198">
            <v>-20651.728999999352</v>
          </cell>
          <cell r="BL198">
            <v>-6120.538999998942</v>
          </cell>
          <cell r="BM198">
            <v>-5026.7024999987334</v>
          </cell>
          <cell r="BN198">
            <v>-23936.207999999635</v>
          </cell>
          <cell r="BO198">
            <v>-38423.544999999925</v>
          </cell>
          <cell r="BP198">
            <v>-35927.373499999754</v>
          </cell>
          <cell r="BQ198">
            <v>-56523.520000003278</v>
          </cell>
          <cell r="BR198">
            <v>-374349.61693999171</v>
          </cell>
          <cell r="BS198">
            <v>-33983.185999999754</v>
          </cell>
          <cell r="BT198">
            <v>-39258.027999999933</v>
          </cell>
          <cell r="BU198">
            <v>-53444.148000001907</v>
          </cell>
          <cell r="BV198">
            <v>-33597.36400000006</v>
          </cell>
          <cell r="BW198">
            <v>-35607.913999999873</v>
          </cell>
          <cell r="BX198">
            <v>-23125.843900000677</v>
          </cell>
          <cell r="BY198">
            <v>-9140.7000000011176</v>
          </cell>
          <cell r="BZ198">
            <v>-5541.6733999997377</v>
          </cell>
          <cell r="CA198">
            <v>-25166.026940000243</v>
          </cell>
          <cell r="CB198">
            <v>-30208.851999999955</v>
          </cell>
          <cell r="CC198">
            <v>-28381.169999999925</v>
          </cell>
          <cell r="CD198">
            <v>-56894.710699999705</v>
          </cell>
          <cell r="CE198">
            <v>-398993.41672997177</v>
          </cell>
          <cell r="CF198">
            <v>-43436.648000000045</v>
          </cell>
          <cell r="CG198">
            <v>-34381.373029999435</v>
          </cell>
          <cell r="CH198">
            <v>-50354.419999999925</v>
          </cell>
          <cell r="CI198">
            <v>-37856.221099999733</v>
          </cell>
          <cell r="CJ198">
            <v>-29289.589900000952</v>
          </cell>
          <cell r="CK198">
            <v>-19793.002399999648</v>
          </cell>
          <cell r="CL198">
            <v>-14975.739999998361</v>
          </cell>
          <cell r="CM198">
            <v>-6800.718999998644</v>
          </cell>
          <cell r="CN198">
            <v>-30865.902999999933</v>
          </cell>
          <cell r="CO198">
            <v>-28271.757500000298</v>
          </cell>
          <cell r="CP198">
            <v>-42541.448799998499</v>
          </cell>
          <cell r="CQ198">
            <v>-60426.593999998644</v>
          </cell>
          <cell r="CR198">
            <v>-341972.97720000148</v>
          </cell>
          <cell r="CS198">
            <v>-23102.029999999329</v>
          </cell>
          <cell r="CT198">
            <v>-24374.966000000946</v>
          </cell>
          <cell r="CU198">
            <v>-47794.704400001094</v>
          </cell>
          <cell r="CV198">
            <v>-30630.433000000194</v>
          </cell>
          <cell r="CW198">
            <v>-23041.569999999367</v>
          </cell>
          <cell r="CX198">
            <v>-17914.026000000536</v>
          </cell>
          <cell r="CY198">
            <v>-15851.529000001028</v>
          </cell>
          <cell r="CZ198">
            <v>-5328.2199999988079</v>
          </cell>
          <cell r="DA198">
            <v>-21105.600899999961</v>
          </cell>
          <cell r="DB198">
            <v>-38048.645899999887</v>
          </cell>
          <cell r="DC198">
            <v>-39808.841999999247</v>
          </cell>
          <cell r="DD198">
            <v>-54972.410000000149</v>
          </cell>
          <cell r="DE198">
            <v>-458982.17318999767</v>
          </cell>
          <cell r="DF198">
            <v>-40918.158999999985</v>
          </cell>
          <cell r="DG198">
            <v>-41715.490000000224</v>
          </cell>
          <cell r="DH198">
            <v>-62904.030000001192</v>
          </cell>
          <cell r="DI198">
            <v>-34919.588999999687</v>
          </cell>
          <cell r="DJ198">
            <v>-25349.876600000076</v>
          </cell>
          <cell r="DK198">
            <v>-24074.992000000551</v>
          </cell>
          <cell r="DL198">
            <v>-14791.391999999061</v>
          </cell>
          <cell r="DM198">
            <v>-13991.390799999237</v>
          </cell>
          <cell r="DN198">
            <v>-28278.191600000486</v>
          </cell>
          <cell r="DO198">
            <v>-40842.302190000191</v>
          </cell>
          <cell r="DP198">
            <v>-55476.369999997318</v>
          </cell>
          <cell r="DQ198">
            <v>-75720.390000000596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</row>
        <row r="200">
          <cell r="F200">
            <v>-33145.055399999022</v>
          </cell>
          <cell r="G200">
            <v>-24064.684000000358</v>
          </cell>
          <cell r="H200">
            <v>-36162.959603466094</v>
          </cell>
          <cell r="I200">
            <v>-30491.967500001192</v>
          </cell>
          <cell r="J200">
            <v>-27234.600500002503</v>
          </cell>
          <cell r="K200">
            <v>-23676.43089517951</v>
          </cell>
          <cell r="L200">
            <v>-9168.0310000032187</v>
          </cell>
          <cell r="M200">
            <v>-5046.8800000026822</v>
          </cell>
          <cell r="N200">
            <v>-9597.9271554499865</v>
          </cell>
          <cell r="O200">
            <v>-23964.960783056915</v>
          </cell>
          <cell r="P200">
            <v>-33573.145999997854</v>
          </cell>
          <cell r="Q200">
            <v>-46869.734999999404</v>
          </cell>
          <cell r="R200">
            <v>-326281.44335448742</v>
          </cell>
          <cell r="S200">
            <v>-31186.842377997935</v>
          </cell>
          <cell r="T200">
            <v>-24293.217695400119</v>
          </cell>
          <cell r="U200">
            <v>-39894.420039996505</v>
          </cell>
          <cell r="V200">
            <v>-29476.338681600988</v>
          </cell>
          <cell r="W200">
            <v>-29743.503438398242</v>
          </cell>
          <cell r="X200">
            <v>-23476.446868307889</v>
          </cell>
          <cell r="Y200">
            <v>-9903.8427741006017</v>
          </cell>
          <cell r="Z200">
            <v>-7584.5109999999404</v>
          </cell>
          <cell r="AA200">
            <v>-18318.852930001915</v>
          </cell>
          <cell r="AB200">
            <v>-33585.006748601794</v>
          </cell>
          <cell r="AC200">
            <v>-39364.115000002086</v>
          </cell>
          <cell r="AD200">
            <v>-39454.345799997449</v>
          </cell>
          <cell r="AE200">
            <v>-310937.43825477362</v>
          </cell>
          <cell r="AF200">
            <v>-16356.269767999649</v>
          </cell>
          <cell r="AG200">
            <v>-27008.120234999806</v>
          </cell>
          <cell r="AH200">
            <v>-41400.175607904792</v>
          </cell>
          <cell r="AI200">
            <v>-23380.854774475098</v>
          </cell>
          <cell r="AJ200">
            <v>-33057.6945990026</v>
          </cell>
          <cell r="AK200">
            <v>-21472.036455996335</v>
          </cell>
          <cell r="AL200">
            <v>-10404.736094996333</v>
          </cell>
          <cell r="AM200">
            <v>-4869.4385600090027</v>
          </cell>
          <cell r="AN200">
            <v>-21210.388097904623</v>
          </cell>
          <cell r="AO200">
            <v>-31694.213759437203</v>
          </cell>
          <cell r="AP200">
            <v>-34126.730000000447</v>
          </cell>
          <cell r="AQ200">
            <v>-45956.780302096158</v>
          </cell>
          <cell r="AR200">
            <v>-303077.68448477983</v>
          </cell>
          <cell r="AS200">
            <v>-14093.010875701904</v>
          </cell>
          <cell r="AT200">
            <v>-19138.84384899959</v>
          </cell>
          <cell r="AU200">
            <v>-43697.834376402199</v>
          </cell>
          <cell r="AV200">
            <v>-30413.674051299691</v>
          </cell>
          <cell r="AW200">
            <v>-28533.297210298479</v>
          </cell>
          <cell r="AX200">
            <v>-19579.568482004106</v>
          </cell>
          <cell r="AY200">
            <v>-10195.418245792389</v>
          </cell>
          <cell r="AZ200">
            <v>-4598.6367140039802</v>
          </cell>
          <cell r="BA200">
            <v>-22282.946781501174</v>
          </cell>
          <cell r="BB200">
            <v>-21463.978891901672</v>
          </cell>
          <cell r="BC200">
            <v>-35528.79400100559</v>
          </cell>
          <cell r="BD200">
            <v>-53551.681005802006</v>
          </cell>
          <cell r="BE200">
            <v>-351863.41222554445</v>
          </cell>
          <cell r="BF200">
            <v>-23945.309999998659</v>
          </cell>
          <cell r="BG200">
            <v>-26249.219999998808</v>
          </cell>
          <cell r="BH200">
            <v>-55412.165700003505</v>
          </cell>
          <cell r="BI200">
            <v>-36868.881392404437</v>
          </cell>
          <cell r="BJ200">
            <v>-22773.535299260169</v>
          </cell>
          <cell r="BK200">
            <v>-20668.408932000399</v>
          </cell>
          <cell r="BL200">
            <v>-6126.0990567058325</v>
          </cell>
          <cell r="BM200">
            <v>-5026.702500000596</v>
          </cell>
          <cell r="BN200">
            <v>-23936.208000000566</v>
          </cell>
          <cell r="BO200">
            <v>-38405.987845201045</v>
          </cell>
          <cell r="BP200">
            <v>-35927.373500000685</v>
          </cell>
          <cell r="BQ200">
            <v>-56523.520000003278</v>
          </cell>
          <cell r="BR200">
            <v>-374518.40273100138</v>
          </cell>
          <cell r="BS200">
            <v>-33983.186000000685</v>
          </cell>
          <cell r="BT200">
            <v>-39258.028000000864</v>
          </cell>
          <cell r="BU200">
            <v>-53444.148000001907</v>
          </cell>
          <cell r="BV200">
            <v>-33689.849351100624</v>
          </cell>
          <cell r="BW200">
            <v>-35627.914002001286</v>
          </cell>
          <cell r="BX200">
            <v>-23135.843899995089</v>
          </cell>
          <cell r="BY200">
            <v>-9146.2600580081344</v>
          </cell>
          <cell r="BZ200">
            <v>-5541.6733999997377</v>
          </cell>
          <cell r="CA200">
            <v>-25176.767317999154</v>
          </cell>
          <cell r="CB200">
            <v>-30238.852001998574</v>
          </cell>
          <cell r="CC200">
            <v>-28381.169999998063</v>
          </cell>
          <cell r="CD200">
            <v>-56894.710699997842</v>
          </cell>
          <cell r="CE200">
            <v>-399146.57156556845</v>
          </cell>
          <cell r="CF200">
            <v>-43436.648000001907</v>
          </cell>
          <cell r="CG200">
            <v>-34381.373029999435</v>
          </cell>
          <cell r="CH200">
            <v>-50409.980057999492</v>
          </cell>
          <cell r="CI200">
            <v>-37876.221099596471</v>
          </cell>
          <cell r="CJ200">
            <v>-29335.529943998903</v>
          </cell>
          <cell r="CK200">
            <v>-19809.82782099396</v>
          </cell>
          <cell r="CL200">
            <v>-14975.739999994636</v>
          </cell>
          <cell r="CM200">
            <v>-6809.9882559999824</v>
          </cell>
          <cell r="CN200">
            <v>-30871.463057003915</v>
          </cell>
          <cell r="CO200">
            <v>-28271.757500000298</v>
          </cell>
          <cell r="CP200">
            <v>-42541.448800001293</v>
          </cell>
          <cell r="CQ200">
            <v>-60426.594000000507</v>
          </cell>
          <cell r="CR200">
            <v>-342157.4356687367</v>
          </cell>
          <cell r="CS200">
            <v>-23102.029999999329</v>
          </cell>
          <cell r="CT200">
            <v>-24384.966000001878</v>
          </cell>
          <cell r="CU200">
            <v>-47794.704400002956</v>
          </cell>
          <cell r="CV200">
            <v>-30671.031300004572</v>
          </cell>
          <cell r="CW200">
            <v>-23094.270989697427</v>
          </cell>
          <cell r="CX200">
            <v>-17935.14611300081</v>
          </cell>
          <cell r="CY200">
            <v>-15879.328069001436</v>
          </cell>
          <cell r="CZ200">
            <v>-5333.7800580002367</v>
          </cell>
          <cell r="DA200">
            <v>-21116.720780000091</v>
          </cell>
          <cell r="DB200">
            <v>-38064.205958999693</v>
          </cell>
          <cell r="DC200">
            <v>-39808.842000000179</v>
          </cell>
          <cell r="DD200">
            <v>-54972.410000000149</v>
          </cell>
          <cell r="DE200">
            <v>-459402.42549049854</v>
          </cell>
          <cell r="DF200">
            <v>-40918.159000001848</v>
          </cell>
          <cell r="DG200">
            <v>-41715.489999998361</v>
          </cell>
          <cell r="DH200">
            <v>-62914.029999002814</v>
          </cell>
          <cell r="DI200">
            <v>-35022.082399398088</v>
          </cell>
          <cell r="DJ200">
            <v>-25457.476792708039</v>
          </cell>
          <cell r="DK200">
            <v>-24113.370972804725</v>
          </cell>
          <cell r="DL200">
            <v>-14853.253935299814</v>
          </cell>
          <cell r="DM200">
            <v>-14009.150597799569</v>
          </cell>
          <cell r="DN200">
            <v>-28341.06022349</v>
          </cell>
          <cell r="DO200">
            <v>-40861.591570019722</v>
          </cell>
          <cell r="DP200">
            <v>-55476.370000004768</v>
          </cell>
          <cell r="DQ200">
            <v>-75720.389999985695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</row>
        <row r="201">
          <cell r="CE201">
            <v>4.54227478062354</v>
          </cell>
          <cell r="CF201">
            <v>5.8382591397849524</v>
          </cell>
          <cell r="CG201">
            <v>4.9398524468389997</v>
          </cell>
          <cell r="CH201">
            <v>6.7680672043010652</v>
          </cell>
          <cell r="CI201">
            <v>5.2578084861110739</v>
          </cell>
          <cell r="CJ201">
            <v>3.9367728360216332</v>
          </cell>
          <cell r="CK201">
            <v>2.7490281111110622</v>
          </cell>
          <cell r="CL201">
            <v>2.012868279569672</v>
          </cell>
          <cell r="CM201">
            <v>0.91407513440841992</v>
          </cell>
          <cell r="CN201">
            <v>4.2869309722222129</v>
          </cell>
        </row>
        <row r="203"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</row>
        <row r="204"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 t="e">
            <v>#N/A</v>
          </cell>
          <cell r="DS204" t="e">
            <v>#N/A</v>
          </cell>
          <cell r="DT204" t="e">
            <v>#N/A</v>
          </cell>
          <cell r="DU204" t="e">
            <v>#N/A</v>
          </cell>
          <cell r="DV204" t="e">
            <v>#N/A</v>
          </cell>
          <cell r="DW204" t="e">
            <v>#N/A</v>
          </cell>
          <cell r="DX204" t="e">
            <v>#N/A</v>
          </cell>
          <cell r="DY204" t="e">
            <v>#N/A</v>
          </cell>
          <cell r="DZ204" t="e">
            <v>#N/A</v>
          </cell>
          <cell r="EA204" t="e">
            <v>#N/A</v>
          </cell>
          <cell r="EB204" t="e">
            <v>#N/A</v>
          </cell>
          <cell r="EC204" t="e">
            <v>#N/A</v>
          </cell>
          <cell r="ED204" t="e">
            <v>#N/A</v>
          </cell>
        </row>
        <row r="205">
          <cell r="F205">
            <v>-1.2929999999978463</v>
          </cell>
          <cell r="G205">
            <v>-0.92900000000008731</v>
          </cell>
          <cell r="H205">
            <v>0</v>
          </cell>
          <cell r="I205">
            <v>19.219999999997526</v>
          </cell>
          <cell r="J205">
            <v>20.56499999999869</v>
          </cell>
          <cell r="K205">
            <v>0</v>
          </cell>
          <cell r="L205">
            <v>-42.67200000000048</v>
          </cell>
          <cell r="M205">
            <v>1.5429999999978463</v>
          </cell>
          <cell r="N205">
            <v>0</v>
          </cell>
          <cell r="O205">
            <v>39.442000000002736</v>
          </cell>
          <cell r="P205">
            <v>46.957999999998719</v>
          </cell>
          <cell r="Q205">
            <v>27.961000000002969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</row>
        <row r="207">
          <cell r="F207">
            <v>-1.2929999995976686</v>
          </cell>
          <cell r="G207">
            <v>-0.92900000140070915</v>
          </cell>
          <cell r="H207">
            <v>0</v>
          </cell>
          <cell r="I207">
            <v>19.219999998807907</v>
          </cell>
          <cell r="J207">
            <v>20.564999999478459</v>
          </cell>
          <cell r="K207">
            <v>0</v>
          </cell>
          <cell r="L207">
            <v>-42.67200000025332</v>
          </cell>
          <cell r="M207">
            <v>1.5429999995976686</v>
          </cell>
          <cell r="N207">
            <v>0</v>
          </cell>
          <cell r="O207">
            <v>39.441999999806285</v>
          </cell>
          <cell r="P207">
            <v>46.957999998703599</v>
          </cell>
          <cell r="Q207">
            <v>27.961000001057982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 t="e">
            <v>#N/A</v>
          </cell>
          <cell r="DS207" t="e">
            <v>#N/A</v>
          </cell>
          <cell r="DT207" t="e">
            <v>#N/A</v>
          </cell>
          <cell r="DU207" t="e">
            <v>#N/A</v>
          </cell>
          <cell r="DV207" t="e">
            <v>#N/A</v>
          </cell>
          <cell r="DW207" t="e">
            <v>#N/A</v>
          </cell>
          <cell r="DX207" t="e">
            <v>#N/A</v>
          </cell>
          <cell r="DY207" t="e">
            <v>#N/A</v>
          </cell>
          <cell r="DZ207" t="e">
            <v>#N/A</v>
          </cell>
          <cell r="EA207" t="e">
            <v>#N/A</v>
          </cell>
          <cell r="EB207" t="e">
            <v>#N/A</v>
          </cell>
          <cell r="EC207" t="e">
            <v>#N/A</v>
          </cell>
          <cell r="ED207" t="e">
            <v>#N/A</v>
          </cell>
          <cell r="EE207">
            <v>0</v>
          </cell>
        </row>
        <row r="210"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</row>
        <row r="211"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</row>
        <row r="213"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</row>
        <row r="214">
          <cell r="F214">
            <v>-554.73918605875224</v>
          </cell>
          <cell r="G214">
            <v>-416.44235690124333</v>
          </cell>
          <cell r="H214">
            <v>-25.599830588675104</v>
          </cell>
          <cell r="I214">
            <v>-613.14481458673254</v>
          </cell>
          <cell r="J214">
            <v>-450.29476445587352</v>
          </cell>
          <cell r="K214">
            <v>-268.2929613662418</v>
          </cell>
          <cell r="L214">
            <v>-67.632635135902092</v>
          </cell>
          <cell r="M214">
            <v>-68.414584848331288</v>
          </cell>
          <cell r="N214">
            <v>-83.223509404342622</v>
          </cell>
          <cell r="O214">
            <v>-229.80058451730292</v>
          </cell>
          <cell r="P214">
            <v>-201.89941577473655</v>
          </cell>
          <cell r="Q214">
            <v>-292.78603236167692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</row>
        <row r="215">
          <cell r="F215">
            <v>-26429.609445018694</v>
          </cell>
          <cell r="G215">
            <v>-13841.435266463086</v>
          </cell>
          <cell r="H215">
            <v>-10874.006815092638</v>
          </cell>
          <cell r="I215">
            <v>-10328.758300349116</v>
          </cell>
          <cell r="J215">
            <v>-15521.63145025447</v>
          </cell>
          <cell r="K215">
            <v>-10645.516597297043</v>
          </cell>
          <cell r="L215">
            <v>-6709.2288352698088</v>
          </cell>
          <cell r="M215">
            <v>-5538.6003465615213</v>
          </cell>
          <cell r="N215">
            <v>-12324.288081100211</v>
          </cell>
          <cell r="O215">
            <v>-16516.230340657756</v>
          </cell>
          <cell r="P215">
            <v>-16857.683437364176</v>
          </cell>
          <cell r="Q215">
            <v>-18498.779521532357</v>
          </cell>
          <cell r="R215">
            <v>-206795.88599199057</v>
          </cell>
          <cell r="S215">
            <v>-30382.244504980743</v>
          </cell>
          <cell r="T215">
            <v>-24281.538964221254</v>
          </cell>
          <cell r="U215">
            <v>-16693.307037904859</v>
          </cell>
          <cell r="V215">
            <v>-11591.380687445402</v>
          </cell>
          <cell r="W215">
            <v>-18763.15341780521</v>
          </cell>
          <cell r="X215">
            <v>-16390.902240840718</v>
          </cell>
          <cell r="Y215">
            <v>-6129.0183404907584</v>
          </cell>
          <cell r="Z215">
            <v>-6763.14473432675</v>
          </cell>
          <cell r="AA215">
            <v>-13441.551869481802</v>
          </cell>
          <cell r="AB215">
            <v>-14860.203855704516</v>
          </cell>
          <cell r="AC215">
            <v>-21525.96059098281</v>
          </cell>
          <cell r="AD215">
            <v>-25973.479747792706</v>
          </cell>
          <cell r="AE215">
            <v>-229510.27444800735</v>
          </cell>
          <cell r="AF215">
            <v>-24609.916547801346</v>
          </cell>
          <cell r="AG215">
            <v>-24069.897353334352</v>
          </cell>
          <cell r="AH215">
            <v>-17504.524620614946</v>
          </cell>
          <cell r="AI215">
            <v>-14111.294255390763</v>
          </cell>
          <cell r="AJ215">
            <v>-21397.31978072226</v>
          </cell>
          <cell r="AK215">
            <v>-17656.463819056749</v>
          </cell>
          <cell r="AL215">
            <v>-5884.2335397005081</v>
          </cell>
          <cell r="AM215">
            <v>-6185.5247366093099</v>
          </cell>
          <cell r="AN215">
            <v>-14502.902251375839</v>
          </cell>
          <cell r="AO215">
            <v>-21631.578978322446</v>
          </cell>
          <cell r="AP215">
            <v>-27933.762913737446</v>
          </cell>
          <cell r="AQ215">
            <v>-34022.855651339516</v>
          </cell>
          <cell r="AR215">
            <v>-245540.63409405947</v>
          </cell>
          <cell r="AS215">
            <v>-31708.918876376003</v>
          </cell>
          <cell r="AT215">
            <v>-25413.846940623596</v>
          </cell>
          <cell r="AU215">
            <v>-18462.453611571342</v>
          </cell>
          <cell r="AV215">
            <v>-12916.675668174401</v>
          </cell>
          <cell r="AW215">
            <v>-18267.486813561991</v>
          </cell>
          <cell r="AX215">
            <v>-18474.733011448756</v>
          </cell>
          <cell r="AY215">
            <v>-8236.2195159420371</v>
          </cell>
          <cell r="AZ215">
            <v>-7967.5763186812401</v>
          </cell>
          <cell r="BA215">
            <v>-18336.40181285888</v>
          </cell>
          <cell r="BB215">
            <v>-20238.706393444911</v>
          </cell>
          <cell r="BC215">
            <v>-30738.345086282119</v>
          </cell>
          <cell r="BD215">
            <v>-34779.270045042038</v>
          </cell>
          <cell r="BE215">
            <v>-258199.50523898005</v>
          </cell>
          <cell r="BF215">
            <v>-36141.599941518158</v>
          </cell>
          <cell r="BG215">
            <v>-28871.689313625917</v>
          </cell>
          <cell r="BH215">
            <v>-23867.239263266325</v>
          </cell>
          <cell r="BI215">
            <v>-13051.624170545489</v>
          </cell>
          <cell r="BJ215">
            <v>-17452.190426895395</v>
          </cell>
          <cell r="BK215">
            <v>-22743.472474409267</v>
          </cell>
          <cell r="BL215">
            <v>-8878.4747119396925</v>
          </cell>
          <cell r="BM215">
            <v>-8794.217812769115</v>
          </cell>
          <cell r="BN215">
            <v>-18938.338712152094</v>
          </cell>
          <cell r="BO215">
            <v>-20777.904993910342</v>
          </cell>
          <cell r="BP215">
            <v>-30614.193696346134</v>
          </cell>
          <cell r="BQ215">
            <v>-28068.559721592814</v>
          </cell>
          <cell r="BR215">
            <v>-241544.79318189621</v>
          </cell>
          <cell r="BS215">
            <v>-34550.792825508863</v>
          </cell>
          <cell r="BT215">
            <v>-30928.528064766899</v>
          </cell>
          <cell r="BU215">
            <v>-19125.798792695627</v>
          </cell>
          <cell r="BV215">
            <v>-11590.14767437987</v>
          </cell>
          <cell r="BW215">
            <v>-19552.009188082069</v>
          </cell>
          <cell r="BX215">
            <v>-20347.881179451942</v>
          </cell>
          <cell r="BY215">
            <v>-6488.1893296763301</v>
          </cell>
          <cell r="BZ215">
            <v>-8590.1815068908036</v>
          </cell>
          <cell r="CA215">
            <v>-15095.911436378956</v>
          </cell>
          <cell r="CB215">
            <v>-22037.014761144295</v>
          </cell>
          <cell r="CC215">
            <v>-24434.317335156724</v>
          </cell>
          <cell r="CD215">
            <v>-28804.021087799221</v>
          </cell>
          <cell r="CE215">
            <v>-257094.71708407998</v>
          </cell>
          <cell r="CF215">
            <v>-34764.450838163495</v>
          </cell>
          <cell r="CG215">
            <v>-34534.047240559012</v>
          </cell>
          <cell r="CH215">
            <v>-22055.752330433577</v>
          </cell>
          <cell r="CI215">
            <v>-17050.133822536096</v>
          </cell>
          <cell r="CJ215">
            <v>-27035.360118608922</v>
          </cell>
          <cell r="CK215">
            <v>-22795.238162741065</v>
          </cell>
          <cell r="CL215">
            <v>-6558.3407317399979</v>
          </cell>
          <cell r="CM215">
            <v>-4723.675150834024</v>
          </cell>
          <cell r="CN215">
            <v>-16199.165831390768</v>
          </cell>
          <cell r="CO215">
            <v>-21072.161780674011</v>
          </cell>
          <cell r="CP215">
            <v>-28701.705301266164</v>
          </cell>
          <cell r="CQ215">
            <v>-21604.685775127262</v>
          </cell>
          <cell r="CR215">
            <v>-267143.03676497936</v>
          </cell>
          <cell r="CS215">
            <v>-35412.506137449294</v>
          </cell>
          <cell r="CT215">
            <v>-24037.641253903508</v>
          </cell>
          <cell r="CU215">
            <v>-17126.296324664727</v>
          </cell>
          <cell r="CV215">
            <v>-18259.13331306912</v>
          </cell>
          <cell r="CW215">
            <v>-27010.312723478302</v>
          </cell>
          <cell r="CX215">
            <v>-25025.249743795022</v>
          </cell>
          <cell r="CY215">
            <v>-12895.251367982477</v>
          </cell>
          <cell r="CZ215">
            <v>-11556.742381688207</v>
          </cell>
          <cell r="DA215">
            <v>-21202.266782931983</v>
          </cell>
          <cell r="DB215">
            <v>-17141.065324511379</v>
          </cell>
          <cell r="DC215">
            <v>-30523.146687507629</v>
          </cell>
          <cell r="DD215">
            <v>-26953.424724057317</v>
          </cell>
          <cell r="DE215">
            <v>-334689.67590498924</v>
          </cell>
          <cell r="DF215">
            <v>-40715.044159982353</v>
          </cell>
          <cell r="DG215">
            <v>-51246.883572034538</v>
          </cell>
          <cell r="DH215">
            <v>-26381.333979686722</v>
          </cell>
          <cell r="DI215">
            <v>-23430.484804330394</v>
          </cell>
          <cell r="DJ215">
            <v>-30327.706246731803</v>
          </cell>
          <cell r="DK215">
            <v>-22900.273308757693</v>
          </cell>
          <cell r="DL215">
            <v>-10009.733416404575</v>
          </cell>
          <cell r="DM215">
            <v>-9534.5834203772247</v>
          </cell>
          <cell r="DN215">
            <v>-21896.029817145318</v>
          </cell>
          <cell r="DO215">
            <v>-33816.425217602402</v>
          </cell>
          <cell r="DP215">
            <v>-33686.737218681723</v>
          </cell>
          <cell r="DQ215">
            <v>-30744.44074324891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-212040.8776139915</v>
          </cell>
          <cell r="AF216">
            <v>-24646.131299419329</v>
          </cell>
          <cell r="AG216">
            <v>-13093.435040315613</v>
          </cell>
          <cell r="AH216">
            <v>-21441.560138499364</v>
          </cell>
          <cell r="AI216">
            <v>-12862.50524313096</v>
          </cell>
          <cell r="AJ216">
            <v>-21585.341736746021</v>
          </cell>
          <cell r="AK216">
            <v>-15940.362405590713</v>
          </cell>
          <cell r="AL216">
            <v>-15074.311016155407</v>
          </cell>
          <cell r="AM216">
            <v>-13991.035629365593</v>
          </cell>
          <cell r="AN216">
            <v>-14983.801017258316</v>
          </cell>
          <cell r="AO216">
            <v>-12145.148851878941</v>
          </cell>
          <cell r="AP216">
            <v>-24208.321504756808</v>
          </cell>
          <cell r="AQ216">
            <v>-22068.923730848357</v>
          </cell>
          <cell r="AR216">
            <v>-242727.06422996521</v>
          </cell>
          <cell r="AS216">
            <v>-19488.611777594313</v>
          </cell>
          <cell r="AT216">
            <v>-15374.884824538603</v>
          </cell>
          <cell r="AU216">
            <v>-23514.806731646881</v>
          </cell>
          <cell r="AV216">
            <v>-18330.751790806651</v>
          </cell>
          <cell r="AW216">
            <v>-24688.455718250945</v>
          </cell>
          <cell r="AX216">
            <v>-23382.400733157992</v>
          </cell>
          <cell r="AY216">
            <v>-19702.455775154755</v>
          </cell>
          <cell r="AZ216">
            <v>-18380.888790233061</v>
          </cell>
          <cell r="BA216">
            <v>-11102.436873298138</v>
          </cell>
          <cell r="BB216">
            <v>-15525.572822820395</v>
          </cell>
          <cell r="BC216">
            <v>-23703.720729490742</v>
          </cell>
          <cell r="BD216">
            <v>-29532.077662974596</v>
          </cell>
          <cell r="BE216">
            <v>-245208.19456899166</v>
          </cell>
          <cell r="BF216">
            <v>-31945.852931177244</v>
          </cell>
          <cell r="BG216">
            <v>-18888.431781927124</v>
          </cell>
          <cell r="BH216">
            <v>-20294.589465690777</v>
          </cell>
          <cell r="BI216">
            <v>-16736.588706770912</v>
          </cell>
          <cell r="BJ216">
            <v>-14776.970529396087</v>
          </cell>
          <cell r="BK216">
            <v>-23040.659433986992</v>
          </cell>
          <cell r="BL216">
            <v>-17960.996192634106</v>
          </cell>
          <cell r="BM216">
            <v>-11596.058966122568</v>
          </cell>
          <cell r="BN216">
            <v>-10388.637480059639</v>
          </cell>
          <cell r="BO216">
            <v>-15313.728123199195</v>
          </cell>
          <cell r="BP216">
            <v>-29526.480359107256</v>
          </cell>
          <cell r="BQ216">
            <v>-34739.200598927215</v>
          </cell>
          <cell r="BR216">
            <v>-245212.95810601115</v>
          </cell>
          <cell r="BS216">
            <v>-37204.974160911515</v>
          </cell>
          <cell r="BT216">
            <v>-17398.148994669318</v>
          </cell>
          <cell r="BU216">
            <v>-27520.49267520383</v>
          </cell>
          <cell r="BV216">
            <v>-15630.493815530092</v>
          </cell>
          <cell r="BW216">
            <v>-25465.463299456984</v>
          </cell>
          <cell r="BX216">
            <v>-18758.328978614882</v>
          </cell>
          <cell r="BY216">
            <v>-19657.494768003002</v>
          </cell>
          <cell r="BZ216">
            <v>-11671.501862253994</v>
          </cell>
          <cell r="CA216">
            <v>-9856.9638836700469</v>
          </cell>
          <cell r="CB216">
            <v>-13648.682638918981</v>
          </cell>
          <cell r="CC216">
            <v>-18283.423584219068</v>
          </cell>
          <cell r="CD216">
            <v>-30116.989444561303</v>
          </cell>
          <cell r="CE216">
            <v>-256978.3176420927</v>
          </cell>
          <cell r="CF216">
            <v>-33744.272011587396</v>
          </cell>
          <cell r="CG216">
            <v>-18746.916384214535</v>
          </cell>
          <cell r="CH216">
            <v>-19511.263575417921</v>
          </cell>
          <cell r="CI216">
            <v>-13588.164443595335</v>
          </cell>
          <cell r="CJ216">
            <v>-23889.399325022474</v>
          </cell>
          <cell r="CK216">
            <v>-23856.565525401384</v>
          </cell>
          <cell r="CL216">
            <v>-21392.551553761587</v>
          </cell>
          <cell r="CM216">
            <v>-10844.619475174695</v>
          </cell>
          <cell r="CN216">
            <v>-14902.995428459719</v>
          </cell>
          <cell r="CO216">
            <v>-10792.262875774875</v>
          </cell>
          <cell r="CP216">
            <v>-27974.397278001532</v>
          </cell>
          <cell r="CQ216">
            <v>-37734.909765655175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</row>
        <row r="217">
          <cell r="F217">
            <v>-16024.646081220359</v>
          </cell>
          <cell r="G217">
            <v>-6892.3006628919393</v>
          </cell>
          <cell r="H217">
            <v>-9249.0046160090715</v>
          </cell>
          <cell r="I217">
            <v>-9765.9742057267576</v>
          </cell>
          <cell r="J217">
            <v>-5322.1054941266775</v>
          </cell>
          <cell r="K217">
            <v>-12250.626956297085</v>
          </cell>
          <cell r="L217">
            <v>-11362.746973961592</v>
          </cell>
          <cell r="M217">
            <v>-11926.286162748933</v>
          </cell>
          <cell r="N217">
            <v>-6534.7966700037941</v>
          </cell>
          <cell r="O217">
            <v>-7514.6398505121469</v>
          </cell>
          <cell r="P217">
            <v>-13034.783740699291</v>
          </cell>
          <cell r="Q217">
            <v>-8353.1278338320553</v>
          </cell>
          <cell r="R217">
            <v>-117799.11432899535</v>
          </cell>
          <cell r="S217">
            <v>-13746.704085966572</v>
          </cell>
          <cell r="T217">
            <v>-7636.2505255565047</v>
          </cell>
          <cell r="U217">
            <v>-9992.4900717306882</v>
          </cell>
          <cell r="V217">
            <v>-8904.2496965900064</v>
          </cell>
          <cell r="W217">
            <v>-4722.9739921074361</v>
          </cell>
          <cell r="X217">
            <v>-7903.1977194584906</v>
          </cell>
          <cell r="Y217">
            <v>-14783.546362282708</v>
          </cell>
          <cell r="Z217">
            <v>-14245.07727458328</v>
          </cell>
          <cell r="AA217">
            <v>-7468.977969378233</v>
          </cell>
          <cell r="AB217">
            <v>-7471.7766093146056</v>
          </cell>
          <cell r="AC217">
            <v>-11248.648843033239</v>
          </cell>
          <cell r="AD217">
            <v>-9675.2211789786816</v>
          </cell>
          <cell r="AE217">
            <v>-119497.44961893559</v>
          </cell>
          <cell r="AF217">
            <v>-15572.199012830853</v>
          </cell>
          <cell r="AG217">
            <v>-9610.2934610601515</v>
          </cell>
          <cell r="AH217">
            <v>-9544.0401627086103</v>
          </cell>
          <cell r="AI217">
            <v>-10921.692828454077</v>
          </cell>
          <cell r="AJ217">
            <v>-4707.5493829576299</v>
          </cell>
          <cell r="AK217">
            <v>-6360.0195418708026</v>
          </cell>
          <cell r="AL217">
            <v>-10336.108743013814</v>
          </cell>
          <cell r="AM217">
            <v>-14924.521028934047</v>
          </cell>
          <cell r="AN217">
            <v>-6442.4350798223168</v>
          </cell>
          <cell r="AO217">
            <v>-9377.5156168472022</v>
          </cell>
          <cell r="AP217">
            <v>-10877.127829562873</v>
          </cell>
          <cell r="AQ217">
            <v>-10823.946930885315</v>
          </cell>
          <cell r="AR217">
            <v>-113035.50642895699</v>
          </cell>
          <cell r="AS217">
            <v>-6887.4427104387432</v>
          </cell>
          <cell r="AT217">
            <v>-10782.414603239857</v>
          </cell>
          <cell r="AU217">
            <v>-11110.00289422553</v>
          </cell>
          <cell r="AV217">
            <v>-11572.608581492677</v>
          </cell>
          <cell r="AW217">
            <v>-5272.5226548872888</v>
          </cell>
          <cell r="AX217">
            <v>-4426.3306781761348</v>
          </cell>
          <cell r="AY217">
            <v>-8096.066177174449</v>
          </cell>
          <cell r="AZ217">
            <v>-10061.595923079178</v>
          </cell>
          <cell r="BA217">
            <v>-6931.121149238199</v>
          </cell>
          <cell r="BB217">
            <v>-12025.259069032967</v>
          </cell>
          <cell r="BC217">
            <v>-14040.87591356039</v>
          </cell>
          <cell r="BD217">
            <v>-11829.266074428335</v>
          </cell>
          <cell r="BE217">
            <v>-119983.75001998246</v>
          </cell>
          <cell r="BF217">
            <v>-19473.365483885631</v>
          </cell>
          <cell r="BG217">
            <v>-6858.3058182280511</v>
          </cell>
          <cell r="BH217">
            <v>-9056.9577599577606</v>
          </cell>
          <cell r="BI217">
            <v>-13878.473632169887</v>
          </cell>
          <cell r="BJ217">
            <v>-4292.173086241819</v>
          </cell>
          <cell r="BK217">
            <v>-4830.7378719663247</v>
          </cell>
          <cell r="BL217">
            <v>-7051.6498131044209</v>
          </cell>
          <cell r="BM217">
            <v>-11103.287705719471</v>
          </cell>
          <cell r="BN217">
            <v>-6219.6346351569518</v>
          </cell>
          <cell r="BO217">
            <v>-10303.326926924288</v>
          </cell>
          <cell r="BP217">
            <v>-10922.027710527182</v>
          </cell>
          <cell r="BQ217">
            <v>-15993.809576105326</v>
          </cell>
          <cell r="BR217">
            <v>-120038.84424999356</v>
          </cell>
          <cell r="BS217">
            <v>-17855.824516560882</v>
          </cell>
          <cell r="BT217">
            <v>-7664.149792496115</v>
          </cell>
          <cell r="BU217">
            <v>-9520.8747422238812</v>
          </cell>
          <cell r="BV217">
            <v>-14135.224617293105</v>
          </cell>
          <cell r="BW217">
            <v>-7540.32479584869</v>
          </cell>
          <cell r="BX217">
            <v>-5716.424845231697</v>
          </cell>
          <cell r="BY217">
            <v>-9479.9247433319688</v>
          </cell>
          <cell r="BZ217">
            <v>-10895.949704995379</v>
          </cell>
          <cell r="CA217">
            <v>-8293.8372754473239</v>
          </cell>
          <cell r="CB217">
            <v>-7209.4098048061132</v>
          </cell>
          <cell r="CC217">
            <v>-8023.9247827548534</v>
          </cell>
          <cell r="CD217">
            <v>-13702.974628996104</v>
          </cell>
          <cell r="CE217">
            <v>-134716.06607796252</v>
          </cell>
          <cell r="CF217">
            <v>-15029.059829391539</v>
          </cell>
          <cell r="CG217">
            <v>-7638.2744116447866</v>
          </cell>
          <cell r="CH217">
            <v>-18954.667132588103</v>
          </cell>
          <cell r="CI217">
            <v>-11396.120718978345</v>
          </cell>
          <cell r="CJ217">
            <v>-4241.8616953995079</v>
          </cell>
          <cell r="CK217">
            <v>-6095.2054496938363</v>
          </cell>
          <cell r="CL217">
            <v>-9923.8103552851826</v>
          </cell>
          <cell r="CM217">
            <v>-11771.506709720939</v>
          </cell>
          <cell r="CN217">
            <v>-8494.0215905420482</v>
          </cell>
          <cell r="CO217">
            <v>-6642.0066362125799</v>
          </cell>
          <cell r="CP217">
            <v>-14201.881849788129</v>
          </cell>
          <cell r="CQ217">
            <v>-20327.649698732421</v>
          </cell>
          <cell r="CR217">
            <v>-228828.08910501003</v>
          </cell>
          <cell r="CS217">
            <v>-25601.694620158523</v>
          </cell>
          <cell r="CT217">
            <v>-36417.485459692776</v>
          </cell>
          <cell r="CU217">
            <v>-15864.495264628902</v>
          </cell>
          <cell r="CV217">
            <v>-18726.480222163722</v>
          </cell>
          <cell r="CW217">
            <v>-16268.500258632004</v>
          </cell>
          <cell r="CX217">
            <v>-9704.2678560204804</v>
          </cell>
          <cell r="CY217">
            <v>-15268.672773463652</v>
          </cell>
          <cell r="CZ217">
            <v>-15063.275276515633</v>
          </cell>
          <cell r="DA217">
            <v>-11032.561586316675</v>
          </cell>
          <cell r="DB217">
            <v>-12658.427062192932</v>
          </cell>
          <cell r="DC217">
            <v>-23255.410154972225</v>
          </cell>
          <cell r="DD217">
            <v>-28966.818570235744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</row>
        <row r="219">
          <cell r="F219">
            <v>-1579.4832770042121</v>
          </cell>
          <cell r="G219">
            <v>-1545.9394796169363</v>
          </cell>
          <cell r="H219">
            <v>-311.12557577202097</v>
          </cell>
          <cell r="I219">
            <v>-475.73696295404807</v>
          </cell>
          <cell r="J219">
            <v>-1688.2492685350589</v>
          </cell>
          <cell r="K219">
            <v>-1010.335521324072</v>
          </cell>
          <cell r="L219">
            <v>-274.19997864821926</v>
          </cell>
          <cell r="M219">
            <v>-447.40296516055241</v>
          </cell>
          <cell r="N219">
            <v>-887.85953086148947</v>
          </cell>
          <cell r="O219">
            <v>-782.38393907528371</v>
          </cell>
          <cell r="P219">
            <v>-1660.5550706912763</v>
          </cell>
          <cell r="Q219">
            <v>-1074.132716356311</v>
          </cell>
          <cell r="R219">
            <v>-11514.149660982192</v>
          </cell>
          <cell r="S219">
            <v>-1425.593246594537</v>
          </cell>
          <cell r="T219">
            <v>-1051.9108868059702</v>
          </cell>
          <cell r="U219">
            <v>-423.61405441560782</v>
          </cell>
          <cell r="V219">
            <v>-1494.9772391286679</v>
          </cell>
          <cell r="W219">
            <v>-763.47171784425154</v>
          </cell>
          <cell r="X219">
            <v>-1266.3817637269385</v>
          </cell>
          <cell r="Y219">
            <v>-156.113983200863</v>
          </cell>
          <cell r="Z219">
            <v>-225.25017576105893</v>
          </cell>
          <cell r="AA219">
            <v>-491.13954714918509</v>
          </cell>
          <cell r="AB219">
            <v>-1834.4632025966421</v>
          </cell>
          <cell r="AC219">
            <v>-1879.6866977307945</v>
          </cell>
          <cell r="AD219">
            <v>-501.54714602930471</v>
          </cell>
          <cell r="AE219">
            <v>-17509.19849999994</v>
          </cell>
          <cell r="AF219">
            <v>-2269.9498055344447</v>
          </cell>
          <cell r="AG219">
            <v>-3076.4997364385054</v>
          </cell>
          <cell r="AH219">
            <v>-849.74992720247246</v>
          </cell>
          <cell r="AI219">
            <v>-1896.7498375067953</v>
          </cell>
          <cell r="AJ219">
            <v>-2550.4497815049253</v>
          </cell>
          <cell r="AK219">
            <v>-1747.4998502931558</v>
          </cell>
          <cell r="AL219">
            <v>-1408.7998793092556</v>
          </cell>
          <cell r="AM219">
            <v>-95.999991775490344</v>
          </cell>
          <cell r="AN219">
            <v>-555.749952389393</v>
          </cell>
          <cell r="AO219">
            <v>-1006.3499137866311</v>
          </cell>
          <cell r="AP219">
            <v>-1409.6998792318627</v>
          </cell>
          <cell r="AQ219">
            <v>-641.69994502654299</v>
          </cell>
          <cell r="AR219">
            <v>-16692.290186993778</v>
          </cell>
          <cell r="AS219">
            <v>-1072.9674963178113</v>
          </cell>
          <cell r="AT219">
            <v>-2644.1906444872729</v>
          </cell>
          <cell r="AU219">
            <v>-664.07203582976945</v>
          </cell>
          <cell r="AV219">
            <v>-1559.6095492918976</v>
          </cell>
          <cell r="AW219">
            <v>-1648.8084406726994</v>
          </cell>
          <cell r="AX219">
            <v>-2167.2265905779786</v>
          </cell>
          <cell r="AY219">
            <v>-689.55743336724117</v>
          </cell>
          <cell r="AZ219">
            <v>-204.20578026631847</v>
          </cell>
          <cell r="BA219">
            <v>-1054.0953981406055</v>
          </cell>
          <cell r="BB219">
            <v>-2832.105126329232</v>
          </cell>
          <cell r="BC219">
            <v>-1388.147665860597</v>
          </cell>
          <cell r="BD219">
            <v>-767.30402585398406</v>
          </cell>
          <cell r="BE219">
            <v>-17310.375851020217</v>
          </cell>
          <cell r="BF219">
            <v>-2591.7330531124026</v>
          </cell>
          <cell r="BG219">
            <v>-2402.9225710975006</v>
          </cell>
          <cell r="BH219">
            <v>-1404.7829661802389</v>
          </cell>
          <cell r="BI219">
            <v>-581.43734461208805</v>
          </cell>
          <cell r="BJ219">
            <v>-2315.0308794700541</v>
          </cell>
          <cell r="BK219">
            <v>-2663.7943462468684</v>
          </cell>
          <cell r="BL219">
            <v>-579.95324475411326</v>
          </cell>
          <cell r="BM219">
            <v>-103.88699010387063</v>
          </cell>
          <cell r="BN219">
            <v>-1305.0184756838717</v>
          </cell>
          <cell r="BO219">
            <v>-1103.6755948639475</v>
          </cell>
          <cell r="BP219">
            <v>-1699.7890380783938</v>
          </cell>
          <cell r="BQ219">
            <v>-558.35134681174532</v>
          </cell>
          <cell r="BR219">
            <v>-17003.16481500119</v>
          </cell>
          <cell r="BS219">
            <v>-2740.146728455089</v>
          </cell>
          <cell r="BT219">
            <v>-977.46840313402936</v>
          </cell>
          <cell r="BU219">
            <v>-1471.1733542084694</v>
          </cell>
          <cell r="BV219">
            <v>-2134.3892884845845</v>
          </cell>
          <cell r="BW219">
            <v>-1807.8363208458759</v>
          </cell>
          <cell r="BX219">
            <v>-1411.3558601364493</v>
          </cell>
          <cell r="BY219">
            <v>-741.06292656064034</v>
          </cell>
          <cell r="BZ219">
            <v>-488.9869515420869</v>
          </cell>
          <cell r="CA219">
            <v>-843.84791637584567</v>
          </cell>
          <cell r="CB219">
            <v>-2060.0807958487421</v>
          </cell>
          <cell r="CC219">
            <v>-1912.8118104422465</v>
          </cell>
          <cell r="CD219">
            <v>-414.00445897271857</v>
          </cell>
          <cell r="CE219">
            <v>-13671.817278005183</v>
          </cell>
          <cell r="CF219">
            <v>-1273.4188396097161</v>
          </cell>
          <cell r="CG219">
            <v>-1691.6925869276747</v>
          </cell>
          <cell r="CH219">
            <v>-1941.2103554995265</v>
          </cell>
          <cell r="CI219">
            <v>-196.65237523103133</v>
          </cell>
          <cell r="CJ219">
            <v>-2353.8015035321005</v>
          </cell>
          <cell r="CK219">
            <v>-390.89395076595247</v>
          </cell>
          <cell r="CL219">
            <v>-439.626544627361</v>
          </cell>
          <cell r="CM219">
            <v>-942.96708123059943</v>
          </cell>
          <cell r="CN219">
            <v>-502.13513675518334</v>
          </cell>
          <cell r="CO219">
            <v>-1463.5276156654581</v>
          </cell>
          <cell r="CP219">
            <v>-1520.1814085296355</v>
          </cell>
          <cell r="CQ219">
            <v>-955.70987962605432</v>
          </cell>
          <cell r="CR219">
            <v>-22498.430239990354</v>
          </cell>
          <cell r="CS219">
            <v>-1832.1598566733301</v>
          </cell>
          <cell r="CT219">
            <v>-3080.1757590421475</v>
          </cell>
          <cell r="CU219">
            <v>-1196.6239063905086</v>
          </cell>
          <cell r="CV219">
            <v>-1420.8478888496757</v>
          </cell>
          <cell r="CW219">
            <v>-1976.655845369678</v>
          </cell>
          <cell r="CX219">
            <v>-2617.9997951979749</v>
          </cell>
          <cell r="CY219">
            <v>-931.03992716642097</v>
          </cell>
          <cell r="CZ219">
            <v>-627.9679508744739</v>
          </cell>
          <cell r="DA219">
            <v>-2329.1838177917525</v>
          </cell>
          <cell r="DB219">
            <v>-4148.84767544223</v>
          </cell>
          <cell r="DC219">
            <v>-1555.839878289029</v>
          </cell>
          <cell r="DD219">
            <v>-781.0879388959147</v>
          </cell>
          <cell r="DE219">
            <v>-16782.509400971234</v>
          </cell>
          <cell r="DF219">
            <v>-744.42612020019442</v>
          </cell>
          <cell r="DG219">
            <v>-1169.8895745924674</v>
          </cell>
          <cell r="DH219">
            <v>-728.05522195575759</v>
          </cell>
          <cell r="DI219">
            <v>-2132.8941713627428</v>
          </cell>
          <cell r="DJ219">
            <v>-3231.0036536501721</v>
          </cell>
          <cell r="DK219">
            <v>-2462.4709360334091</v>
          </cell>
          <cell r="DL219">
            <v>-948.61259831208736</v>
          </cell>
          <cell r="DM219">
            <v>-798.75591437658295</v>
          </cell>
          <cell r="DN219">
            <v>-1118.6180800888687</v>
          </cell>
          <cell r="DO219">
            <v>-1266.4958642367274</v>
          </cell>
          <cell r="DP219">
            <v>-1016.4348910422996</v>
          </cell>
          <cell r="DQ219">
            <v>-1164.8523751329631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</row>
        <row r="221">
          <cell r="F221">
            <v>-44588.477989293635</v>
          </cell>
          <cell r="G221">
            <v>-22696.117765873671</v>
          </cell>
          <cell r="H221">
            <v>-20459.736837465316</v>
          </cell>
          <cell r="I221">
            <v>-21183.614283617586</v>
          </cell>
          <cell r="J221">
            <v>-22982.28097737208</v>
          </cell>
          <cell r="K221">
            <v>-24174.772036291659</v>
          </cell>
          <cell r="L221">
            <v>-18413.808423019946</v>
          </cell>
          <cell r="M221">
            <v>-17980.704059317708</v>
          </cell>
          <cell r="N221">
            <v>-19830.167791366577</v>
          </cell>
          <cell r="O221">
            <v>-25043.054714769125</v>
          </cell>
          <cell r="P221">
            <v>-31754.921664528549</v>
          </cell>
          <cell r="Q221">
            <v>-28218.826104089618</v>
          </cell>
          <cell r="R221">
            <v>-336109.14998209476</v>
          </cell>
          <cell r="S221">
            <v>-45554.541837543249</v>
          </cell>
          <cell r="T221">
            <v>-32969.700376585126</v>
          </cell>
          <cell r="U221">
            <v>-27109.411164049059</v>
          </cell>
          <cell r="V221">
            <v>-21990.607623163611</v>
          </cell>
          <cell r="W221">
            <v>-24249.59912776202</v>
          </cell>
          <cell r="X221">
            <v>-25560.48172403127</v>
          </cell>
          <cell r="Y221">
            <v>-21068.678685978055</v>
          </cell>
          <cell r="Z221">
            <v>-21233.472184680402</v>
          </cell>
          <cell r="AA221">
            <v>-21401.669386014342</v>
          </cell>
          <cell r="AB221">
            <v>-24166.44366761297</v>
          </cell>
          <cell r="AC221">
            <v>-34654.296131744981</v>
          </cell>
          <cell r="AD221">
            <v>-36150.24807280302</v>
          </cell>
          <cell r="AE221">
            <v>-578557.80018097162</v>
          </cell>
          <cell r="AF221">
            <v>-67098.196665585041</v>
          </cell>
          <cell r="AG221">
            <v>-49850.125591151416</v>
          </cell>
          <cell r="AH221">
            <v>-49339.874849028885</v>
          </cell>
          <cell r="AI221">
            <v>-39792.242164488882</v>
          </cell>
          <cell r="AJ221">
            <v>-50240.660681929439</v>
          </cell>
          <cell r="AK221">
            <v>-41704.345616817474</v>
          </cell>
          <cell r="AL221">
            <v>-32703.453178174794</v>
          </cell>
          <cell r="AM221">
            <v>-35197.081386685371</v>
          </cell>
          <cell r="AN221">
            <v>-36484.888300847262</v>
          </cell>
          <cell r="AO221">
            <v>-44160.593360837549</v>
          </cell>
          <cell r="AP221">
            <v>-64428.912127286196</v>
          </cell>
          <cell r="AQ221">
            <v>-67557.426258094609</v>
          </cell>
          <cell r="AR221">
            <v>-617995.49493992329</v>
          </cell>
          <cell r="AS221">
            <v>-59157.94086073339</v>
          </cell>
          <cell r="AT221">
            <v>-54215.337012894452</v>
          </cell>
          <cell r="AU221">
            <v>-53751.335273273289</v>
          </cell>
          <cell r="AV221">
            <v>-44379.645589768887</v>
          </cell>
          <cell r="AW221">
            <v>-49877.273627374321</v>
          </cell>
          <cell r="AX221">
            <v>-48450.691013358533</v>
          </cell>
          <cell r="AY221">
            <v>-36724.298901639879</v>
          </cell>
          <cell r="AZ221">
            <v>-36614.266812264919</v>
          </cell>
          <cell r="BA221">
            <v>-37424.055233538151</v>
          </cell>
          <cell r="BB221">
            <v>-50621.643411628902</v>
          </cell>
          <cell r="BC221">
            <v>-69871.089395187795</v>
          </cell>
          <cell r="BD221">
            <v>-76907.917808301747</v>
          </cell>
          <cell r="BE221">
            <v>-640701.82567894459</v>
          </cell>
          <cell r="BF221">
            <v>-90152.551409699023</v>
          </cell>
          <cell r="BG221">
            <v>-57021.349484875798</v>
          </cell>
          <cell r="BH221">
            <v>-54623.56945509091</v>
          </cell>
          <cell r="BI221">
            <v>-44248.123854100704</v>
          </cell>
          <cell r="BJ221">
            <v>-38836.364922001958</v>
          </cell>
          <cell r="BK221">
            <v>-53278.664126604795</v>
          </cell>
          <cell r="BL221">
            <v>-34471.073962435126</v>
          </cell>
          <cell r="BM221">
            <v>-31597.45147471875</v>
          </cell>
          <cell r="BN221">
            <v>-36851.629303053021</v>
          </cell>
          <cell r="BO221">
            <v>-47498.635638892651</v>
          </cell>
          <cell r="BP221">
            <v>-72762.490804053843</v>
          </cell>
          <cell r="BQ221">
            <v>-79359.921243436635</v>
          </cell>
          <cell r="BR221">
            <v>-623799.76035296917</v>
          </cell>
          <cell r="BS221">
            <v>-92351.738231435418</v>
          </cell>
          <cell r="BT221">
            <v>-56968.295255064964</v>
          </cell>
          <cell r="BU221">
            <v>-57638.339564334601</v>
          </cell>
          <cell r="BV221">
            <v>-43490.255395688117</v>
          </cell>
          <cell r="BW221">
            <v>-54365.633604232222</v>
          </cell>
          <cell r="BX221">
            <v>-46233.99086342752</v>
          </cell>
          <cell r="BY221">
            <v>-36366.671767570078</v>
          </cell>
          <cell r="BZ221">
            <v>-31646.620025679469</v>
          </cell>
          <cell r="CA221">
            <v>-34090.560511879623</v>
          </cell>
          <cell r="CB221">
            <v>-44955.18800072372</v>
          </cell>
          <cell r="CC221">
            <v>-52654.477512575686</v>
          </cell>
          <cell r="CD221">
            <v>-73037.98962032795</v>
          </cell>
          <cell r="CE221">
            <v>-662460.91808217764</v>
          </cell>
          <cell r="CF221">
            <v>-84811.201518751681</v>
          </cell>
          <cell r="CG221">
            <v>-62610.930623345077</v>
          </cell>
          <cell r="CH221">
            <v>-62462.893393944949</v>
          </cell>
          <cell r="CI221">
            <v>-42231.07136034593</v>
          </cell>
          <cell r="CJ221">
            <v>-57520.422642569989</v>
          </cell>
          <cell r="CK221">
            <v>-53137.903088599443</v>
          </cell>
          <cell r="CL221">
            <v>-38314.329185411334</v>
          </cell>
          <cell r="CM221">
            <v>-28282.768416956067</v>
          </cell>
          <cell r="CN221">
            <v>-40098.317987151444</v>
          </cell>
          <cell r="CO221">
            <v>-39969.958908326924</v>
          </cell>
          <cell r="CP221">
            <v>-72398.165837585926</v>
          </cell>
          <cell r="CQ221">
            <v>-80622.955119140446</v>
          </cell>
          <cell r="CR221">
            <v>-518469.55610990524</v>
          </cell>
          <cell r="CS221">
            <v>-62846.360614277422</v>
          </cell>
          <cell r="CT221">
            <v>-63535.302472636104</v>
          </cell>
          <cell r="CU221">
            <v>-34187.415495682508</v>
          </cell>
          <cell r="CV221">
            <v>-38406.461424082518</v>
          </cell>
          <cell r="CW221">
            <v>-45255.468827478588</v>
          </cell>
          <cell r="CX221">
            <v>-37347.517395012081</v>
          </cell>
          <cell r="CY221">
            <v>-29094.964068613946</v>
          </cell>
          <cell r="CZ221">
            <v>-27247.985609076917</v>
          </cell>
          <cell r="DA221">
            <v>-34564.012187041342</v>
          </cell>
          <cell r="DB221">
            <v>-33948.340062145144</v>
          </cell>
          <cell r="DC221">
            <v>-55334.396720767021</v>
          </cell>
          <cell r="DD221">
            <v>-56701.33123318851</v>
          </cell>
          <cell r="DE221">
            <v>-351472.18530598283</v>
          </cell>
          <cell r="DF221">
            <v>-41459.470280181617</v>
          </cell>
          <cell r="DG221">
            <v>-52416.773146625608</v>
          </cell>
          <cell r="DH221">
            <v>-27109.389201641083</v>
          </cell>
          <cell r="DI221">
            <v>-25563.378975693136</v>
          </cell>
          <cell r="DJ221">
            <v>-33558.709900382906</v>
          </cell>
          <cell r="DK221">
            <v>-25362.744244791567</v>
          </cell>
          <cell r="DL221">
            <v>-10958.346014715731</v>
          </cell>
          <cell r="DM221">
            <v>-10333.339334752411</v>
          </cell>
          <cell r="DN221">
            <v>-23014.647897236049</v>
          </cell>
          <cell r="DO221">
            <v>-35082.921081837267</v>
          </cell>
          <cell r="DP221">
            <v>-34703.172109723091</v>
          </cell>
          <cell r="DQ221">
            <v>-31909.293118383735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</row>
        <row r="224">
          <cell r="F224">
            <v>-3117.3824999993667</v>
          </cell>
          <cell r="G224">
            <v>-3059.3139999993145</v>
          </cell>
          <cell r="H224">
            <v>-690.6820000000298</v>
          </cell>
          <cell r="I224">
            <v>-1606.4930000002496</v>
          </cell>
          <cell r="J224">
            <v>0</v>
          </cell>
          <cell r="K224">
            <v>-130.67300000000978</v>
          </cell>
          <cell r="L224">
            <v>-2365.4155000001192</v>
          </cell>
          <cell r="M224">
            <v>-4036.9419999998063</v>
          </cell>
          <cell r="N224">
            <v>-3843.0400000000373</v>
          </cell>
          <cell r="O224">
            <v>-3623.1014999998733</v>
          </cell>
          <cell r="P224">
            <v>-1199.9930000000168</v>
          </cell>
          <cell r="Q224">
            <v>-4360.6699999999255</v>
          </cell>
          <cell r="R224">
            <v>-23977.53900000453</v>
          </cell>
          <cell r="S224">
            <v>-946.11499999975786</v>
          </cell>
          <cell r="T224">
            <v>-2232.5649999999441</v>
          </cell>
          <cell r="U224">
            <v>-267.63600000005681</v>
          </cell>
          <cell r="V224">
            <v>-1505.8650000002235</v>
          </cell>
          <cell r="W224">
            <v>0</v>
          </cell>
          <cell r="X224">
            <v>-1284.1780000000726</v>
          </cell>
          <cell r="Y224">
            <v>-2183.4735000003129</v>
          </cell>
          <cell r="Z224">
            <v>-2929.7989999987185</v>
          </cell>
          <cell r="AA224">
            <v>-5655.3504999997094</v>
          </cell>
          <cell r="AB224">
            <v>-3033.8179999999702</v>
          </cell>
          <cell r="AC224">
            <v>-1049.0230000000447</v>
          </cell>
          <cell r="AD224">
            <v>-2889.7160000000149</v>
          </cell>
          <cell r="AE224">
            <v>-34180.422499991953</v>
          </cell>
          <cell r="AF224">
            <v>-1287.3950000004843</v>
          </cell>
          <cell r="AG224">
            <v>-4206.980000000447</v>
          </cell>
          <cell r="AH224">
            <v>-2113.4760000000242</v>
          </cell>
          <cell r="AI224">
            <v>-2450.847500000149</v>
          </cell>
          <cell r="AJ224">
            <v>0</v>
          </cell>
          <cell r="AK224">
            <v>-890.75100000016391</v>
          </cell>
          <cell r="AL224">
            <v>-4428.3534999992698</v>
          </cell>
          <cell r="AM224">
            <v>-5083.4745000004768</v>
          </cell>
          <cell r="AN224">
            <v>-3328.9554999992251</v>
          </cell>
          <cell r="AO224">
            <v>-4258.3849999997765</v>
          </cell>
          <cell r="AP224">
            <v>-2234.5164999999106</v>
          </cell>
          <cell r="AQ224">
            <v>-3897.2879999997094</v>
          </cell>
          <cell r="AR224">
            <v>-29288.850999996066</v>
          </cell>
          <cell r="AS224">
            <v>-1564.2599999997765</v>
          </cell>
          <cell r="AT224">
            <v>-1899.5520000001416</v>
          </cell>
          <cell r="AU224">
            <v>-826.83600000012666</v>
          </cell>
          <cell r="AV224">
            <v>-2290.8250000001863</v>
          </cell>
          <cell r="AW224">
            <v>0</v>
          </cell>
          <cell r="AX224">
            <v>-961.08199999993667</v>
          </cell>
          <cell r="AY224">
            <v>-3211.0480000004172</v>
          </cell>
          <cell r="AZ224">
            <v>-2810.2269999999553</v>
          </cell>
          <cell r="BA224">
            <v>-4663.2404999993742</v>
          </cell>
          <cell r="BB224">
            <v>-3324.6025000009686</v>
          </cell>
          <cell r="BC224">
            <v>-3586.8919999999925</v>
          </cell>
          <cell r="BD224">
            <v>-4150.2860000003129</v>
          </cell>
          <cell r="BE224">
            <v>-32721.657500013709</v>
          </cell>
          <cell r="BF224">
            <v>-4088.1180000007153</v>
          </cell>
          <cell r="BG224">
            <v>-4382.9579999996349</v>
          </cell>
          <cell r="BH224">
            <v>-1210.9159999999683</v>
          </cell>
          <cell r="BI224">
            <v>-648.98050000006333</v>
          </cell>
          <cell r="BJ224">
            <v>0</v>
          </cell>
          <cell r="BK224">
            <v>0</v>
          </cell>
          <cell r="BL224">
            <v>-2800.9360000006855</v>
          </cell>
          <cell r="BM224">
            <v>-5072.8519999999553</v>
          </cell>
          <cell r="BN224">
            <v>-3786.8300000000745</v>
          </cell>
          <cell r="BO224">
            <v>-5099.4769999999553</v>
          </cell>
          <cell r="BP224">
            <v>-3305.5130000002682</v>
          </cell>
          <cell r="BQ224">
            <v>-2325.0770000014454</v>
          </cell>
          <cell r="BR224">
            <v>-28835.14999999851</v>
          </cell>
          <cell r="BS224">
            <v>-3295.6109999995679</v>
          </cell>
          <cell r="BT224">
            <v>-3175.9610000001267</v>
          </cell>
          <cell r="BU224">
            <v>-1940.5219999998808</v>
          </cell>
          <cell r="BV224">
            <v>-1161.7440000004135</v>
          </cell>
          <cell r="BW224">
            <v>0</v>
          </cell>
          <cell r="BX224">
            <v>-146.25800000003073</v>
          </cell>
          <cell r="BY224">
            <v>-2644.7945000007749</v>
          </cell>
          <cell r="BZ224">
            <v>-2726.0674999989569</v>
          </cell>
          <cell r="CA224">
            <v>-3232.6880000010133</v>
          </cell>
          <cell r="CB224">
            <v>-4809.39100000076</v>
          </cell>
          <cell r="CC224">
            <v>-881.41899999999441</v>
          </cell>
          <cell r="CD224">
            <v>-4820.6940000001341</v>
          </cell>
          <cell r="CE224">
            <v>-29088.564499989152</v>
          </cell>
          <cell r="CF224">
            <v>-3484.3530000001192</v>
          </cell>
          <cell r="CG224">
            <v>-5067.7719999998808</v>
          </cell>
          <cell r="CH224">
            <v>-671</v>
          </cell>
          <cell r="CI224">
            <v>-1614.3280000002123</v>
          </cell>
          <cell r="CJ224">
            <v>0</v>
          </cell>
          <cell r="CK224">
            <v>-825.14600000018254</v>
          </cell>
          <cell r="CL224">
            <v>-1709.9384999992326</v>
          </cell>
          <cell r="CM224">
            <v>-2844.5910000000149</v>
          </cell>
          <cell r="CN224">
            <v>-2376.9440000001341</v>
          </cell>
          <cell r="CO224">
            <v>-3078.1280000004917</v>
          </cell>
          <cell r="CP224">
            <v>-2894.25800000038</v>
          </cell>
          <cell r="CQ224">
            <v>-4522.1059999987483</v>
          </cell>
          <cell r="CR224">
            <v>-40559.791000008583</v>
          </cell>
          <cell r="CS224">
            <v>-8268.8660000003874</v>
          </cell>
          <cell r="CT224">
            <v>-2810.0109999999404</v>
          </cell>
          <cell r="CU224">
            <v>-1542.8859999999404</v>
          </cell>
          <cell r="CV224">
            <v>-691.62199999997392</v>
          </cell>
          <cell r="CW224">
            <v>0</v>
          </cell>
          <cell r="CX224">
            <v>-520.05400000000373</v>
          </cell>
          <cell r="CY224">
            <v>-2143.026999999769</v>
          </cell>
          <cell r="CZ224">
            <v>-4845.4799999985844</v>
          </cell>
          <cell r="DA224">
            <v>-6424.8100000005215</v>
          </cell>
          <cell r="DB224">
            <v>-3479.9340000003576</v>
          </cell>
          <cell r="DC224">
            <v>-5541.4220000002533</v>
          </cell>
          <cell r="DD224">
            <v>-4291.6789999995381</v>
          </cell>
          <cell r="DE224">
            <v>-62892.260499998927</v>
          </cell>
          <cell r="DF224">
            <v>-7550.2700000014156</v>
          </cell>
          <cell r="DG224">
            <v>-9640.5570000000298</v>
          </cell>
          <cell r="DH224">
            <v>-1496.3015000000596</v>
          </cell>
          <cell r="DI224">
            <v>-4167.7400000002235</v>
          </cell>
          <cell r="DJ224">
            <v>0</v>
          </cell>
          <cell r="DK224">
            <v>-1741.7099999999627</v>
          </cell>
          <cell r="DL224">
            <v>-3360.1475000008941</v>
          </cell>
          <cell r="DM224">
            <v>-4212.0989999994636</v>
          </cell>
          <cell r="DN224">
            <v>-8421.7180000003427</v>
          </cell>
          <cell r="DO224">
            <v>-8747.6679999995977</v>
          </cell>
          <cell r="DP224">
            <v>-8948.4505000002682</v>
          </cell>
          <cell r="DQ224">
            <v>-4605.5989999994636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</row>
        <row r="225"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</row>
        <row r="226">
          <cell r="F226">
            <v>-4206.5223000003025</v>
          </cell>
          <cell r="G226">
            <v>-2973.10899999924</v>
          </cell>
          <cell r="H226">
            <v>-5854.5570999998599</v>
          </cell>
          <cell r="I226">
            <v>-1299.6706499997526</v>
          </cell>
          <cell r="J226">
            <v>-2274.8289999999106</v>
          </cell>
          <cell r="K226">
            <v>-3445.48399999924</v>
          </cell>
          <cell r="L226">
            <v>-9160.1321000000462</v>
          </cell>
          <cell r="M226">
            <v>-6525.2511999998242</v>
          </cell>
          <cell r="N226">
            <v>-6720.4902000008151</v>
          </cell>
          <cell r="O226">
            <v>-5268.9727999996394</v>
          </cell>
          <cell r="P226">
            <v>-3155.448769999668</v>
          </cell>
          <cell r="Q226">
            <v>-4250.6294999998063</v>
          </cell>
          <cell r="R226">
            <v>-64706.214410007</v>
          </cell>
          <cell r="S226">
            <v>-9781.3286000005901</v>
          </cell>
          <cell r="T226">
            <v>-4076.2811999991536</v>
          </cell>
          <cell r="U226">
            <v>-7592.2593499999493</v>
          </cell>
          <cell r="V226">
            <v>-1842.458599999547</v>
          </cell>
          <cell r="W226">
            <v>-2146.2022200003266</v>
          </cell>
          <cell r="X226">
            <v>-4215.6110000004992</v>
          </cell>
          <cell r="Y226">
            <v>-8533.9546699989587</v>
          </cell>
          <cell r="Z226">
            <v>-4185.8899000007659</v>
          </cell>
          <cell r="AA226">
            <v>-5901.2562000006437</v>
          </cell>
          <cell r="AB226">
            <v>-4451.7473000008613</v>
          </cell>
          <cell r="AC226">
            <v>-5393.8218000000343</v>
          </cell>
          <cell r="AD226">
            <v>-6585.4035700000823</v>
          </cell>
          <cell r="AE226">
            <v>-65737.091970011592</v>
          </cell>
          <cell r="AF226">
            <v>-7158.1573999989778</v>
          </cell>
          <cell r="AG226">
            <v>-4296.1611500000581</v>
          </cell>
          <cell r="AH226">
            <v>-7114.1310599995777</v>
          </cell>
          <cell r="AI226">
            <v>-3225.7790000000969</v>
          </cell>
          <cell r="AJ226">
            <v>-4674.4435000000522</v>
          </cell>
          <cell r="AK226">
            <v>-6609.774299999699</v>
          </cell>
          <cell r="AL226">
            <v>-6362.3232599999756</v>
          </cell>
          <cell r="AM226">
            <v>-5786.7195999994874</v>
          </cell>
          <cell r="AN226">
            <v>-9343.0850000008941</v>
          </cell>
          <cell r="AO226">
            <v>-4665.5185000002384</v>
          </cell>
          <cell r="AP226">
            <v>-3307.9184999996796</v>
          </cell>
          <cell r="AQ226">
            <v>-3193.080700000748</v>
          </cell>
          <cell r="AR226">
            <v>-87560.121650010347</v>
          </cell>
          <cell r="AS226">
            <v>-15005.763199999928</v>
          </cell>
          <cell r="AT226">
            <v>-4378.7780999997631</v>
          </cell>
          <cell r="AU226">
            <v>-4841.3187999995425</v>
          </cell>
          <cell r="AV226">
            <v>-2216.1806999994442</v>
          </cell>
          <cell r="AW226">
            <v>-4763.3729999996722</v>
          </cell>
          <cell r="AX226">
            <v>-6424.8710000002757</v>
          </cell>
          <cell r="AY226">
            <v>-14398.480800000951</v>
          </cell>
          <cell r="AZ226">
            <v>-10111.264699999243</v>
          </cell>
          <cell r="BA226">
            <v>-9789.5010000001639</v>
          </cell>
          <cell r="BB226">
            <v>-7050.3657499998808</v>
          </cell>
          <cell r="BC226">
            <v>-4351.083599999547</v>
          </cell>
          <cell r="BD226">
            <v>-4229.14100000076</v>
          </cell>
          <cell r="BE226">
            <v>-86080.780100002885</v>
          </cell>
          <cell r="BF226">
            <v>-7515.278599999845</v>
          </cell>
          <cell r="BG226">
            <v>-3005.1092999987304</v>
          </cell>
          <cell r="BH226">
            <v>-7925.1773999994621</v>
          </cell>
          <cell r="BI226">
            <v>-3443.6793999997899</v>
          </cell>
          <cell r="BJ226">
            <v>-6931.2469999995083</v>
          </cell>
          <cell r="BK226">
            <v>-6037.354699999094</v>
          </cell>
          <cell r="BL226">
            <v>-15421.307799998671</v>
          </cell>
          <cell r="BM226">
            <v>-11257.36979999952</v>
          </cell>
          <cell r="BN226">
            <v>-7807.4006000012159</v>
          </cell>
          <cell r="BO226">
            <v>-5890.6888000015169</v>
          </cell>
          <cell r="BP226">
            <v>-4466.9762999992818</v>
          </cell>
          <cell r="BQ226">
            <v>-6379.1904000006616</v>
          </cell>
          <cell r="BR226">
            <v>-97699.669499993324</v>
          </cell>
          <cell r="BS226">
            <v>-13065.657899999991</v>
          </cell>
          <cell r="BT226">
            <v>-3533.8327999990433</v>
          </cell>
          <cell r="BU226">
            <v>-7613.8777999999002</v>
          </cell>
          <cell r="BV226">
            <v>-2670.8327999999747</v>
          </cell>
          <cell r="BW226">
            <v>-2789.2369999997318</v>
          </cell>
          <cell r="BX226">
            <v>-7027.7764999996871</v>
          </cell>
          <cell r="BY226">
            <v>-17558.367699999362</v>
          </cell>
          <cell r="BZ226">
            <v>-11577.559999998659</v>
          </cell>
          <cell r="CA226">
            <v>-9699.5938999988139</v>
          </cell>
          <cell r="CB226">
            <v>-7957.873900000006</v>
          </cell>
          <cell r="CC226">
            <v>-8010.0374999996275</v>
          </cell>
          <cell r="CD226">
            <v>-6195.0217000003904</v>
          </cell>
          <cell r="CE226">
            <v>-95808.35419999063</v>
          </cell>
          <cell r="CF226">
            <v>-12024.974799999967</v>
          </cell>
          <cell r="CG226">
            <v>-4186.290300000459</v>
          </cell>
          <cell r="CH226">
            <v>-10355.604799999855</v>
          </cell>
          <cell r="CI226">
            <v>-3032.0378000000492</v>
          </cell>
          <cell r="CJ226">
            <v>-6078.3827999997884</v>
          </cell>
          <cell r="CK226">
            <v>-8958.7120000012219</v>
          </cell>
          <cell r="CL226">
            <v>-15063.867599999532</v>
          </cell>
          <cell r="CM226">
            <v>-12999.109400000423</v>
          </cell>
          <cell r="CN226">
            <v>-6625.2004999984056</v>
          </cell>
          <cell r="CO226">
            <v>-4533.0727999992669</v>
          </cell>
          <cell r="CP226">
            <v>-5424.3018999993801</v>
          </cell>
          <cell r="CQ226">
            <v>-6526.7994999997318</v>
          </cell>
          <cell r="CR226">
            <v>-85678.285799980164</v>
          </cell>
          <cell r="CS226">
            <v>-17084.662399999797</v>
          </cell>
          <cell r="CT226">
            <v>-3966.6371999997646</v>
          </cell>
          <cell r="CU226">
            <v>-5316.892100000754</v>
          </cell>
          <cell r="CV226">
            <v>-3825.4716999996454</v>
          </cell>
          <cell r="CW226">
            <v>-3948.9420999996364</v>
          </cell>
          <cell r="CX226">
            <v>-6285.7559999991208</v>
          </cell>
          <cell r="CY226">
            <v>-6640.2487000003457</v>
          </cell>
          <cell r="CZ226">
            <v>-3755.1127000004053</v>
          </cell>
          <cell r="DA226">
            <v>-2603.8460000008345</v>
          </cell>
          <cell r="DB226">
            <v>-4008.7850999999791</v>
          </cell>
          <cell r="DC226">
            <v>-15927.112700000405</v>
          </cell>
          <cell r="DD226">
            <v>-12314.819099999964</v>
          </cell>
          <cell r="DE226">
            <v>-112802.51350000501</v>
          </cell>
          <cell r="DF226">
            <v>-17470.726700000465</v>
          </cell>
          <cell r="DG226">
            <v>-2378.9296000003815</v>
          </cell>
          <cell r="DH226">
            <v>-7632.9824000000954</v>
          </cell>
          <cell r="DI226">
            <v>-6377.9429000001401</v>
          </cell>
          <cell r="DJ226">
            <v>-3115.783900000155</v>
          </cell>
          <cell r="DK226">
            <v>-8485.944699998945</v>
          </cell>
          <cell r="DL226">
            <v>-6850.7934000007808</v>
          </cell>
          <cell r="DM226">
            <v>-5286.3322999998927</v>
          </cell>
          <cell r="DN226">
            <v>-6442.9387999996543</v>
          </cell>
          <cell r="DO226">
            <v>-6425.3238999992609</v>
          </cell>
          <cell r="DP226">
            <v>-19539.872099999338</v>
          </cell>
          <cell r="DQ226">
            <v>-22794.94280000031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</row>
        <row r="227">
          <cell r="F227">
            <v>0</v>
          </cell>
          <cell r="G227">
            <v>16.044299999950454</v>
          </cell>
          <cell r="H227">
            <v>-11.537800000049174</v>
          </cell>
          <cell r="I227">
            <v>-6.7500000004656613E-2</v>
          </cell>
          <cell r="J227">
            <v>0</v>
          </cell>
          <cell r="K227">
            <v>0</v>
          </cell>
          <cell r="L227">
            <v>-0.2590000000782311</v>
          </cell>
          <cell r="M227">
            <v>-16.32660000002943</v>
          </cell>
          <cell r="N227">
            <v>0</v>
          </cell>
          <cell r="O227">
            <v>-27.738600000040606</v>
          </cell>
          <cell r="P227">
            <v>0</v>
          </cell>
          <cell r="Q227">
            <v>0</v>
          </cell>
          <cell r="R227">
            <v>-389.83980000019073</v>
          </cell>
          <cell r="S227">
            <v>0.67000000004190952</v>
          </cell>
          <cell r="T227">
            <v>3.5170999999390915</v>
          </cell>
          <cell r="U227">
            <v>-351.64380000007804</v>
          </cell>
          <cell r="V227">
            <v>-0.1131000000750646</v>
          </cell>
          <cell r="W227">
            <v>0</v>
          </cell>
          <cell r="X227">
            <v>0</v>
          </cell>
          <cell r="Y227">
            <v>-14.19870000006631</v>
          </cell>
          <cell r="Z227">
            <v>-17.214000000152737</v>
          </cell>
          <cell r="AA227">
            <v>0</v>
          </cell>
          <cell r="AB227">
            <v>-11.125</v>
          </cell>
          <cell r="AC227">
            <v>0.26769999996758997</v>
          </cell>
          <cell r="AD227">
            <v>0</v>
          </cell>
          <cell r="AE227">
            <v>-12.958300000056624</v>
          </cell>
          <cell r="AF227">
            <v>1.3660999999847263</v>
          </cell>
          <cell r="AG227">
            <v>4.1753999999491498</v>
          </cell>
          <cell r="AH227">
            <v>-17.900999999954365</v>
          </cell>
          <cell r="AI227">
            <v>-4.8799999989569187E-2</v>
          </cell>
          <cell r="AJ227">
            <v>0</v>
          </cell>
          <cell r="AK227">
            <v>0</v>
          </cell>
          <cell r="AL227">
            <v>-0.2060999998357147</v>
          </cell>
          <cell r="AM227">
            <v>-0.49869999988004565</v>
          </cell>
          <cell r="AN227">
            <v>-0.13599999994039536</v>
          </cell>
          <cell r="AO227">
            <v>-0.75310000008903444</v>
          </cell>
          <cell r="AP227">
            <v>1.04390000004787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</row>
        <row r="228">
          <cell r="F228">
            <v>17.992300000041723</v>
          </cell>
          <cell r="G228">
            <v>101.43423999997322</v>
          </cell>
          <cell r="H228">
            <v>-84.230409999960102</v>
          </cell>
          <cell r="I228">
            <v>-19.705150000052527</v>
          </cell>
          <cell r="J228">
            <v>-329.93377000000328</v>
          </cell>
          <cell r="K228">
            <v>-4.7780199999688193</v>
          </cell>
          <cell r="L228">
            <v>-50.966509999940172</v>
          </cell>
          <cell r="M228">
            <v>-125.59954000008292</v>
          </cell>
          <cell r="N228">
            <v>-12.374569999985397</v>
          </cell>
          <cell r="O228">
            <v>-633.31709999998566</v>
          </cell>
          <cell r="P228">
            <v>-398.05587999999989</v>
          </cell>
          <cell r="Q228">
            <v>-19.746570000075735</v>
          </cell>
          <cell r="R228">
            <v>-2043.0735699981451</v>
          </cell>
          <cell r="S228">
            <v>-415.95415000000503</v>
          </cell>
          <cell r="T228">
            <v>16.354500000015832</v>
          </cell>
          <cell r="U228">
            <v>-513.8923599999398</v>
          </cell>
          <cell r="V228">
            <v>-22.342360000009649</v>
          </cell>
          <cell r="W228">
            <v>-13.921399999991991</v>
          </cell>
          <cell r="X228">
            <v>-0.43429000000469387</v>
          </cell>
          <cell r="Y228">
            <v>-57.728529999963939</v>
          </cell>
          <cell r="Z228">
            <v>-105.99218999990262</v>
          </cell>
          <cell r="AA228">
            <v>-5.5953600001521409</v>
          </cell>
          <cell r="AB228">
            <v>-487.04206000000704</v>
          </cell>
          <cell r="AC228">
            <v>-435.68590000015683</v>
          </cell>
          <cell r="AD228">
            <v>-0.83947000000625849</v>
          </cell>
          <cell r="AE228">
            <v>-843.4225599989295</v>
          </cell>
          <cell r="AF228">
            <v>81.235340000013821</v>
          </cell>
          <cell r="AG228">
            <v>1.8669000000227243</v>
          </cell>
          <cell r="AH228">
            <v>-82.816600000020117</v>
          </cell>
          <cell r="AI228">
            <v>-4.2369000000180677</v>
          </cell>
          <cell r="AJ228">
            <v>-15.040960000013001</v>
          </cell>
          <cell r="AK228">
            <v>-0.70965000009164214</v>
          </cell>
          <cell r="AL228">
            <v>-47.028749999823049</v>
          </cell>
          <cell r="AM228">
            <v>-246.89601000002585</v>
          </cell>
          <cell r="AN228">
            <v>-0.36890999996103346</v>
          </cell>
          <cell r="AO228">
            <v>-55.463549999985844</v>
          </cell>
          <cell r="AP228">
            <v>-428.99244000017643</v>
          </cell>
          <cell r="AQ228">
            <v>-44.971029999898747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</row>
        <row r="229">
          <cell r="F229">
            <v>-2233.2695999993011</v>
          </cell>
          <cell r="G229">
            <v>-276.73790000006557</v>
          </cell>
          <cell r="H229">
            <v>-126.42680000001565</v>
          </cell>
          <cell r="I229">
            <v>-790.77359999995679</v>
          </cell>
          <cell r="J229">
            <v>0</v>
          </cell>
          <cell r="K229">
            <v>-723.77129999990575</v>
          </cell>
          <cell r="L229">
            <v>-1419.4234000002034</v>
          </cell>
          <cell r="M229">
            <v>-1360.4357999996282</v>
          </cell>
          <cell r="N229">
            <v>-1147.2642000000924</v>
          </cell>
          <cell r="O229">
            <v>-1188.1652000001632</v>
          </cell>
          <cell r="P229">
            <v>-1961.5175999999046</v>
          </cell>
          <cell r="Q229">
            <v>-1906.1626999992877</v>
          </cell>
          <cell r="R229">
            <v>-15244.565700002015</v>
          </cell>
          <cell r="S229">
            <v>-1903.0239000013098</v>
          </cell>
          <cell r="T229">
            <v>-293.64190000016242</v>
          </cell>
          <cell r="U229">
            <v>-731.13569999998435</v>
          </cell>
          <cell r="V229">
            <v>-706.58680000016466</v>
          </cell>
          <cell r="W229">
            <v>0</v>
          </cell>
          <cell r="X229">
            <v>-1128.6680000000633</v>
          </cell>
          <cell r="Y229">
            <v>-904.88150000013411</v>
          </cell>
          <cell r="Z229">
            <v>-1974.3855999996886</v>
          </cell>
          <cell r="AA229">
            <v>-3673.0402999999933</v>
          </cell>
          <cell r="AB229">
            <v>-1086.274599999655</v>
          </cell>
          <cell r="AC229">
            <v>-2027.1647999994457</v>
          </cell>
          <cell r="AD229">
            <v>-815.76260000001639</v>
          </cell>
          <cell r="AE229">
            <v>-13036.764599993825</v>
          </cell>
          <cell r="AF229">
            <v>-1544.0634000003338</v>
          </cell>
          <cell r="AG229">
            <v>-1532.1840999997221</v>
          </cell>
          <cell r="AH229">
            <v>-61.332099999999627</v>
          </cell>
          <cell r="AI229">
            <v>-929.64149999991059</v>
          </cell>
          <cell r="AJ229">
            <v>0</v>
          </cell>
          <cell r="AK229">
            <v>-568.89350000000559</v>
          </cell>
          <cell r="AL229">
            <v>-1284.5729000000283</v>
          </cell>
          <cell r="AM229">
            <v>-1958.2995999995619</v>
          </cell>
          <cell r="AN229">
            <v>-1590.0101000000723</v>
          </cell>
          <cell r="AO229">
            <v>-1316.1180999996141</v>
          </cell>
          <cell r="AP229">
            <v>-1341.1379000004381</v>
          </cell>
          <cell r="AQ229">
            <v>-910.51140000019222</v>
          </cell>
          <cell r="AR229">
            <v>-13246.976399995387</v>
          </cell>
          <cell r="AS229">
            <v>-3424.7381999995559</v>
          </cell>
          <cell r="AT229">
            <v>-563.33669999893755</v>
          </cell>
          <cell r="AU229">
            <v>0</v>
          </cell>
          <cell r="AV229">
            <v>-784.57599999988452</v>
          </cell>
          <cell r="AW229">
            <v>0</v>
          </cell>
          <cell r="AX229">
            <v>-406.52080000005662</v>
          </cell>
          <cell r="AY229">
            <v>-828.45149999996647</v>
          </cell>
          <cell r="AZ229">
            <v>-1170.1578999999911</v>
          </cell>
          <cell r="BA229">
            <v>0</v>
          </cell>
          <cell r="BB229">
            <v>-1253.349400000181</v>
          </cell>
          <cell r="BC229">
            <v>-2647.9629999995232</v>
          </cell>
          <cell r="BD229">
            <v>-2167.8829000005499</v>
          </cell>
          <cell r="BE229">
            <v>-14823.08939999342</v>
          </cell>
          <cell r="BF229">
            <v>-2980.4468000000343</v>
          </cell>
          <cell r="BG229">
            <v>-1871.2071000002325</v>
          </cell>
          <cell r="BH229">
            <v>0</v>
          </cell>
          <cell r="BI229">
            <v>-283.48179999971762</v>
          </cell>
          <cell r="BJ229">
            <v>-458.17939999999362</v>
          </cell>
          <cell r="BK229">
            <v>-108.5293000000529</v>
          </cell>
          <cell r="BL229">
            <v>-299.68429999984801</v>
          </cell>
          <cell r="BM229">
            <v>-2363.4418999999762</v>
          </cell>
          <cell r="BN229">
            <v>-1376.3528999998234</v>
          </cell>
          <cell r="BO229">
            <v>-699.3659000005573</v>
          </cell>
          <cell r="BP229">
            <v>-2162.9077000003308</v>
          </cell>
          <cell r="BQ229">
            <v>-2219.4923000000417</v>
          </cell>
          <cell r="BR229">
            <v>-16229.768999993801</v>
          </cell>
          <cell r="BS229">
            <v>-2349.0785999996588</v>
          </cell>
          <cell r="BT229">
            <v>-1410.6256999997422</v>
          </cell>
          <cell r="BU229">
            <v>0</v>
          </cell>
          <cell r="BV229">
            <v>-2425.2116000005044</v>
          </cell>
          <cell r="BW229">
            <v>0</v>
          </cell>
          <cell r="BX229">
            <v>0</v>
          </cell>
          <cell r="BY229">
            <v>-1727.7818000004627</v>
          </cell>
          <cell r="BZ229">
            <v>-693.66390000004321</v>
          </cell>
          <cell r="CA229">
            <v>0</v>
          </cell>
          <cell r="CB229">
            <v>-567.51319999992847</v>
          </cell>
          <cell r="CC229">
            <v>-3461.330399999395</v>
          </cell>
          <cell r="CD229">
            <v>-3594.563799998723</v>
          </cell>
          <cell r="CE229">
            <v>-14642.823799997568</v>
          </cell>
          <cell r="CF229">
            <v>-2492.5356999998912</v>
          </cell>
          <cell r="CG229">
            <v>-753.81339999940246</v>
          </cell>
          <cell r="CH229">
            <v>-159.92090000002645</v>
          </cell>
          <cell r="CI229">
            <v>-406.69370000017807</v>
          </cell>
          <cell r="CJ229">
            <v>0</v>
          </cell>
          <cell r="CK229">
            <v>0</v>
          </cell>
          <cell r="CL229">
            <v>-1554.9462999999523</v>
          </cell>
          <cell r="CM229">
            <v>-1273.5754999993369</v>
          </cell>
          <cell r="CN229">
            <v>-806.76160000031814</v>
          </cell>
          <cell r="CO229">
            <v>-1755.4435000000522</v>
          </cell>
          <cell r="CP229">
            <v>-3324.7620999999344</v>
          </cell>
          <cell r="CQ229">
            <v>-2114.3710999991745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</row>
        <row r="230">
          <cell r="F230">
            <v>-3655.625</v>
          </cell>
          <cell r="G230">
            <v>-3168.3160000005737</v>
          </cell>
          <cell r="H230">
            <v>-6955.4850000003353</v>
          </cell>
          <cell r="I230">
            <v>-2128.0020000003278</v>
          </cell>
          <cell r="J230">
            <v>-2133.6694999998435</v>
          </cell>
          <cell r="K230">
            <v>-6050.7220000000671</v>
          </cell>
          <cell r="L230">
            <v>-6520.5525000002235</v>
          </cell>
          <cell r="M230">
            <v>-5353.992499999702</v>
          </cell>
          <cell r="N230">
            <v>-4904.4949999991804</v>
          </cell>
          <cell r="O230">
            <v>-2590.1390000004321</v>
          </cell>
          <cell r="P230">
            <v>-4935.558500001207</v>
          </cell>
          <cell r="Q230">
            <v>-5127.5604999996722</v>
          </cell>
          <cell r="R230">
            <v>-62326.148000001907</v>
          </cell>
          <cell r="S230">
            <v>-8604.57850000076</v>
          </cell>
          <cell r="T230">
            <v>-2771.7164999991655</v>
          </cell>
          <cell r="U230">
            <v>-6649.871499998495</v>
          </cell>
          <cell r="V230">
            <v>-3816.4780000001192</v>
          </cell>
          <cell r="W230">
            <v>-3249.4874999998137</v>
          </cell>
          <cell r="X230">
            <v>-4273.2994999997318</v>
          </cell>
          <cell r="Y230">
            <v>-6903.4709999989718</v>
          </cell>
          <cell r="Z230">
            <v>-5272.7265000008047</v>
          </cell>
          <cell r="AA230">
            <v>-7457.8265000004321</v>
          </cell>
          <cell r="AB230">
            <v>-3398.1404999997467</v>
          </cell>
          <cell r="AC230">
            <v>-5693.1169999986887</v>
          </cell>
          <cell r="AD230">
            <v>-4235.4350000005215</v>
          </cell>
          <cell r="AE230">
            <v>-65133.456000000238</v>
          </cell>
          <cell r="AF230">
            <v>-5913.2255000006407</v>
          </cell>
          <cell r="AG230">
            <v>-2732.2754999995232</v>
          </cell>
          <cell r="AH230">
            <v>-5052.6134999990463</v>
          </cell>
          <cell r="AI230">
            <v>-3459.5455000000075</v>
          </cell>
          <cell r="AJ230">
            <v>-2573.8100000005215</v>
          </cell>
          <cell r="AK230">
            <v>-9189.464999999851</v>
          </cell>
          <cell r="AL230">
            <v>-6237.7445000000298</v>
          </cell>
          <cell r="AM230">
            <v>-4793.9509999994189</v>
          </cell>
          <cell r="AN230">
            <v>-7252.7510000001639</v>
          </cell>
          <cell r="AO230">
            <v>-3567.577500000596</v>
          </cell>
          <cell r="AP230">
            <v>-7850.0875000003725</v>
          </cell>
          <cell r="AQ230">
            <v>-6510.4094999991357</v>
          </cell>
          <cell r="AR230">
            <v>-63681.19849999249</v>
          </cell>
          <cell r="AS230">
            <v>-7476.945000000298</v>
          </cell>
          <cell r="AT230">
            <v>-3900.1234999988228</v>
          </cell>
          <cell r="AU230">
            <v>-6083.5049999989569</v>
          </cell>
          <cell r="AV230">
            <v>-2092.9840000001714</v>
          </cell>
          <cell r="AW230">
            <v>-5987.043000000529</v>
          </cell>
          <cell r="AX230">
            <v>-5606.7970000002533</v>
          </cell>
          <cell r="AY230">
            <v>-8405.8264999985695</v>
          </cell>
          <cell r="AZ230">
            <v>-4733.1439999993891</v>
          </cell>
          <cell r="BA230">
            <v>-5309.996000001207</v>
          </cell>
          <cell r="BB230">
            <v>-4093.6589999999851</v>
          </cell>
          <cell r="BC230">
            <v>-6275.6620000004768</v>
          </cell>
          <cell r="BD230">
            <v>-3715.5134999994189</v>
          </cell>
          <cell r="BE230">
            <v>-79829.511500015855</v>
          </cell>
          <cell r="BF230">
            <v>-11400.904500000179</v>
          </cell>
          <cell r="BG230">
            <v>-3531.0370000004768</v>
          </cell>
          <cell r="BH230">
            <v>-5321.1859999988228</v>
          </cell>
          <cell r="BI230">
            <v>-1898.4980000006035</v>
          </cell>
          <cell r="BJ230">
            <v>-7351.2124999994412</v>
          </cell>
          <cell r="BK230">
            <v>-4953.6535000000149</v>
          </cell>
          <cell r="BL230">
            <v>-12624.67650000006</v>
          </cell>
          <cell r="BM230">
            <v>-6797.0205000005662</v>
          </cell>
          <cell r="BN230">
            <v>-6707.7269999999553</v>
          </cell>
          <cell r="BO230">
            <v>-4225.4895000010729</v>
          </cell>
          <cell r="BP230">
            <v>-9357.3004999998957</v>
          </cell>
          <cell r="BQ230">
            <v>-5660.8059999998659</v>
          </cell>
          <cell r="BR230">
            <v>-73423.892499998212</v>
          </cell>
          <cell r="BS230">
            <v>-7212.2740000002086</v>
          </cell>
          <cell r="BT230">
            <v>-5639.7045000009239</v>
          </cell>
          <cell r="BU230">
            <v>-6531.0690000001341</v>
          </cell>
          <cell r="BV230">
            <v>-2757.6890000002459</v>
          </cell>
          <cell r="BW230">
            <v>-6335.8634999999776</v>
          </cell>
          <cell r="BX230">
            <v>-8046.9619999993593</v>
          </cell>
          <cell r="BY230">
            <v>-8660.7674999982119</v>
          </cell>
          <cell r="BZ230">
            <v>-6978.9265000000596</v>
          </cell>
          <cell r="CA230">
            <v>-7052.9144999999553</v>
          </cell>
          <cell r="CB230">
            <v>-3479.855000000447</v>
          </cell>
          <cell r="CC230">
            <v>-6353.5400000009686</v>
          </cell>
          <cell r="CD230">
            <v>-4374.3269999995828</v>
          </cell>
          <cell r="CE230">
            <v>-73200.730000019073</v>
          </cell>
          <cell r="CF230">
            <v>-9360.6455000005662</v>
          </cell>
          <cell r="CG230">
            <v>-7220.2170000001788</v>
          </cell>
          <cell r="CH230">
            <v>-3441.3245000001043</v>
          </cell>
          <cell r="CI230">
            <v>-2777.75800000038</v>
          </cell>
          <cell r="CJ230">
            <v>-6548.64100000076</v>
          </cell>
          <cell r="CK230">
            <v>-7015.0619999989867</v>
          </cell>
          <cell r="CL230">
            <v>-7917.7589999996126</v>
          </cell>
          <cell r="CM230">
            <v>-4637.5834999997169</v>
          </cell>
          <cell r="CN230">
            <v>-5285.4899999983609</v>
          </cell>
          <cell r="CO230">
            <v>-6367.0480000004172</v>
          </cell>
          <cell r="CP230">
            <v>-7132.5820000004023</v>
          </cell>
          <cell r="CQ230">
            <v>-5496.6195000000298</v>
          </cell>
          <cell r="CR230">
            <v>-92079.870999991894</v>
          </cell>
          <cell r="CS230">
            <v>-16953.197000000626</v>
          </cell>
          <cell r="CT230">
            <v>-4094.4269999992102</v>
          </cell>
          <cell r="CU230">
            <v>-7558.9424999989569</v>
          </cell>
          <cell r="CV230">
            <v>-2102.0089999996126</v>
          </cell>
          <cell r="CW230">
            <v>-6680.6670000012964</v>
          </cell>
          <cell r="CX230">
            <v>-6066.0730000007898</v>
          </cell>
          <cell r="CY230">
            <v>-4699.9869999997318</v>
          </cell>
          <cell r="CZ230">
            <v>-5428.1869999989867</v>
          </cell>
          <cell r="DA230">
            <v>-6008.7229999992996</v>
          </cell>
          <cell r="DB230">
            <v>-5167.1575000006706</v>
          </cell>
          <cell r="DC230">
            <v>-10919.686999998987</v>
          </cell>
          <cell r="DD230">
            <v>-16400.814000001177</v>
          </cell>
          <cell r="DE230">
            <v>-127474.79100000858</v>
          </cell>
          <cell r="DF230">
            <v>-23710.699999999255</v>
          </cell>
          <cell r="DG230">
            <v>-10055.532999999821</v>
          </cell>
          <cell r="DH230">
            <v>-10545.708000000566</v>
          </cell>
          <cell r="DI230">
            <v>-5991.5240000002086</v>
          </cell>
          <cell r="DJ230">
            <v>-11818.533499998972</v>
          </cell>
          <cell r="DK230">
            <v>-5479.2194999996573</v>
          </cell>
          <cell r="DL230">
            <v>-4879.85899999924</v>
          </cell>
          <cell r="DM230">
            <v>-7239.429999999702</v>
          </cell>
          <cell r="DN230">
            <v>-7019.6219999995083</v>
          </cell>
          <cell r="DO230">
            <v>-3874.9560000002384</v>
          </cell>
          <cell r="DP230">
            <v>-13376.95900000073</v>
          </cell>
          <cell r="DQ230">
            <v>-23482.746999999508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</row>
        <row r="231">
          <cell r="F231">
            <v>-1829.6354999998584</v>
          </cell>
          <cell r="G231">
            <v>-2781.0412000007927</v>
          </cell>
          <cell r="H231">
            <v>-2692.3439000002109</v>
          </cell>
          <cell r="I231">
            <v>-2687.4904000000097</v>
          </cell>
          <cell r="J231">
            <v>-752.16979999979958</v>
          </cell>
          <cell r="K231">
            <v>-4434.7248999997973</v>
          </cell>
          <cell r="L231">
            <v>-10388.48900000006</v>
          </cell>
          <cell r="M231">
            <v>-7699.5500400010496</v>
          </cell>
          <cell r="N231">
            <v>-5917.1014000000432</v>
          </cell>
          <cell r="O231">
            <v>-5002.6565999994054</v>
          </cell>
          <cell r="P231">
            <v>-4129.2850999999791</v>
          </cell>
          <cell r="Q231">
            <v>-4750.8742999993265</v>
          </cell>
          <cell r="R231">
            <v>-57706.791260004044</v>
          </cell>
          <cell r="S231">
            <v>-2606.2237999998033</v>
          </cell>
          <cell r="T231">
            <v>-2230.7222000006586</v>
          </cell>
          <cell r="U231">
            <v>-4227.1439999998547</v>
          </cell>
          <cell r="V231">
            <v>-4929.8303000000305</v>
          </cell>
          <cell r="W231">
            <v>-2720.855199999176</v>
          </cell>
          <cell r="X231">
            <v>-6282.1816000007093</v>
          </cell>
          <cell r="Y231">
            <v>-12739.765500001609</v>
          </cell>
          <cell r="Z231">
            <v>-6525.4078000001609</v>
          </cell>
          <cell r="AA231">
            <v>-3064.1342000002041</v>
          </cell>
          <cell r="AB231">
            <v>-4587.2249599993229</v>
          </cell>
          <cell r="AC231">
            <v>-2887.620199999772</v>
          </cell>
          <cell r="AD231">
            <v>-4905.6814999990165</v>
          </cell>
          <cell r="AE231">
            <v>-66387.783639982343</v>
          </cell>
          <cell r="AF231">
            <v>-1651.8161000004038</v>
          </cell>
          <cell r="AG231">
            <v>-2827.1898999996483</v>
          </cell>
          <cell r="AH231">
            <v>-4832.3314000004902</v>
          </cell>
          <cell r="AI231">
            <v>-6450.330899999477</v>
          </cell>
          <cell r="AJ231">
            <v>-3036.0672999997623</v>
          </cell>
          <cell r="AK231">
            <v>-5840.5858000004664</v>
          </cell>
          <cell r="AL231">
            <v>-13451.204930000007</v>
          </cell>
          <cell r="AM231">
            <v>-11418.790149999782</v>
          </cell>
          <cell r="AN231">
            <v>-6889.9311500005424</v>
          </cell>
          <cell r="AO231">
            <v>-4523.8910499997437</v>
          </cell>
          <cell r="AP231">
            <v>-3130.4759999997914</v>
          </cell>
          <cell r="AQ231">
            <v>-2335.168959999457</v>
          </cell>
          <cell r="AR231">
            <v>-98826.056000009179</v>
          </cell>
          <cell r="AS231">
            <v>-5863.2976999999955</v>
          </cell>
          <cell r="AT231">
            <v>-6537.3972399998456</v>
          </cell>
          <cell r="AU231">
            <v>-5509.7280999999493</v>
          </cell>
          <cell r="AV231">
            <v>-6683.910000000149</v>
          </cell>
          <cell r="AW231">
            <v>-4056.2829999998212</v>
          </cell>
          <cell r="AX231">
            <v>-8664.5214999997988</v>
          </cell>
          <cell r="AY231">
            <v>-16087.537550000474</v>
          </cell>
          <cell r="AZ231">
            <v>-16831.367100000381</v>
          </cell>
          <cell r="BA231">
            <v>-12231.053299998865</v>
          </cell>
          <cell r="BB231">
            <v>-7423.31751000043</v>
          </cell>
          <cell r="BC231">
            <v>-4368.4005000013858</v>
          </cell>
          <cell r="BD231">
            <v>-4569.242499999702</v>
          </cell>
          <cell r="BE231">
            <v>-97634.344560012221</v>
          </cell>
          <cell r="BF231">
            <v>-5425.2073999997228</v>
          </cell>
          <cell r="BG231">
            <v>-5333.1767899999395</v>
          </cell>
          <cell r="BH231">
            <v>-3481.4786199992523</v>
          </cell>
          <cell r="BI231">
            <v>-3934.8449999997392</v>
          </cell>
          <cell r="BJ231">
            <v>-4282.5915100006387</v>
          </cell>
          <cell r="BK231">
            <v>-10257.584499999881</v>
          </cell>
          <cell r="BL231">
            <v>-16757.20699999854</v>
          </cell>
          <cell r="BM231">
            <v>-15805.902039999142</v>
          </cell>
          <cell r="BN231">
            <v>-12640.436800001189</v>
          </cell>
          <cell r="BO231">
            <v>-9042.621799999848</v>
          </cell>
          <cell r="BP231">
            <v>-4366.2960000000894</v>
          </cell>
          <cell r="BQ231">
            <v>-6306.9970999993384</v>
          </cell>
          <cell r="BR231">
            <v>-111355.76144999266</v>
          </cell>
          <cell r="BS231">
            <v>-6398.5932999998331</v>
          </cell>
          <cell r="BT231">
            <v>-5109.7027000002563</v>
          </cell>
          <cell r="BU231">
            <v>-3475.7875999994576</v>
          </cell>
          <cell r="BV231">
            <v>-5107.1167999999598</v>
          </cell>
          <cell r="BW231">
            <v>-4628.4029999999329</v>
          </cell>
          <cell r="BX231">
            <v>-12990.808000000194</v>
          </cell>
          <cell r="BY231">
            <v>-16441.331050001085</v>
          </cell>
          <cell r="BZ231">
            <v>-18221.936239998788</v>
          </cell>
          <cell r="CA231">
            <v>-15707.622999999672</v>
          </cell>
          <cell r="CB231">
            <v>-7286.2687999997288</v>
          </cell>
          <cell r="CC231">
            <v>-6718.946600000374</v>
          </cell>
          <cell r="CD231">
            <v>-9269.2443599998951</v>
          </cell>
          <cell r="CE231">
            <v>-128425.26106001437</v>
          </cell>
          <cell r="CF231">
            <v>-8305.3330000005662</v>
          </cell>
          <cell r="CG231">
            <v>-6594.9061000002548</v>
          </cell>
          <cell r="CH231">
            <v>-6608.9234999995679</v>
          </cell>
          <cell r="CI231">
            <v>-6726.3139000004157</v>
          </cell>
          <cell r="CJ231">
            <v>-4987.4674599999562</v>
          </cell>
          <cell r="CK231">
            <v>-12813.827999999747</v>
          </cell>
          <cell r="CL231">
            <v>-18826.219599999487</v>
          </cell>
          <cell r="CM231">
            <v>-18935.144700000063</v>
          </cell>
          <cell r="CN231">
            <v>-16241.726600000635</v>
          </cell>
          <cell r="CO231">
            <v>-8723.0551999993622</v>
          </cell>
          <cell r="CP231">
            <v>-4350.1993999984115</v>
          </cell>
          <cell r="CQ231">
            <v>-15312.143600000069</v>
          </cell>
          <cell r="CR231">
            <v>-83620.219759985805</v>
          </cell>
          <cell r="CS231">
            <v>-10054.884800000116</v>
          </cell>
          <cell r="CT231">
            <v>-7166.8892999999225</v>
          </cell>
          <cell r="CU231">
            <v>-10091.431400000118</v>
          </cell>
          <cell r="CV231">
            <v>-6837.5680999998003</v>
          </cell>
          <cell r="CW231">
            <v>-4593.9933000002056</v>
          </cell>
          <cell r="CX231">
            <v>-7545.1260000001639</v>
          </cell>
          <cell r="CY231">
            <v>-4744.6953999996185</v>
          </cell>
          <cell r="CZ231">
            <v>-7448.4634600002319</v>
          </cell>
          <cell r="DA231">
            <v>-10811.695700000972</v>
          </cell>
          <cell r="DB231">
            <v>-3949.487199999392</v>
          </cell>
          <cell r="DC231">
            <v>-3868.1399000007659</v>
          </cell>
          <cell r="DD231">
            <v>-6507.8452000003308</v>
          </cell>
          <cell r="DE231">
            <v>-104832.33867999911</v>
          </cell>
          <cell r="DF231">
            <v>-16605.833200000226</v>
          </cell>
          <cell r="DG231">
            <v>-4070.2002000007778</v>
          </cell>
          <cell r="DH231">
            <v>-8648.5051000006497</v>
          </cell>
          <cell r="DI231">
            <v>-7064.4763000002131</v>
          </cell>
          <cell r="DJ231">
            <v>-5831.7417000001296</v>
          </cell>
          <cell r="DK231">
            <v>-8240.5955799985677</v>
          </cell>
          <cell r="DL231">
            <v>-8421.5466000009328</v>
          </cell>
          <cell r="DM231">
            <v>-5379.4336299989372</v>
          </cell>
          <cell r="DN231">
            <v>-7642.7842999994755</v>
          </cell>
          <cell r="DO231">
            <v>-6035.3950999993831</v>
          </cell>
          <cell r="DP231">
            <v>-12680.775669999421</v>
          </cell>
          <cell r="DQ231">
            <v>-14211.051300000399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</row>
        <row r="232"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</row>
        <row r="233">
          <cell r="F233">
            <v>-15024.442599996924</v>
          </cell>
          <cell r="G233">
            <v>-12141.039559997618</v>
          </cell>
          <cell r="H233">
            <v>-16415.263009998947</v>
          </cell>
          <cell r="I233">
            <v>-8532.2023000009358</v>
          </cell>
          <cell r="J233">
            <v>-5490.6020700000226</v>
          </cell>
          <cell r="K233">
            <v>-14790.153220001608</v>
          </cell>
          <cell r="L233">
            <v>-29905.238009996712</v>
          </cell>
          <cell r="M233">
            <v>-25118.097680002451</v>
          </cell>
          <cell r="N233">
            <v>-22544.765370003879</v>
          </cell>
          <cell r="O233">
            <v>-18334.090799994767</v>
          </cell>
          <cell r="P233">
            <v>-15779.858850002289</v>
          </cell>
          <cell r="Q233">
            <v>-20415.643569998443</v>
          </cell>
          <cell r="R233">
            <v>-226394.17174005508</v>
          </cell>
          <cell r="S233">
            <v>-24256.55395000428</v>
          </cell>
          <cell r="T233">
            <v>-11585.055199999362</v>
          </cell>
          <cell r="U233">
            <v>-20333.582710001618</v>
          </cell>
          <cell r="V233">
            <v>-12823.674159999937</v>
          </cell>
          <cell r="W233">
            <v>-8130.4663199968636</v>
          </cell>
          <cell r="X233">
            <v>-17184.372390005738</v>
          </cell>
          <cell r="Y233">
            <v>-31337.473400004208</v>
          </cell>
          <cell r="Z233">
            <v>-21011.414989992976</v>
          </cell>
          <cell r="AA233">
            <v>-25757.203060001135</v>
          </cell>
          <cell r="AB233">
            <v>-17055.37241999805</v>
          </cell>
          <cell r="AC233">
            <v>-17486.164999999106</v>
          </cell>
          <cell r="AD233">
            <v>-19432.838139995933</v>
          </cell>
          <cell r="AE233">
            <v>-245331.89956992865</v>
          </cell>
          <cell r="AF233">
            <v>-17472.055960007012</v>
          </cell>
          <cell r="AG233">
            <v>-15588.748350001872</v>
          </cell>
          <cell r="AH233">
            <v>-19274.601659994572</v>
          </cell>
          <cell r="AI233">
            <v>-16520.430100001395</v>
          </cell>
          <cell r="AJ233">
            <v>-10299.36176000163</v>
          </cell>
          <cell r="AK233">
            <v>-23100.179249998182</v>
          </cell>
          <cell r="AL233">
            <v>-31811.433939993382</v>
          </cell>
          <cell r="AM233">
            <v>-29288.629559986293</v>
          </cell>
          <cell r="AN233">
            <v>-28405.237660005689</v>
          </cell>
          <cell r="AO233">
            <v>-18387.706799998879</v>
          </cell>
          <cell r="AP233">
            <v>-18292.084940001369</v>
          </cell>
          <cell r="AQ233">
            <v>-16891.429590001702</v>
          </cell>
          <cell r="AR233">
            <v>-292603.20354998112</v>
          </cell>
          <cell r="AS233">
            <v>-33335.004099994898</v>
          </cell>
          <cell r="AT233">
            <v>-17279.187539994717</v>
          </cell>
          <cell r="AU233">
            <v>-17261.38789999485</v>
          </cell>
          <cell r="AV233">
            <v>-14068.475699998438</v>
          </cell>
          <cell r="AW233">
            <v>-14806.699000000954</v>
          </cell>
          <cell r="AX233">
            <v>-22063.792300000787</v>
          </cell>
          <cell r="AY233">
            <v>-42931.344350002706</v>
          </cell>
          <cell r="AZ233">
            <v>-35656.160700000823</v>
          </cell>
          <cell r="BA233">
            <v>-31993.790800005198</v>
          </cell>
          <cell r="BB233">
            <v>-23145.29416000098</v>
          </cell>
          <cell r="BC233">
            <v>-21230.001100003719</v>
          </cell>
          <cell r="BD233">
            <v>-18832.0659000054</v>
          </cell>
          <cell r="BE233">
            <v>-311089.38306003809</v>
          </cell>
          <cell r="BF233">
            <v>-31409.95529999584</v>
          </cell>
          <cell r="BG233">
            <v>-18123.488189995289</v>
          </cell>
          <cell r="BH233">
            <v>-17938.75801999867</v>
          </cell>
          <cell r="BI233">
            <v>-10209.484699998051</v>
          </cell>
          <cell r="BJ233">
            <v>-19023.230409998447</v>
          </cell>
          <cell r="BK233">
            <v>-21357.121999997646</v>
          </cell>
          <cell r="BL233">
            <v>-47903.811600007117</v>
          </cell>
          <cell r="BM233">
            <v>-41296.586239993572</v>
          </cell>
          <cell r="BN233">
            <v>-32318.747299998999</v>
          </cell>
          <cell r="BO233">
            <v>-24957.643000006676</v>
          </cell>
          <cell r="BP233">
            <v>-23658.993500009179</v>
          </cell>
          <cell r="BQ233">
            <v>-22891.562799997628</v>
          </cell>
          <cell r="BR233">
            <v>-327544.24244999886</v>
          </cell>
          <cell r="BS233">
            <v>-32321.214800000191</v>
          </cell>
          <cell r="BT233">
            <v>-18869.826700001955</v>
          </cell>
          <cell r="BU233">
            <v>-19561.256400000304</v>
          </cell>
          <cell r="BV233">
            <v>-14122.594200000167</v>
          </cell>
          <cell r="BW233">
            <v>-13753.503499999642</v>
          </cell>
          <cell r="BX233">
            <v>-28211.804499994963</v>
          </cell>
          <cell r="BY233">
            <v>-47033.042549997568</v>
          </cell>
          <cell r="BZ233">
            <v>-40198.154139995575</v>
          </cell>
          <cell r="CA233">
            <v>-35692.819399997592</v>
          </cell>
          <cell r="CB233">
            <v>-24100.90190000087</v>
          </cell>
          <cell r="CC233">
            <v>-25425.27349999547</v>
          </cell>
          <cell r="CD233">
            <v>-28253.850859999657</v>
          </cell>
          <cell r="CE233">
            <v>-341165.73355996609</v>
          </cell>
          <cell r="CF233">
            <v>-35667.842000000179</v>
          </cell>
          <cell r="CG233">
            <v>-23822.998800002038</v>
          </cell>
          <cell r="CH233">
            <v>-21236.773700002581</v>
          </cell>
          <cell r="CI233">
            <v>-14557.131400004029</v>
          </cell>
          <cell r="CJ233">
            <v>-17614.491260003299</v>
          </cell>
          <cell r="CK233">
            <v>-29612.748000003397</v>
          </cell>
          <cell r="CL233">
            <v>-45072.730999998748</v>
          </cell>
          <cell r="CM233">
            <v>-40690.004100002348</v>
          </cell>
          <cell r="CN233">
            <v>-31336.12270000577</v>
          </cell>
          <cell r="CO233">
            <v>-24456.747499994934</v>
          </cell>
          <cell r="CP233">
            <v>-23126.10340000689</v>
          </cell>
          <cell r="CQ233">
            <v>-33972.039700001478</v>
          </cell>
          <cell r="CR233">
            <v>-301938.16755998135</v>
          </cell>
          <cell r="CS233">
            <v>-52361.610200002789</v>
          </cell>
          <cell r="CT233">
            <v>-18037.964499995112</v>
          </cell>
          <cell r="CU233">
            <v>-24510.151999998838</v>
          </cell>
          <cell r="CV233">
            <v>-13456.670799996704</v>
          </cell>
          <cell r="CW233">
            <v>-15223.602400004864</v>
          </cell>
          <cell r="CX233">
            <v>-20417.008999995887</v>
          </cell>
          <cell r="CY233">
            <v>-18227.958100005984</v>
          </cell>
          <cell r="CZ233">
            <v>-21477.243160001934</v>
          </cell>
          <cell r="DA233">
            <v>-25849.074700005352</v>
          </cell>
          <cell r="DB233">
            <v>-16605.363800004125</v>
          </cell>
          <cell r="DC233">
            <v>-36256.361600004137</v>
          </cell>
          <cell r="DD233">
            <v>-39515.157300002873</v>
          </cell>
          <cell r="DE233">
            <v>-408001.90368002653</v>
          </cell>
          <cell r="DF233">
            <v>-65337.529899999499</v>
          </cell>
          <cell r="DG233">
            <v>-26145.219800002873</v>
          </cell>
          <cell r="DH233">
            <v>-28323.497000001371</v>
          </cell>
          <cell r="DI233">
            <v>-23601.683199997991</v>
          </cell>
          <cell r="DJ233">
            <v>-20766.05910000205</v>
          </cell>
          <cell r="DK233">
            <v>-23947.469779990613</v>
          </cell>
          <cell r="DL233">
            <v>-23512.346500009298</v>
          </cell>
          <cell r="DM233">
            <v>-22117.294930003583</v>
          </cell>
          <cell r="DN233">
            <v>-29527.063099995255</v>
          </cell>
          <cell r="DO233">
            <v>-25083.343000002205</v>
          </cell>
          <cell r="DP233">
            <v>-54546.057269997895</v>
          </cell>
          <cell r="DQ233">
            <v>-65094.340099997818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</row>
        <row r="239">
          <cell r="F239">
            <v>-15024.442599996924</v>
          </cell>
          <cell r="G239">
            <v>-12141.039559997618</v>
          </cell>
          <cell r="H239">
            <v>-16415.263009998947</v>
          </cell>
          <cell r="I239">
            <v>-8532.2023000009358</v>
          </cell>
          <cell r="J239">
            <v>-5490.6020700000226</v>
          </cell>
          <cell r="K239">
            <v>-14790.153220001608</v>
          </cell>
          <cell r="L239">
            <v>-29905.238009996712</v>
          </cell>
          <cell r="M239">
            <v>-25118.097680002451</v>
          </cell>
          <cell r="N239">
            <v>-22544.765370003879</v>
          </cell>
          <cell r="O239">
            <v>-18334.090799994767</v>
          </cell>
          <cell r="P239">
            <v>-15779.858850002289</v>
          </cell>
          <cell r="Q239">
            <v>-20415.643569998443</v>
          </cell>
          <cell r="R239">
            <v>-226394.17174005508</v>
          </cell>
          <cell r="S239">
            <v>-24256.55395000428</v>
          </cell>
          <cell r="T239">
            <v>-11585.055199995637</v>
          </cell>
          <cell r="U239">
            <v>-20333.582710001618</v>
          </cell>
          <cell r="V239">
            <v>-12823.674159999937</v>
          </cell>
          <cell r="W239">
            <v>-8130.4663199968636</v>
          </cell>
          <cell r="X239">
            <v>-17184.372390005738</v>
          </cell>
          <cell r="Y239">
            <v>-31337.473400004208</v>
          </cell>
          <cell r="Z239">
            <v>-21011.414989992976</v>
          </cell>
          <cell r="AA239">
            <v>-25757.203060001135</v>
          </cell>
          <cell r="AB239">
            <v>-17055.37241999805</v>
          </cell>
          <cell r="AC239">
            <v>-17486.164999991655</v>
          </cell>
          <cell r="AD239">
            <v>-19432.838139995933</v>
          </cell>
          <cell r="AE239">
            <v>-245331.89956992865</v>
          </cell>
          <cell r="AF239">
            <v>-17472.055960007012</v>
          </cell>
          <cell r="AG239">
            <v>-15588.748350001872</v>
          </cell>
          <cell r="AH239">
            <v>-19274.601659994572</v>
          </cell>
          <cell r="AI239">
            <v>-16520.430100001395</v>
          </cell>
          <cell r="AJ239">
            <v>-10299.36176000163</v>
          </cell>
          <cell r="AK239">
            <v>-23100.179249998182</v>
          </cell>
          <cell r="AL239">
            <v>-31811.433939993382</v>
          </cell>
          <cell r="AM239">
            <v>-29288.629559986293</v>
          </cell>
          <cell r="AN239">
            <v>-28405.237660005689</v>
          </cell>
          <cell r="AO239">
            <v>-18387.706799998879</v>
          </cell>
          <cell r="AP239">
            <v>-18292.084940001369</v>
          </cell>
          <cell r="AQ239">
            <v>-16891.429590001702</v>
          </cell>
          <cell r="AR239">
            <v>-292603.20354998112</v>
          </cell>
          <cell r="AS239">
            <v>-33335.004099994898</v>
          </cell>
          <cell r="AT239">
            <v>-17279.187539994717</v>
          </cell>
          <cell r="AU239">
            <v>-17261.38789999485</v>
          </cell>
          <cell r="AV239">
            <v>-14068.475699998438</v>
          </cell>
          <cell r="AW239">
            <v>-14806.699000000954</v>
          </cell>
          <cell r="AX239">
            <v>-22063.792300000787</v>
          </cell>
          <cell r="AY239">
            <v>-42931.344350002706</v>
          </cell>
          <cell r="AZ239">
            <v>-35656.160700000823</v>
          </cell>
          <cell r="BA239">
            <v>-31993.790800005198</v>
          </cell>
          <cell r="BB239">
            <v>-23145.29416000098</v>
          </cell>
          <cell r="BC239">
            <v>-21230.001100003719</v>
          </cell>
          <cell r="BD239">
            <v>-18832.0659000054</v>
          </cell>
          <cell r="BE239">
            <v>-311089.38306003809</v>
          </cell>
          <cell r="BF239">
            <v>-31409.95529999584</v>
          </cell>
          <cell r="BG239">
            <v>-18123.488189995289</v>
          </cell>
          <cell r="BH239">
            <v>-17938.75801999867</v>
          </cell>
          <cell r="BI239">
            <v>-10209.484699998051</v>
          </cell>
          <cell r="BJ239">
            <v>-19023.230409998447</v>
          </cell>
          <cell r="BK239">
            <v>-21357.121999997646</v>
          </cell>
          <cell r="BL239">
            <v>-47903.811600007117</v>
          </cell>
          <cell r="BM239">
            <v>-41296.586239993572</v>
          </cell>
          <cell r="BN239">
            <v>-32318.747299998999</v>
          </cell>
          <cell r="BO239">
            <v>-24957.643000006676</v>
          </cell>
          <cell r="BP239">
            <v>-23658.993500009179</v>
          </cell>
          <cell r="BQ239">
            <v>-22891.562799997628</v>
          </cell>
          <cell r="BR239">
            <v>-327544.24244999886</v>
          </cell>
          <cell r="BS239">
            <v>-32321.214800000191</v>
          </cell>
          <cell r="BT239">
            <v>-18869.826700001955</v>
          </cell>
          <cell r="BU239">
            <v>-19561.256400000304</v>
          </cell>
          <cell r="BV239">
            <v>-14122.594200000167</v>
          </cell>
          <cell r="BW239">
            <v>-13753.503499999642</v>
          </cell>
          <cell r="BX239">
            <v>-28211.804499994963</v>
          </cell>
          <cell r="BY239">
            <v>-47033.042549997568</v>
          </cell>
          <cell r="BZ239">
            <v>-40198.154139995575</v>
          </cell>
          <cell r="CA239">
            <v>-35692.819399997592</v>
          </cell>
          <cell r="CB239">
            <v>-24100.90190000087</v>
          </cell>
          <cell r="CC239">
            <v>-25425.27349999547</v>
          </cell>
          <cell r="CD239">
            <v>-28253.850859999657</v>
          </cell>
          <cell r="CE239">
            <v>-341165.73355996609</v>
          </cell>
          <cell r="CF239">
            <v>-35667.842000000179</v>
          </cell>
          <cell r="CG239">
            <v>-23822.998800002038</v>
          </cell>
          <cell r="CH239">
            <v>-21236.773700002581</v>
          </cell>
          <cell r="CI239">
            <v>-14557.131400004029</v>
          </cell>
          <cell r="CJ239">
            <v>-17614.491260003299</v>
          </cell>
          <cell r="CK239">
            <v>-29612.748000003397</v>
          </cell>
          <cell r="CL239">
            <v>-45072.730999998748</v>
          </cell>
          <cell r="CM239">
            <v>-40690.004100002348</v>
          </cell>
          <cell r="CN239">
            <v>-31336.12270000577</v>
          </cell>
          <cell r="CO239">
            <v>-24456.747499994934</v>
          </cell>
          <cell r="CP239">
            <v>-23126.10340000689</v>
          </cell>
          <cell r="CQ239">
            <v>-33972.039700001478</v>
          </cell>
          <cell r="CR239">
            <v>-301938.16755998135</v>
          </cell>
          <cell r="CS239">
            <v>-52361.610200002789</v>
          </cell>
          <cell r="CT239">
            <v>-18037.964499995112</v>
          </cell>
          <cell r="CU239">
            <v>-24510.151999998838</v>
          </cell>
          <cell r="CV239">
            <v>-13456.670799996704</v>
          </cell>
          <cell r="CW239">
            <v>-15223.602400004864</v>
          </cell>
          <cell r="CX239">
            <v>-20417.008999995887</v>
          </cell>
          <cell r="CY239">
            <v>-18227.958100005984</v>
          </cell>
          <cell r="CZ239">
            <v>-21477.243160001934</v>
          </cell>
          <cell r="DA239">
            <v>-25849.074700005352</v>
          </cell>
          <cell r="DB239">
            <v>-16605.363800004125</v>
          </cell>
          <cell r="DC239">
            <v>-36256.361600004137</v>
          </cell>
          <cell r="DD239">
            <v>-39515.157300002873</v>
          </cell>
          <cell r="DE239">
            <v>-408001.90367996693</v>
          </cell>
          <cell r="DF239">
            <v>-65337.529899999499</v>
          </cell>
          <cell r="DG239">
            <v>-26145.219800002873</v>
          </cell>
          <cell r="DH239">
            <v>-28323.497000001371</v>
          </cell>
          <cell r="DI239">
            <v>-23601.683199997991</v>
          </cell>
          <cell r="DJ239">
            <v>-20766.05910000205</v>
          </cell>
          <cell r="DK239">
            <v>-23947.469779990613</v>
          </cell>
          <cell r="DL239">
            <v>-23512.346500009298</v>
          </cell>
          <cell r="DM239">
            <v>-22117.294930003583</v>
          </cell>
          <cell r="DN239">
            <v>-29527.063099995255</v>
          </cell>
          <cell r="DO239">
            <v>-25083.343000002205</v>
          </cell>
          <cell r="DP239">
            <v>-54546.057269997895</v>
          </cell>
          <cell r="DQ239">
            <v>-65094.340099997818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-644.661964969986</v>
          </cell>
          <cell r="S245">
            <v>-20</v>
          </cell>
          <cell r="T245">
            <v>-37.708439800000633</v>
          </cell>
          <cell r="U245">
            <v>-109.54635539999435</v>
          </cell>
          <cell r="V245">
            <v>-83.531778600001417</v>
          </cell>
          <cell r="W245">
            <v>-102.27642179999384</v>
          </cell>
          <cell r="X245">
            <v>-65.921205320002628</v>
          </cell>
          <cell r="Y245">
            <v>-27.621528999996372</v>
          </cell>
          <cell r="Z245">
            <v>-20</v>
          </cell>
          <cell r="AA245">
            <v>-113.35997200000565</v>
          </cell>
          <cell r="AB245">
            <v>-50.469173049990786</v>
          </cell>
          <cell r="AC245">
            <v>-10</v>
          </cell>
          <cell r="AD245">
            <v>-4.2270900000003166</v>
          </cell>
          <cell r="AE245">
            <v>-884.60714112999995</v>
          </cell>
          <cell r="AF245">
            <v>0</v>
          </cell>
          <cell r="AG245">
            <v>-55.560059800001909</v>
          </cell>
          <cell r="AH245">
            <v>-163.72670600000129</v>
          </cell>
          <cell r="AI245">
            <v>-110.18016120000539</v>
          </cell>
          <cell r="AJ245">
            <v>-113.95854119999422</v>
          </cell>
          <cell r="AK245">
            <v>-102.11328669999784</v>
          </cell>
          <cell r="AL245">
            <v>-5.5600584999992861</v>
          </cell>
          <cell r="AM245">
            <v>-33.359839730001113</v>
          </cell>
          <cell r="AN245">
            <v>-102.23950299999706</v>
          </cell>
          <cell r="AO245">
            <v>-99.186289000004763</v>
          </cell>
          <cell r="AP245">
            <v>-20</v>
          </cell>
          <cell r="AQ245">
            <v>-78.722695999997086</v>
          </cell>
          <cell r="AR245">
            <v>-600.64140690001659</v>
          </cell>
          <cell r="AS245">
            <v>-9.9997500000026776</v>
          </cell>
          <cell r="AT245">
            <v>-25.725820000006934</v>
          </cell>
          <cell r="AU245">
            <v>-110.03767599999992</v>
          </cell>
          <cell r="AV245">
            <v>-139.99999959999695</v>
          </cell>
          <cell r="AW245">
            <v>-104.96905649999826</v>
          </cell>
          <cell r="AX245">
            <v>-46.67968899999687</v>
          </cell>
          <cell r="AY245">
            <v>-3.0894440000047325</v>
          </cell>
          <cell r="AZ245">
            <v>-13.627427299994451</v>
          </cell>
          <cell r="BA245">
            <v>-58.011840999999549</v>
          </cell>
          <cell r="BB245">
            <v>-48.500702500008629</v>
          </cell>
          <cell r="BC245">
            <v>-30.000001000007614</v>
          </cell>
          <cell r="BD245">
            <v>-10</v>
          </cell>
          <cell r="BE245">
            <v>-226.31422400000156</v>
          </cell>
          <cell r="BF245">
            <v>0</v>
          </cell>
          <cell r="BG245">
            <v>0</v>
          </cell>
          <cell r="BH245">
            <v>0</v>
          </cell>
          <cell r="BI245">
            <v>-30</v>
          </cell>
          <cell r="BJ245">
            <v>-40.957747000000381</v>
          </cell>
          <cell r="BK245">
            <v>-11.119623999999021</v>
          </cell>
          <cell r="BL245">
            <v>-25.559816000000865</v>
          </cell>
          <cell r="BM245">
            <v>0</v>
          </cell>
          <cell r="BN245">
            <v>0</v>
          </cell>
          <cell r="BO245">
            <v>-118.67703700000129</v>
          </cell>
          <cell r="BP245">
            <v>0</v>
          </cell>
          <cell r="BQ245">
            <v>0</v>
          </cell>
          <cell r="BR245">
            <v>-84.633155340001395</v>
          </cell>
          <cell r="BS245">
            <v>0</v>
          </cell>
          <cell r="BT245">
            <v>0</v>
          </cell>
          <cell r="BU245">
            <v>0</v>
          </cell>
          <cell r="BV245">
            <v>-6.4542503400007263</v>
          </cell>
          <cell r="BW245">
            <v>-45.559916999998677</v>
          </cell>
          <cell r="BX245">
            <v>-10</v>
          </cell>
          <cell r="BY245">
            <v>0</v>
          </cell>
          <cell r="BZ245">
            <v>0</v>
          </cell>
          <cell r="CA245">
            <v>-17.058938000001945</v>
          </cell>
          <cell r="CB245">
            <v>-5.5600500000000466</v>
          </cell>
          <cell r="CC245">
            <v>0</v>
          </cell>
          <cell r="CD245">
            <v>0</v>
          </cell>
          <cell r="CE245">
            <v>-34.403592099995876</v>
          </cell>
          <cell r="CF245">
            <v>0</v>
          </cell>
          <cell r="CG245">
            <v>0</v>
          </cell>
          <cell r="CH245">
            <v>0</v>
          </cell>
          <cell r="CI245">
            <v>-10</v>
          </cell>
          <cell r="CJ245">
            <v>-2.6290739999967627</v>
          </cell>
          <cell r="CK245">
            <v>-14.364079099999799</v>
          </cell>
          <cell r="CL245">
            <v>0</v>
          </cell>
          <cell r="CM245">
            <v>-7.4104389999993145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-74.899088300007861</v>
          </cell>
          <cell r="CS245">
            <v>0</v>
          </cell>
          <cell r="CT245">
            <v>-10.000000300002284</v>
          </cell>
          <cell r="CU245">
            <v>0</v>
          </cell>
          <cell r="CV245">
            <v>-10</v>
          </cell>
          <cell r="CW245">
            <v>-0.30701499999850057</v>
          </cell>
          <cell r="CX245">
            <v>-11.232202300001518</v>
          </cell>
          <cell r="CY245">
            <v>-16.679936699998507</v>
          </cell>
          <cell r="CZ245">
            <v>-5.5600590000030934</v>
          </cell>
          <cell r="DA245">
            <v>-5.5600600000034319</v>
          </cell>
          <cell r="DB245">
            <v>-5.5598150000005262</v>
          </cell>
          <cell r="DC245">
            <v>-10</v>
          </cell>
          <cell r="DD245">
            <v>0</v>
          </cell>
          <cell r="DE245">
            <v>-209.25628049999068</v>
          </cell>
          <cell r="DF245">
            <v>0</v>
          </cell>
          <cell r="DG245">
            <v>0</v>
          </cell>
          <cell r="DH245">
            <v>0</v>
          </cell>
          <cell r="DI245">
            <v>-36.875834999998915</v>
          </cell>
          <cell r="DJ245">
            <v>-18.896546000003582</v>
          </cell>
          <cell r="DK245">
            <v>-10</v>
          </cell>
          <cell r="DL245">
            <v>-12.999844999998459</v>
          </cell>
          <cell r="DM245">
            <v>-97.081999499998346</v>
          </cell>
          <cell r="DN245">
            <v>-27.131369999995513</v>
          </cell>
          <cell r="DO245">
            <v>-6.2706849999958649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-121.48149810000905</v>
          </cell>
          <cell r="Q246">
            <v>-83.808180000007269</v>
          </cell>
          <cell r="R246">
            <v>-1030.4215318000061</v>
          </cell>
          <cell r="S246">
            <v>-50</v>
          </cell>
          <cell r="T246">
            <v>-138.55309169999964</v>
          </cell>
          <cell r="U246">
            <v>-129.9998759999944</v>
          </cell>
          <cell r="V246">
            <v>-141.9131567000004</v>
          </cell>
          <cell r="W246">
            <v>-76.83344439999928</v>
          </cell>
          <cell r="X246">
            <v>-39.399410999998508</v>
          </cell>
          <cell r="Y246">
            <v>-7.6358079999990878</v>
          </cell>
          <cell r="Z246">
            <v>-34.282969700001559</v>
          </cell>
          <cell r="AA246">
            <v>-57.079594999995606</v>
          </cell>
          <cell r="AB246">
            <v>-117.82214599999861</v>
          </cell>
          <cell r="AC246">
            <v>-87.641837800008943</v>
          </cell>
          <cell r="AD246">
            <v>-149.2601954999991</v>
          </cell>
          <cell r="AE246">
            <v>-1143.2184933000099</v>
          </cell>
          <cell r="AF246">
            <v>-124.34866899999906</v>
          </cell>
          <cell r="AG246">
            <v>-201.11964200000511</v>
          </cell>
          <cell r="AH246">
            <v>-161.07997750000504</v>
          </cell>
          <cell r="AI246">
            <v>-111.12011999999959</v>
          </cell>
          <cell r="AJ246">
            <v>-70.000002000000677</v>
          </cell>
          <cell r="AK246">
            <v>-61.120124000000942</v>
          </cell>
          <cell r="AL246">
            <v>-18.046504999998433</v>
          </cell>
          <cell r="AM246">
            <v>-16.679926000000705</v>
          </cell>
          <cell r="AN246">
            <v>-44.7999140000029</v>
          </cell>
          <cell r="AO246">
            <v>-107.68385380000109</v>
          </cell>
          <cell r="AP246">
            <v>-89.357589999999618</v>
          </cell>
          <cell r="AQ246">
            <v>-137.86217000000761</v>
          </cell>
          <cell r="AR246">
            <v>-750.41235658994992</v>
          </cell>
          <cell r="AS246">
            <v>-58.611636489993543</v>
          </cell>
          <cell r="AT246">
            <v>-149.99999959999695</v>
          </cell>
          <cell r="AU246">
            <v>-134.37665549999656</v>
          </cell>
          <cell r="AV246">
            <v>-66.679930400001467</v>
          </cell>
          <cell r="AW246">
            <v>-47.235957000004419</v>
          </cell>
          <cell r="AX246">
            <v>-35.692699999999604</v>
          </cell>
          <cell r="AY246">
            <v>-5.5600549999944633</v>
          </cell>
          <cell r="AZ246">
            <v>-16.680179999999382</v>
          </cell>
          <cell r="BA246">
            <v>-42.239989300003799</v>
          </cell>
          <cell r="BB246">
            <v>-91.120117999998911</v>
          </cell>
          <cell r="BC246">
            <v>-62.215135300008114</v>
          </cell>
          <cell r="BD246">
            <v>-40</v>
          </cell>
          <cell r="BE246">
            <v>-166.20589030000701</v>
          </cell>
          <cell r="BF246">
            <v>0</v>
          </cell>
          <cell r="BG246">
            <v>0</v>
          </cell>
          <cell r="BH246">
            <v>0</v>
          </cell>
          <cell r="BI246">
            <v>-50.000004000001354</v>
          </cell>
          <cell r="BJ246">
            <v>-30.000002000000677</v>
          </cell>
          <cell r="BK246">
            <v>-27.286435300004086</v>
          </cell>
          <cell r="BL246">
            <v>-16.679454999997688</v>
          </cell>
          <cell r="BM246">
            <v>-11.11987400000362</v>
          </cell>
          <cell r="BN246">
            <v>-21.120114999997895</v>
          </cell>
          <cell r="BO246">
            <v>-10.000005000001693</v>
          </cell>
          <cell r="BP246">
            <v>0</v>
          </cell>
          <cell r="BQ246">
            <v>0</v>
          </cell>
          <cell r="BR246">
            <v>-215.50264439999592</v>
          </cell>
          <cell r="BS246">
            <v>0</v>
          </cell>
          <cell r="BT246">
            <v>0</v>
          </cell>
          <cell r="BU246">
            <v>-5.5600600000034319</v>
          </cell>
          <cell r="BV246">
            <v>-76.8952083999975</v>
          </cell>
          <cell r="BW246">
            <v>-24.12769699999626</v>
          </cell>
          <cell r="BX246">
            <v>-51.119874999996682</v>
          </cell>
          <cell r="BY246">
            <v>-11.120116999998572</v>
          </cell>
          <cell r="BZ246">
            <v>-11.119872000002943</v>
          </cell>
          <cell r="CA246">
            <v>-10</v>
          </cell>
          <cell r="CB246">
            <v>-25.559815000000526</v>
          </cell>
          <cell r="CC246">
            <v>0</v>
          </cell>
          <cell r="CD246">
            <v>0</v>
          </cell>
          <cell r="CE246">
            <v>-148.85054880001553</v>
          </cell>
          <cell r="CF246">
            <v>0</v>
          </cell>
          <cell r="CG246">
            <v>0</v>
          </cell>
          <cell r="CH246">
            <v>-35.55981900000188</v>
          </cell>
          <cell r="CI246">
            <v>-60</v>
          </cell>
          <cell r="CJ246">
            <v>-30.000001200001861</v>
          </cell>
          <cell r="CK246">
            <v>-12.170854600000894</v>
          </cell>
          <cell r="CL246">
            <v>-5.5598150000005262</v>
          </cell>
          <cell r="CM246">
            <v>0</v>
          </cell>
          <cell r="CN246">
            <v>0</v>
          </cell>
          <cell r="CO246">
            <v>-5.5600590000103693</v>
          </cell>
          <cell r="CP246">
            <v>0</v>
          </cell>
          <cell r="CQ246">
            <v>0</v>
          </cell>
          <cell r="CR246">
            <v>-203.58488240001316</v>
          </cell>
          <cell r="CS246">
            <v>0</v>
          </cell>
          <cell r="CT246">
            <v>0</v>
          </cell>
          <cell r="CU246">
            <v>0</v>
          </cell>
          <cell r="CV246">
            <v>-50</v>
          </cell>
          <cell r="CW246">
            <v>-16.927482099999906</v>
          </cell>
          <cell r="CX246">
            <v>-33.439610000001267</v>
          </cell>
          <cell r="CY246">
            <v>-0.77075000000331784</v>
          </cell>
          <cell r="CZ246">
            <v>-5.5598145999974804</v>
          </cell>
          <cell r="DA246">
            <v>-49.694505700004811</v>
          </cell>
          <cell r="DB246">
            <v>-47.192720000006375</v>
          </cell>
          <cell r="DC246">
            <v>0</v>
          </cell>
          <cell r="DD246">
            <v>0</v>
          </cell>
          <cell r="DE246">
            <v>-510.38271320000058</v>
          </cell>
          <cell r="DF246">
            <v>0</v>
          </cell>
          <cell r="DG246">
            <v>0</v>
          </cell>
          <cell r="DH246">
            <v>0</v>
          </cell>
          <cell r="DI246">
            <v>-77.506580700006452</v>
          </cell>
          <cell r="DJ246">
            <v>-64.30232149999938</v>
          </cell>
          <cell r="DK246">
            <v>-60.000489999998535</v>
          </cell>
          <cell r="DL246">
            <v>-10</v>
          </cell>
          <cell r="DM246">
            <v>-208.57332999999926</v>
          </cell>
          <cell r="DN246">
            <v>-70.000001000000339</v>
          </cell>
          <cell r="DO246">
            <v>-19.999989999996615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-301.74612199999683</v>
          </cell>
          <cell r="Q247">
            <v>-112.2397490000003</v>
          </cell>
          <cell r="R247">
            <v>-1559.9455924799549</v>
          </cell>
          <cell r="S247">
            <v>-283.45105997999781</v>
          </cell>
          <cell r="T247">
            <v>-224.5186010000034</v>
          </cell>
          <cell r="U247">
            <v>-250.77320809999947</v>
          </cell>
          <cell r="V247">
            <v>-80.992025799998373</v>
          </cell>
          <cell r="W247">
            <v>-55.581837399993674</v>
          </cell>
          <cell r="X247">
            <v>-26.680177999995067</v>
          </cell>
          <cell r="Y247">
            <v>-26.497460299997329</v>
          </cell>
          <cell r="Z247">
            <v>0</v>
          </cell>
          <cell r="AA247">
            <v>-58.845806000001176</v>
          </cell>
          <cell r="AB247">
            <v>-127.3314351999943</v>
          </cell>
          <cell r="AC247">
            <v>-291.87715800000296</v>
          </cell>
          <cell r="AD247">
            <v>-133.39682270000048</v>
          </cell>
          <cell r="AE247">
            <v>-1756.2766568999796</v>
          </cell>
          <cell r="AF247">
            <v>-180.16848370000662</v>
          </cell>
          <cell r="AG247">
            <v>-341.62274400000024</v>
          </cell>
          <cell r="AH247">
            <v>-272.23935589999746</v>
          </cell>
          <cell r="AI247">
            <v>-126.73633189999964</v>
          </cell>
          <cell r="AJ247">
            <v>-122.43116130000271</v>
          </cell>
          <cell r="AK247">
            <v>-52.239989000001515</v>
          </cell>
          <cell r="AL247">
            <v>-22.269720000000234</v>
          </cell>
          <cell r="AM247">
            <v>-11.119873999999982</v>
          </cell>
          <cell r="AN247">
            <v>-42.608881100000872</v>
          </cell>
          <cell r="AO247">
            <v>-67.288381000005757</v>
          </cell>
          <cell r="AP247">
            <v>-301.99117199999455</v>
          </cell>
          <cell r="AQ247">
            <v>-215.56056299999182</v>
          </cell>
          <cell r="AR247">
            <v>-1873.9056203099899</v>
          </cell>
          <cell r="AS247">
            <v>-220.69153850000293</v>
          </cell>
          <cell r="AT247">
            <v>-319.47719705000054</v>
          </cell>
          <cell r="AU247">
            <v>-181.01366595999571</v>
          </cell>
          <cell r="AV247">
            <v>-183.65294300000096</v>
          </cell>
          <cell r="AW247">
            <v>-122.06019050000032</v>
          </cell>
          <cell r="AX247">
            <v>-106.17138829999749</v>
          </cell>
          <cell r="AY247">
            <v>-5.5600589999994554</v>
          </cell>
          <cell r="AZ247">
            <v>-22.239990999998554</v>
          </cell>
          <cell r="BA247">
            <v>-39.249759999998787</v>
          </cell>
          <cell r="BB247">
            <v>-149.43964360000246</v>
          </cell>
          <cell r="BC247">
            <v>-307.67005339999741</v>
          </cell>
          <cell r="BD247">
            <v>-216.67918999999529</v>
          </cell>
          <cell r="BE247">
            <v>-1532.6505075999885</v>
          </cell>
          <cell r="BF247">
            <v>-224.86955440000747</v>
          </cell>
          <cell r="BG247">
            <v>-171.85195150000072</v>
          </cell>
          <cell r="BH247">
            <v>-147.44767949999368</v>
          </cell>
          <cell r="BI247">
            <v>-197.08278766999865</v>
          </cell>
          <cell r="BJ247">
            <v>-145.41550769999594</v>
          </cell>
          <cell r="BK247">
            <v>-54.877566999995906</v>
          </cell>
          <cell r="BL247">
            <v>-5.5600549999981013</v>
          </cell>
          <cell r="BM247">
            <v>-16.680176999998366</v>
          </cell>
          <cell r="BN247">
            <v>-72.844183999997767</v>
          </cell>
          <cell r="BO247">
            <v>-82.240230999996129</v>
          </cell>
          <cell r="BP247">
            <v>-264.01285603000724</v>
          </cell>
          <cell r="BQ247">
            <v>-149.76795680000214</v>
          </cell>
          <cell r="BR247">
            <v>-1558.3412794999895</v>
          </cell>
          <cell r="BS247">
            <v>-224.98957999999402</v>
          </cell>
          <cell r="BT247">
            <v>-152.98651599999721</v>
          </cell>
          <cell r="BU247">
            <v>-182.2393804999956</v>
          </cell>
          <cell r="BV247">
            <v>-104.08743470000627</v>
          </cell>
          <cell r="BW247">
            <v>-46.86666200000036</v>
          </cell>
          <cell r="BX247">
            <v>-106.67993330000172</v>
          </cell>
          <cell r="BY247">
            <v>-16.680177000002004</v>
          </cell>
          <cell r="BZ247">
            <v>-47.800058400000125</v>
          </cell>
          <cell r="CA247">
            <v>-74.820317599998816</v>
          </cell>
          <cell r="CB247">
            <v>-185.69652199999837</v>
          </cell>
          <cell r="CC247">
            <v>-230.99364470000728</v>
          </cell>
          <cell r="CD247">
            <v>-184.50105330000224</v>
          </cell>
          <cell r="CE247">
            <v>-1287.9087227600394</v>
          </cell>
          <cell r="CF247">
            <v>-176.67994000000181</v>
          </cell>
          <cell r="CG247">
            <v>-126.67992300000333</v>
          </cell>
          <cell r="CH247">
            <v>-182.58192779999808</v>
          </cell>
          <cell r="CI247">
            <v>-71.119878000004974</v>
          </cell>
          <cell r="CJ247">
            <v>-80.409411100001307</v>
          </cell>
          <cell r="CK247">
            <v>-49.410676200001035</v>
          </cell>
          <cell r="CL247">
            <v>-5.5600579999991169</v>
          </cell>
          <cell r="CM247">
            <v>-15.560058760001994</v>
          </cell>
          <cell r="CN247">
            <v>-104.63365609999892</v>
          </cell>
          <cell r="CO247">
            <v>-142.78776780000044</v>
          </cell>
          <cell r="CP247">
            <v>-182.02314900000056</v>
          </cell>
          <cell r="CQ247">
            <v>-150.46227699999872</v>
          </cell>
          <cell r="CR247">
            <v>-1293.0445737199625</v>
          </cell>
          <cell r="CS247">
            <v>-134.84670927000116</v>
          </cell>
          <cell r="CT247">
            <v>-132.81194799999503</v>
          </cell>
          <cell r="CU247">
            <v>-179.68731709999702</v>
          </cell>
          <cell r="CV247">
            <v>-130.42287000000215</v>
          </cell>
          <cell r="CW247">
            <v>-59.99951229999715</v>
          </cell>
          <cell r="CX247">
            <v>-98.552311200000986</v>
          </cell>
          <cell r="CY247">
            <v>-15.559814000000188</v>
          </cell>
          <cell r="CZ247">
            <v>-16.679690000000846</v>
          </cell>
          <cell r="DA247">
            <v>-31.695796149997477</v>
          </cell>
          <cell r="DB247">
            <v>-260.88358250000601</v>
          </cell>
          <cell r="DC247">
            <v>-140.55227600000217</v>
          </cell>
          <cell r="DD247">
            <v>-91.352747199998703</v>
          </cell>
          <cell r="DE247">
            <v>-1234.8509319799778</v>
          </cell>
          <cell r="DF247">
            <v>-99.999995999998646</v>
          </cell>
          <cell r="DG247">
            <v>-172.36681140000292</v>
          </cell>
          <cell r="DH247">
            <v>-72.454000700003235</v>
          </cell>
          <cell r="DI247">
            <v>-186.69314299999678</v>
          </cell>
          <cell r="DJ247">
            <v>-179.96609850000095</v>
          </cell>
          <cell r="DK247">
            <v>-124.28981299999941</v>
          </cell>
          <cell r="DL247">
            <v>-16.46831199999724</v>
          </cell>
          <cell r="DM247">
            <v>-42.240234000000783</v>
          </cell>
          <cell r="DN247">
            <v>-74.247606280001492</v>
          </cell>
          <cell r="DO247">
            <v>-51.751039299997501</v>
          </cell>
          <cell r="DP247">
            <v>-132.00981740000134</v>
          </cell>
          <cell r="DQ247">
            <v>-82.364060399995651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-313.61448269999528</v>
          </cell>
          <cell r="Q248">
            <v>-273.39550389999931</v>
          </cell>
          <cell r="R248">
            <v>-1573.9466715999588</v>
          </cell>
          <cell r="S248">
            <v>-215.55994500000088</v>
          </cell>
          <cell r="T248">
            <v>-226.2207877999972</v>
          </cell>
          <cell r="U248">
            <v>-187.09775539999828</v>
          </cell>
          <cell r="V248">
            <v>-119.04753450000135</v>
          </cell>
          <cell r="W248">
            <v>-215.15225790000113</v>
          </cell>
          <cell r="X248">
            <v>-27.212929660003283</v>
          </cell>
          <cell r="Y248">
            <v>-24.664781999999832</v>
          </cell>
          <cell r="Z248">
            <v>-5.5598149999968882</v>
          </cell>
          <cell r="AA248">
            <v>-83.39394959999845</v>
          </cell>
          <cell r="AB248">
            <v>-125.43735313999787</v>
          </cell>
          <cell r="AC248">
            <v>-163.64529060000496</v>
          </cell>
          <cell r="AD248">
            <v>-180.95427100000961</v>
          </cell>
          <cell r="AE248">
            <v>-1580.2082642670139</v>
          </cell>
          <cell r="AF248">
            <v>-212.9178394000046</v>
          </cell>
          <cell r="AG248">
            <v>-126.71935300000041</v>
          </cell>
          <cell r="AH248">
            <v>-209.63150600000517</v>
          </cell>
          <cell r="AI248">
            <v>-123.16340361999755</v>
          </cell>
          <cell r="AJ248">
            <v>-76.610452399996575</v>
          </cell>
          <cell r="AK248">
            <v>-58.920179000000644</v>
          </cell>
          <cell r="AL248">
            <v>-23.289844999999332</v>
          </cell>
          <cell r="AM248">
            <v>-11.120124000000942</v>
          </cell>
          <cell r="AN248">
            <v>-107.12198329999956</v>
          </cell>
          <cell r="AO248">
            <v>-157.10501864699472</v>
          </cell>
          <cell r="AP248">
            <v>-222.48844400000235</v>
          </cell>
          <cell r="AQ248">
            <v>-251.1201158999902</v>
          </cell>
          <cell r="AR248">
            <v>-1596.9757587050553</v>
          </cell>
          <cell r="AS248">
            <v>-146.14499670000805</v>
          </cell>
          <cell r="AT248">
            <v>-253.29971669999941</v>
          </cell>
          <cell r="AU248">
            <v>-142.07286600000225</v>
          </cell>
          <cell r="AV248">
            <v>-104.27443194499938</v>
          </cell>
          <cell r="AW248">
            <v>-145.29294359999767</v>
          </cell>
          <cell r="AX248">
            <v>-58.492089960003796</v>
          </cell>
          <cell r="AY248">
            <v>-21.817451700000674</v>
          </cell>
          <cell r="AZ248">
            <v>-11.120118999999249</v>
          </cell>
          <cell r="BA248">
            <v>-72.240230999999767</v>
          </cell>
          <cell r="BB248">
            <v>-150.63774700000067</v>
          </cell>
          <cell r="BC248">
            <v>-226.91455649999261</v>
          </cell>
          <cell r="BD248">
            <v>-264.66860859999724</v>
          </cell>
          <cell r="BE248">
            <v>-1520.1651795229991</v>
          </cell>
          <cell r="BF248">
            <v>-221.63175850000698</v>
          </cell>
          <cell r="BG248">
            <v>-217.14765800000168</v>
          </cell>
          <cell r="BH248">
            <v>-213.40015100000164</v>
          </cell>
          <cell r="BI248">
            <v>-122.10841049999726</v>
          </cell>
          <cell r="BJ248">
            <v>-146.80834656300431</v>
          </cell>
          <cell r="BK248">
            <v>-41.120113999997557</v>
          </cell>
          <cell r="BL248">
            <v>-22.239739000000554</v>
          </cell>
          <cell r="BM248">
            <v>-22.239988000001176</v>
          </cell>
          <cell r="BN248">
            <v>-61.563620659999287</v>
          </cell>
          <cell r="BO248">
            <v>-122.14551090000168</v>
          </cell>
          <cell r="BP248">
            <v>-125.04495840000163</v>
          </cell>
          <cell r="BQ248">
            <v>-204.71492399999988</v>
          </cell>
          <cell r="BR248">
            <v>-1447.6276850300201</v>
          </cell>
          <cell r="BS248">
            <v>-155.4622199999867</v>
          </cell>
          <cell r="BT248">
            <v>-174.47974149999936</v>
          </cell>
          <cell r="BU248">
            <v>-159.8343290299963</v>
          </cell>
          <cell r="BV248">
            <v>-171.51218000000517</v>
          </cell>
          <cell r="BW248">
            <v>-177.00319860000309</v>
          </cell>
          <cell r="BX248">
            <v>-62.240490500000305</v>
          </cell>
          <cell r="BY248">
            <v>-27.800291400002607</v>
          </cell>
          <cell r="BZ248">
            <v>-33.023150000000896</v>
          </cell>
          <cell r="CA248">
            <v>-75.179679499997292</v>
          </cell>
          <cell r="CB248">
            <v>-114.13365940000222</v>
          </cell>
          <cell r="CC248">
            <v>-89.698516499993275</v>
          </cell>
          <cell r="CD248">
            <v>-207.2602285999892</v>
          </cell>
          <cell r="CE248">
            <v>-1166.3305515400134</v>
          </cell>
          <cell r="CF248">
            <v>-168.54525638000632</v>
          </cell>
          <cell r="CG248">
            <v>-91.119623700004013</v>
          </cell>
          <cell r="CH248">
            <v>-149.88484069999686</v>
          </cell>
          <cell r="CI248">
            <v>-153.97242375999485</v>
          </cell>
          <cell r="CJ248">
            <v>-125.00683260000369</v>
          </cell>
          <cell r="CK248">
            <v>-61.709208400003263</v>
          </cell>
          <cell r="CL248">
            <v>-11.120117999998911</v>
          </cell>
          <cell r="CM248">
            <v>-15.559819999998581</v>
          </cell>
          <cell r="CN248">
            <v>-62.046272999999928</v>
          </cell>
          <cell r="CO248">
            <v>-173.34819100000459</v>
          </cell>
          <cell r="CP248">
            <v>-100</v>
          </cell>
          <cell r="CQ248">
            <v>-54.017963999998756</v>
          </cell>
          <cell r="CR248">
            <v>-1429.730691200064</v>
          </cell>
          <cell r="CS248">
            <v>-169.27185209999152</v>
          </cell>
          <cell r="CT248">
            <v>-125.03732700000546</v>
          </cell>
          <cell r="CU248">
            <v>-161.76088159999927</v>
          </cell>
          <cell r="CV248">
            <v>-157.66693309999391</v>
          </cell>
          <cell r="CW248">
            <v>-266.56932249999954</v>
          </cell>
          <cell r="CX248">
            <v>-80.921938999999838</v>
          </cell>
          <cell r="CY248">
            <v>-25.559821000002557</v>
          </cell>
          <cell r="CZ248">
            <v>-43.360108999997465</v>
          </cell>
          <cell r="DA248">
            <v>-111.09571499999947</v>
          </cell>
          <cell r="DB248">
            <v>-87.629504999997152</v>
          </cell>
          <cell r="DC248">
            <v>-99.461095999999088</v>
          </cell>
          <cell r="DD248">
            <v>-101.39618989999872</v>
          </cell>
          <cell r="DE248">
            <v>-1004.9613691999693</v>
          </cell>
          <cell r="DF248">
            <v>-100.00000600000203</v>
          </cell>
          <cell r="DG248">
            <v>-139.6259410000057</v>
          </cell>
          <cell r="DH248">
            <v>-147.54599129999406</v>
          </cell>
          <cell r="DI248">
            <v>-73.473789199997555</v>
          </cell>
          <cell r="DJ248">
            <v>-58.014932999998564</v>
          </cell>
          <cell r="DK248">
            <v>-85.559815200002049</v>
          </cell>
          <cell r="DL248">
            <v>-39.091504500000156</v>
          </cell>
          <cell r="DM248">
            <v>-9.8810749999975087</v>
          </cell>
          <cell r="DN248">
            <v>-35.752384999999776</v>
          </cell>
          <cell r="DO248">
            <v>-108.11065700000472</v>
          </cell>
          <cell r="DP248">
            <v>-107.90551300000516</v>
          </cell>
          <cell r="DQ248">
            <v>-99.999758999998448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-10</v>
          </cell>
          <cell r="R250">
            <v>-656.16753859999881</v>
          </cell>
          <cell r="S250">
            <v>-31.907614499999909</v>
          </cell>
          <cell r="T250">
            <v>-61.120124000000942</v>
          </cell>
          <cell r="U250">
            <v>-59.999996700003976</v>
          </cell>
          <cell r="V250">
            <v>-81.304931399998168</v>
          </cell>
          <cell r="W250">
            <v>-101.31519180000032</v>
          </cell>
          <cell r="X250">
            <v>-23.073449999999866</v>
          </cell>
          <cell r="Y250">
            <v>-16.67993099999876</v>
          </cell>
          <cell r="Z250">
            <v>-10.196750999999495</v>
          </cell>
          <cell r="AA250">
            <v>-54.039793600000849</v>
          </cell>
          <cell r="AB250">
            <v>-75.560182199998962</v>
          </cell>
          <cell r="AC250">
            <v>-82.358158000002732</v>
          </cell>
          <cell r="AD250">
            <v>-58.611414400002104</v>
          </cell>
          <cell r="AE250">
            <v>-532.15030728999409</v>
          </cell>
          <cell r="AF250">
            <v>-28.967081000002509</v>
          </cell>
          <cell r="AG250">
            <v>-99.999752600000647</v>
          </cell>
          <cell r="AH250">
            <v>-61.30367085999751</v>
          </cell>
          <cell r="AI250">
            <v>-73.691008029996738</v>
          </cell>
          <cell r="AJ250">
            <v>-61.699453500001255</v>
          </cell>
          <cell r="AK250">
            <v>-29.999998800001777</v>
          </cell>
          <cell r="AL250">
            <v>-1.953495000001567</v>
          </cell>
          <cell r="AM250">
            <v>-11.119872499999474</v>
          </cell>
          <cell r="AN250">
            <v>-51.267547999999806</v>
          </cell>
          <cell r="AO250">
            <v>-58.872382999998081</v>
          </cell>
          <cell r="AP250">
            <v>-33.276043999998365</v>
          </cell>
          <cell r="AQ250">
            <v>-20</v>
          </cell>
          <cell r="AR250">
            <v>-499.42853413000557</v>
          </cell>
          <cell r="AS250">
            <v>-28.867261999999755</v>
          </cell>
          <cell r="AT250">
            <v>-81.119874299998628</v>
          </cell>
          <cell r="AU250">
            <v>-85.559815000000526</v>
          </cell>
          <cell r="AV250">
            <v>-48.860286000002816</v>
          </cell>
          <cell r="AW250">
            <v>-84.636703899999702</v>
          </cell>
          <cell r="AX250">
            <v>-11.119869070000277</v>
          </cell>
          <cell r="AY250">
            <v>-5.5600589999994554</v>
          </cell>
          <cell r="AZ250">
            <v>-6.137488360000134</v>
          </cell>
          <cell r="BA250">
            <v>-39.782308500001818</v>
          </cell>
          <cell r="BB250">
            <v>-59.999997999999323</v>
          </cell>
          <cell r="BC250">
            <v>-27.7848690000028</v>
          </cell>
          <cell r="BD250">
            <v>-20.000001000000339</v>
          </cell>
          <cell r="BE250">
            <v>-75.170424999996612</v>
          </cell>
          <cell r="BF250">
            <v>0</v>
          </cell>
          <cell r="BG250">
            <v>0</v>
          </cell>
          <cell r="BH250">
            <v>0</v>
          </cell>
          <cell r="BI250">
            <v>-41.337235999999393</v>
          </cell>
          <cell r="BJ250">
            <v>-20</v>
          </cell>
          <cell r="BK250">
            <v>-3.8331899999975576</v>
          </cell>
          <cell r="BL250">
            <v>0</v>
          </cell>
          <cell r="BM250">
            <v>0</v>
          </cell>
          <cell r="BN250">
            <v>0</v>
          </cell>
          <cell r="BO250">
            <v>-9.9999989999996615</v>
          </cell>
          <cell r="BP250">
            <v>0</v>
          </cell>
          <cell r="BQ250">
            <v>0</v>
          </cell>
          <cell r="BR250">
            <v>-95.023972999995749</v>
          </cell>
          <cell r="BS250">
            <v>0</v>
          </cell>
          <cell r="BT250">
            <v>0</v>
          </cell>
          <cell r="BU250">
            <v>0</v>
          </cell>
          <cell r="BV250">
            <v>-49.151673000000301</v>
          </cell>
          <cell r="BW250">
            <v>-35.872299999995448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-10</v>
          </cell>
          <cell r="CC250">
            <v>0</v>
          </cell>
          <cell r="CD250">
            <v>0</v>
          </cell>
          <cell r="CE250">
            <v>-47.169656999998551</v>
          </cell>
          <cell r="CF250">
            <v>0</v>
          </cell>
          <cell r="CG250">
            <v>0</v>
          </cell>
          <cell r="CH250">
            <v>0</v>
          </cell>
          <cell r="CI250">
            <v>-10</v>
          </cell>
          <cell r="CJ250">
            <v>-29.999996999998984</v>
          </cell>
          <cell r="CK250">
            <v>-7.1696599999995669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-77.540476000001945</v>
          </cell>
          <cell r="CS250">
            <v>0</v>
          </cell>
          <cell r="CT250">
            <v>0</v>
          </cell>
          <cell r="CU250">
            <v>0</v>
          </cell>
          <cell r="CV250">
            <v>-34.961763999999675</v>
          </cell>
          <cell r="CW250">
            <v>33.174513999998453</v>
          </cell>
          <cell r="CX250">
            <v>-34.3278599999976</v>
          </cell>
          <cell r="CY250">
            <v>-5.5600590000030934</v>
          </cell>
          <cell r="CZ250">
            <v>0</v>
          </cell>
          <cell r="DA250">
            <v>-25.86530700000003</v>
          </cell>
          <cell r="DB250">
            <v>-10</v>
          </cell>
          <cell r="DC250">
            <v>0</v>
          </cell>
          <cell r="DD250">
            <v>0</v>
          </cell>
          <cell r="DE250">
            <v>-242.82108626999616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-44.912329999999201</v>
          </cell>
          <cell r="DK250">
            <v>-40.227110600000742</v>
          </cell>
          <cell r="DL250">
            <v>-26.681645699998626</v>
          </cell>
          <cell r="DM250">
            <v>-111</v>
          </cell>
          <cell r="DN250">
            <v>-10.000000470001396</v>
          </cell>
          <cell r="DO250">
            <v>-9.9999994999961928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-22.98028290000002</v>
          </cell>
          <cell r="P251">
            <v>-28.518496999997296</v>
          </cell>
          <cell r="Q251">
            <v>-2.4012699999984761</v>
          </cell>
          <cell r="R251">
            <v>-212.60359240000253</v>
          </cell>
          <cell r="S251">
            <v>0</v>
          </cell>
          <cell r="T251">
            <v>-37.936315499999182</v>
          </cell>
          <cell r="U251">
            <v>0</v>
          </cell>
          <cell r="V251">
            <v>-40.326847000000271</v>
          </cell>
          <cell r="W251">
            <v>-6.1756580000001122</v>
          </cell>
          <cell r="X251">
            <v>-10.906609299998308</v>
          </cell>
          <cell r="Y251">
            <v>0</v>
          </cell>
          <cell r="Z251">
            <v>0</v>
          </cell>
          <cell r="AA251">
            <v>-20.000001399999746</v>
          </cell>
          <cell r="AB251">
            <v>-36.8854893000007</v>
          </cell>
          <cell r="AC251">
            <v>-10</v>
          </cell>
          <cell r="AD251">
            <v>-50.372671900000569</v>
          </cell>
          <cell r="AE251">
            <v>-184.77999131000252</v>
          </cell>
          <cell r="AF251">
            <v>-9.5243646000017179</v>
          </cell>
          <cell r="AG251">
            <v>-18.232636700000512</v>
          </cell>
          <cell r="AH251">
            <v>-33.205978199999663</v>
          </cell>
          <cell r="AI251">
            <v>-12.245333000000755</v>
          </cell>
          <cell r="AJ251">
            <v>-38.245906000000105</v>
          </cell>
          <cell r="AK251">
            <v>-31.920794199999364</v>
          </cell>
          <cell r="AL251">
            <v>0</v>
          </cell>
          <cell r="AM251">
            <v>-5.5600582999995822</v>
          </cell>
          <cell r="AN251">
            <v>-15.141301499999827</v>
          </cell>
          <cell r="AO251">
            <v>-7.9231245599985414</v>
          </cell>
          <cell r="AP251">
            <v>-0.64241504999881727</v>
          </cell>
          <cell r="AQ251">
            <v>-12.138079200001812</v>
          </cell>
          <cell r="AR251">
            <v>-177.41558517500016</v>
          </cell>
          <cell r="AS251">
            <v>-19.200766599999042</v>
          </cell>
          <cell r="AT251">
            <v>-9.336460000000443</v>
          </cell>
          <cell r="AU251">
            <v>-73.431454499999745</v>
          </cell>
          <cell r="AV251">
            <v>0</v>
          </cell>
          <cell r="AW251">
            <v>-14.762256174999493</v>
          </cell>
          <cell r="AX251">
            <v>-22.278802900000301</v>
          </cell>
          <cell r="AY251">
            <v>0</v>
          </cell>
          <cell r="AZ251">
            <v>0</v>
          </cell>
          <cell r="BA251">
            <v>-3.9957099999992352</v>
          </cell>
          <cell r="BB251">
            <v>-22.77235599999949</v>
          </cell>
          <cell r="BC251">
            <v>0</v>
          </cell>
          <cell r="BD251">
            <v>-11.637779000000592</v>
          </cell>
          <cell r="BE251">
            <v>-32.243489399999817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-10</v>
          </cell>
          <cell r="BM251">
            <v>0</v>
          </cell>
          <cell r="BN251">
            <v>-22.243489399999817</v>
          </cell>
          <cell r="BO251">
            <v>0</v>
          </cell>
          <cell r="BP251">
            <v>0</v>
          </cell>
          <cell r="BQ251">
            <v>0</v>
          </cell>
          <cell r="BR251">
            <v>-20.000001299997166</v>
          </cell>
          <cell r="BS251">
            <v>0</v>
          </cell>
          <cell r="BT251">
            <v>0</v>
          </cell>
          <cell r="BU251">
            <v>-10.000000299998646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-10.00000099999852</v>
          </cell>
          <cell r="CC251">
            <v>0</v>
          </cell>
          <cell r="CD251">
            <v>0</v>
          </cell>
          <cell r="CE251">
            <v>-38.146728400000029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-16.990692000001218</v>
          </cell>
          <cell r="CK251">
            <v>-10.035919500000091</v>
          </cell>
          <cell r="CL251">
            <v>0</v>
          </cell>
          <cell r="CM251">
            <v>-5.5600588999996035</v>
          </cell>
          <cell r="CN251">
            <v>0</v>
          </cell>
          <cell r="CO251">
            <v>-5.5600579999991169</v>
          </cell>
          <cell r="CP251">
            <v>0</v>
          </cell>
          <cell r="CQ251">
            <v>0</v>
          </cell>
          <cell r="CR251">
            <v>-45.932071599997471</v>
          </cell>
          <cell r="CS251">
            <v>0</v>
          </cell>
          <cell r="CT251">
            <v>0</v>
          </cell>
          <cell r="CU251">
            <v>-5.5716299999985495</v>
          </cell>
          <cell r="CV251">
            <v>-10.000002000000677</v>
          </cell>
          <cell r="CW251">
            <v>-8.2606864999997924</v>
          </cell>
          <cell r="CX251">
            <v>-17.728949000000284</v>
          </cell>
          <cell r="CY251">
            <v>-5.5598139999992782</v>
          </cell>
          <cell r="CZ251">
            <v>0</v>
          </cell>
          <cell r="DA251">
            <v>-19.999999499999831</v>
          </cell>
          <cell r="DB251">
            <v>21.189009400000941</v>
          </cell>
          <cell r="DC251">
            <v>0</v>
          </cell>
          <cell r="DD251">
            <v>0</v>
          </cell>
          <cell r="DE251">
            <v>-87.701263999995717</v>
          </cell>
          <cell r="DF251">
            <v>0</v>
          </cell>
          <cell r="DG251">
            <v>0</v>
          </cell>
          <cell r="DH251">
            <v>-1.2515049999965413</v>
          </cell>
          <cell r="DI251">
            <v>-5.5598150000005262</v>
          </cell>
          <cell r="DJ251">
            <v>-24.348583999999391</v>
          </cell>
          <cell r="DK251">
            <v>2.8191599999991013</v>
          </cell>
          <cell r="DL251">
            <v>-10.42746199999965</v>
          </cell>
          <cell r="DM251">
            <v>-39.794914000000063</v>
          </cell>
          <cell r="DN251">
            <v>0</v>
          </cell>
          <cell r="DO251">
            <v>-9.1381439999986469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</row>
        <row r="252">
          <cell r="F252">
            <v>-124.98870409000165</v>
          </cell>
          <cell r="G252">
            <v>-93.328817400000844</v>
          </cell>
          <cell r="H252">
            <v>-95.850022599999647</v>
          </cell>
          <cell r="I252">
            <v>-67.836227700001473</v>
          </cell>
          <cell r="J252">
            <v>-65.229232199999387</v>
          </cell>
          <cell r="K252">
            <v>-15.631031000000803</v>
          </cell>
          <cell r="L252">
            <v>-13.37668946000008</v>
          </cell>
          <cell r="M252">
            <v>-11.120120600000519</v>
          </cell>
          <cell r="N252">
            <v>-25.559814599999299</v>
          </cell>
          <cell r="O252">
            <v>-32.239983999999822</v>
          </cell>
          <cell r="P252">
            <v>-50.0000000500022</v>
          </cell>
          <cell r="Q252">
            <v>-58.315726899995752</v>
          </cell>
          <cell r="R252">
            <v>-335.80284586999915</v>
          </cell>
          <cell r="S252">
            <v>-25.217579000002388</v>
          </cell>
          <cell r="T252">
            <v>-63.417475549997107</v>
          </cell>
          <cell r="U252">
            <v>-49.999999860000571</v>
          </cell>
          <cell r="V252">
            <v>-33.721015200000693</v>
          </cell>
          <cell r="W252">
            <v>-18.050916000000143</v>
          </cell>
          <cell r="X252">
            <v>-5.5598140000001877</v>
          </cell>
          <cell r="Y252">
            <v>-11.119873999999982</v>
          </cell>
          <cell r="Z252">
            <v>-3.5441777999994883</v>
          </cell>
          <cell r="AA252">
            <v>-10</v>
          </cell>
          <cell r="AB252">
            <v>-47.445901699997194</v>
          </cell>
          <cell r="AC252">
            <v>-53.348518599999807</v>
          </cell>
          <cell r="AD252">
            <v>-14.377574160001586</v>
          </cell>
          <cell r="AE252">
            <v>-335.65927412999372</v>
          </cell>
          <cell r="AF252">
            <v>-5.5600579999954789</v>
          </cell>
          <cell r="AG252">
            <v>-109.0362939000006</v>
          </cell>
          <cell r="AH252">
            <v>-25.381142199999886</v>
          </cell>
          <cell r="AI252">
            <v>-41.46321473000171</v>
          </cell>
          <cell r="AJ252">
            <v>-9.3987146000004032</v>
          </cell>
          <cell r="AK252">
            <v>-31.119873699999516</v>
          </cell>
          <cell r="AL252">
            <v>-16.679931999999098</v>
          </cell>
          <cell r="AM252">
            <v>-5.5600579999991169</v>
          </cell>
          <cell r="AN252">
            <v>-25.560059999999794</v>
          </cell>
          <cell r="AO252">
            <v>-36.679689000000508</v>
          </cell>
          <cell r="AP252">
            <v>-29.220237999998062</v>
          </cell>
          <cell r="AQ252">
            <v>0</v>
          </cell>
          <cell r="AR252">
            <v>-534.20228709001458</v>
          </cell>
          <cell r="AS252">
            <v>-55.040854500000933</v>
          </cell>
          <cell r="AT252">
            <v>-97.727975500002685</v>
          </cell>
          <cell r="AU252">
            <v>-97.413233669999499</v>
          </cell>
          <cell r="AV252">
            <v>-55.604956200000743</v>
          </cell>
          <cell r="AW252">
            <v>-61.830070699998942</v>
          </cell>
          <cell r="AX252">
            <v>-15.365478219998295</v>
          </cell>
          <cell r="AY252">
            <v>-5.5598140000001877</v>
          </cell>
          <cell r="AZ252">
            <v>-5.5598140000001877</v>
          </cell>
          <cell r="BA252">
            <v>-40.000002000000677</v>
          </cell>
          <cell r="BB252">
            <v>-10.993769400000019</v>
          </cell>
          <cell r="BC252">
            <v>-59.999998900003447</v>
          </cell>
          <cell r="BD252">
            <v>-29.106320000006235</v>
          </cell>
          <cell r="BE252">
            <v>-122.79273024998474</v>
          </cell>
          <cell r="BF252">
            <v>0</v>
          </cell>
          <cell r="BG252">
            <v>-8.6413049999973737</v>
          </cell>
          <cell r="BH252">
            <v>-12.849206199997298</v>
          </cell>
          <cell r="BI252">
            <v>-58.54694114999711</v>
          </cell>
          <cell r="BJ252">
            <v>-0.68685819999996056</v>
          </cell>
          <cell r="BK252">
            <v>-5.5600579999991169</v>
          </cell>
          <cell r="BL252">
            <v>-15.388367399996696</v>
          </cell>
          <cell r="BM252">
            <v>0</v>
          </cell>
          <cell r="BN252">
            <v>-11.119995299999118</v>
          </cell>
          <cell r="BO252">
            <v>-9.9999989999996615</v>
          </cell>
          <cell r="BP252">
            <v>0</v>
          </cell>
          <cell r="BQ252">
            <v>0</v>
          </cell>
          <cell r="BR252">
            <v>-117.13664379999682</v>
          </cell>
          <cell r="BS252">
            <v>0</v>
          </cell>
          <cell r="BT252">
            <v>0</v>
          </cell>
          <cell r="BU252">
            <v>0</v>
          </cell>
          <cell r="BV252">
            <v>-61.119873299998289</v>
          </cell>
          <cell r="BW252">
            <v>-9.9999969999989844</v>
          </cell>
          <cell r="BX252">
            <v>-14.896648000001733</v>
          </cell>
          <cell r="BY252">
            <v>0</v>
          </cell>
          <cell r="BZ252">
            <v>-5.5600584999992861</v>
          </cell>
          <cell r="CA252">
            <v>-25.560066999998526</v>
          </cell>
          <cell r="CB252">
            <v>0</v>
          </cell>
          <cell r="CC252">
            <v>0</v>
          </cell>
          <cell r="CD252">
            <v>0</v>
          </cell>
          <cell r="CE252">
            <v>-144.8823055379944</v>
          </cell>
          <cell r="CF252">
            <v>0</v>
          </cell>
          <cell r="CG252">
            <v>0</v>
          </cell>
          <cell r="CH252">
            <v>-35.559813600000325</v>
          </cell>
          <cell r="CI252">
            <v>-45.560056599999371</v>
          </cell>
          <cell r="CJ252">
            <v>-29.999999817997377</v>
          </cell>
          <cell r="CK252">
            <v>-15.673525470000186</v>
          </cell>
          <cell r="CL252">
            <v>-5.5598140000001877</v>
          </cell>
          <cell r="CM252">
            <v>0</v>
          </cell>
          <cell r="CN252">
            <v>0</v>
          </cell>
          <cell r="CO252">
            <v>-12.529096050000589</v>
          </cell>
          <cell r="CP252">
            <v>0</v>
          </cell>
          <cell r="CQ252">
            <v>0</v>
          </cell>
          <cell r="CR252">
            <v>-171.89232599999741</v>
          </cell>
          <cell r="CS252">
            <v>0</v>
          </cell>
          <cell r="CT252">
            <v>0</v>
          </cell>
          <cell r="CU252">
            <v>0</v>
          </cell>
          <cell r="CV252">
            <v>-16.17688199999975</v>
          </cell>
          <cell r="CW252">
            <v>-10.978309799997987</v>
          </cell>
          <cell r="CX252">
            <v>-40.831490200002008</v>
          </cell>
          <cell r="CY252">
            <v>-11.991289799999549</v>
          </cell>
          <cell r="CZ252">
            <v>-5.5598139999965497</v>
          </cell>
          <cell r="DA252">
            <v>-21.440214999998716</v>
          </cell>
          <cell r="DB252">
            <v>-64.91432519999853</v>
          </cell>
          <cell r="DC252">
            <v>0</v>
          </cell>
          <cell r="DD252">
            <v>0</v>
          </cell>
          <cell r="DE252">
            <v>-169.60993679999956</v>
          </cell>
          <cell r="DF252">
            <v>0</v>
          </cell>
          <cell r="DG252">
            <v>0</v>
          </cell>
          <cell r="DH252">
            <v>0</v>
          </cell>
          <cell r="DI252">
            <v>-10</v>
          </cell>
          <cell r="DJ252">
            <v>0</v>
          </cell>
          <cell r="DK252">
            <v>-18.194795099999283</v>
          </cell>
          <cell r="DL252">
            <v>-28.79511140000136</v>
          </cell>
          <cell r="DM252">
            <v>-85.217479999999341</v>
          </cell>
          <cell r="DN252">
            <v>-27.402550299998893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</row>
        <row r="253">
          <cell r="F253">
            <v>-25.681903699998657</v>
          </cell>
          <cell r="G253">
            <v>-41.86235009999973</v>
          </cell>
          <cell r="H253">
            <v>-15.270097700000406</v>
          </cell>
          <cell r="I253">
            <v>-49.554381669999657</v>
          </cell>
          <cell r="J253">
            <v>-8.7271163999998862</v>
          </cell>
          <cell r="K253">
            <v>-8.4068689999996877</v>
          </cell>
          <cell r="L253">
            <v>-1.8199711099996421</v>
          </cell>
          <cell r="M253">
            <v>-1.3232859000002009</v>
          </cell>
          <cell r="N253">
            <v>-5.5600584000003437</v>
          </cell>
          <cell r="O253">
            <v>0</v>
          </cell>
          <cell r="P253">
            <v>-20</v>
          </cell>
          <cell r="Q253">
            <v>-27.996685099999922</v>
          </cell>
          <cell r="R253">
            <v>-171.04015741000148</v>
          </cell>
          <cell r="S253">
            <v>-14.727665000000343</v>
          </cell>
          <cell r="T253">
            <v>-54.26199401000099</v>
          </cell>
          <cell r="U253">
            <v>0</v>
          </cell>
          <cell r="V253">
            <v>-15.560058000000026</v>
          </cell>
          <cell r="W253">
            <v>0</v>
          </cell>
          <cell r="X253">
            <v>-5.2542869999999766</v>
          </cell>
          <cell r="Y253">
            <v>-9.9999997000004441</v>
          </cell>
          <cell r="Z253">
            <v>-7.5754514000000199</v>
          </cell>
          <cell r="AA253">
            <v>-5.5600590000003649</v>
          </cell>
          <cell r="AB253">
            <v>-39.301568899999211</v>
          </cell>
          <cell r="AC253">
            <v>-10</v>
          </cell>
          <cell r="AD253">
            <v>-8.7990743999998813</v>
          </cell>
          <cell r="AE253">
            <v>-140.27048603000048</v>
          </cell>
          <cell r="AF253">
            <v>-1.7260940000001028</v>
          </cell>
          <cell r="AG253">
            <v>-22.79267053000035</v>
          </cell>
          <cell r="AH253">
            <v>-18.395914099999572</v>
          </cell>
          <cell r="AI253">
            <v>-35.318013500000006</v>
          </cell>
          <cell r="AJ253">
            <v>-0.60128569999960746</v>
          </cell>
          <cell r="AK253">
            <v>-29.199320500000113</v>
          </cell>
          <cell r="AL253">
            <v>-10.000000300000465</v>
          </cell>
          <cell r="AM253">
            <v>0</v>
          </cell>
          <cell r="AN253">
            <v>-1.1174353999999767</v>
          </cell>
          <cell r="AO253">
            <v>-5.5598150000005262</v>
          </cell>
          <cell r="AP253">
            <v>-5.5599359999996523</v>
          </cell>
          <cell r="AQ253">
            <v>-10.000001000000339</v>
          </cell>
          <cell r="AR253">
            <v>-187.10371690000011</v>
          </cell>
          <cell r="AS253">
            <v>-2.758706999999049</v>
          </cell>
          <cell r="AT253">
            <v>-42.185575400000289</v>
          </cell>
          <cell r="AU253">
            <v>-17.277291200000718</v>
          </cell>
          <cell r="AV253">
            <v>-13.54881800000021</v>
          </cell>
          <cell r="AW253">
            <v>-42.933382100000017</v>
          </cell>
          <cell r="AX253">
            <v>-5.5598139999992782</v>
          </cell>
          <cell r="AY253">
            <v>-5.5598150000005262</v>
          </cell>
          <cell r="AZ253">
            <v>0</v>
          </cell>
          <cell r="BA253">
            <v>-11.564103499999874</v>
          </cell>
          <cell r="BB253">
            <v>-27.353989300000421</v>
          </cell>
          <cell r="BC253">
            <v>0</v>
          </cell>
          <cell r="BD253">
            <v>-18.36222140000018</v>
          </cell>
          <cell r="BE253">
            <v>-68.172513890000118</v>
          </cell>
          <cell r="BF253">
            <v>0</v>
          </cell>
          <cell r="BG253">
            <v>0</v>
          </cell>
          <cell r="BH253">
            <v>-14.15255900000011</v>
          </cell>
          <cell r="BI253">
            <v>-26.950062489999254</v>
          </cell>
          <cell r="BJ253">
            <v>-9.3131419999999707</v>
          </cell>
          <cell r="BK253">
            <v>-9.9999989999996615</v>
          </cell>
          <cell r="BL253">
            <v>0</v>
          </cell>
          <cell r="BM253">
            <v>0</v>
          </cell>
          <cell r="BN253">
            <v>-7.7567513999993025</v>
          </cell>
          <cell r="BO253">
            <v>0</v>
          </cell>
          <cell r="BP253">
            <v>0</v>
          </cell>
          <cell r="BQ253">
            <v>0</v>
          </cell>
          <cell r="BR253">
            <v>-15.55981569999858</v>
          </cell>
          <cell r="BS253">
            <v>0</v>
          </cell>
          <cell r="BT253">
            <v>0</v>
          </cell>
          <cell r="BU253">
            <v>0</v>
          </cell>
          <cell r="BV253">
            <v>-10.000001000000339</v>
          </cell>
          <cell r="BW253">
            <v>0</v>
          </cell>
          <cell r="BX253">
            <v>-5.5598147000002882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-54.000963499995123</v>
          </cell>
          <cell r="CF253">
            <v>0</v>
          </cell>
          <cell r="CG253">
            <v>0</v>
          </cell>
          <cell r="CH253">
            <v>-10</v>
          </cell>
          <cell r="CI253">
            <v>-9.9999999999990905</v>
          </cell>
          <cell r="CJ253">
            <v>0</v>
          </cell>
          <cell r="CK253">
            <v>-30.970243499999242</v>
          </cell>
          <cell r="CL253">
            <v>0</v>
          </cell>
          <cell r="CM253">
            <v>0</v>
          </cell>
          <cell r="CN253">
            <v>0</v>
          </cell>
          <cell r="CO253">
            <v>-3.030719999998837</v>
          </cell>
          <cell r="CP253">
            <v>0</v>
          </cell>
          <cell r="CQ253">
            <v>0</v>
          </cell>
          <cell r="CR253">
            <v>-110.15568692999659</v>
          </cell>
          <cell r="CS253">
            <v>0</v>
          </cell>
          <cell r="CT253">
            <v>0</v>
          </cell>
          <cell r="CU253">
            <v>-4.4283686000001126</v>
          </cell>
          <cell r="CV253">
            <v>-29.999510999999984</v>
          </cell>
          <cell r="CW253">
            <v>-16.867057430000614</v>
          </cell>
          <cell r="CX253">
            <v>-11.070938999999726</v>
          </cell>
          <cell r="CY253">
            <v>-31.716960999999401</v>
          </cell>
          <cell r="CZ253">
            <v>0</v>
          </cell>
          <cell r="DA253">
            <v>0</v>
          </cell>
          <cell r="DB253">
            <v>-16.07284990000062</v>
          </cell>
          <cell r="DC253">
            <v>0</v>
          </cell>
          <cell r="DD253">
            <v>0</v>
          </cell>
          <cell r="DE253">
            <v>-47.607627009998396</v>
          </cell>
          <cell r="DF253">
            <v>0</v>
          </cell>
          <cell r="DG253">
            <v>0</v>
          </cell>
          <cell r="DH253">
            <v>-8.7484928999997464</v>
          </cell>
          <cell r="DI253">
            <v>0</v>
          </cell>
          <cell r="DJ253">
            <v>-6.0859625500002039</v>
          </cell>
          <cell r="DK253">
            <v>-7.3650189899997258</v>
          </cell>
          <cell r="DL253">
            <v>-14.014245599999867</v>
          </cell>
          <cell r="DM253">
            <v>0</v>
          </cell>
          <cell r="DN253">
            <v>-10.532051700000011</v>
          </cell>
          <cell r="DO253">
            <v>-0.86185526999997819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</row>
        <row r="255">
          <cell r="F255">
            <v>-85.685884300000907</v>
          </cell>
          <cell r="G255">
            <v>-112.88536219999878</v>
          </cell>
          <cell r="H255">
            <v>-99.99999200000093</v>
          </cell>
          <cell r="I255">
            <v>-135.00588603999859</v>
          </cell>
          <cell r="J255">
            <v>-32.027127800000017</v>
          </cell>
          <cell r="K255">
            <v>-6.6092024999998102</v>
          </cell>
          <cell r="L255">
            <v>-1.4835161000009975</v>
          </cell>
          <cell r="M255">
            <v>-16.082570599999599</v>
          </cell>
          <cell r="N255">
            <v>-22.23974630000157</v>
          </cell>
          <cell r="O255">
            <v>-31.11987500000032</v>
          </cell>
          <cell r="P255">
            <v>-69.999998999999661</v>
          </cell>
          <cell r="Q255">
            <v>-101.14151830000628</v>
          </cell>
          <cell r="R255">
            <v>-539.75502173000132</v>
          </cell>
          <cell r="S255">
            <v>-78.559746079998149</v>
          </cell>
          <cell r="T255">
            <v>-85.635191000001214</v>
          </cell>
          <cell r="U255">
            <v>-63.307856499999616</v>
          </cell>
          <cell r="V255">
            <v>-11.838801899997634</v>
          </cell>
          <cell r="W255">
            <v>-75.086105900001712</v>
          </cell>
          <cell r="X255">
            <v>-5.5600578999983554</v>
          </cell>
          <cell r="Y255">
            <v>-10</v>
          </cell>
          <cell r="Z255">
            <v>-11.119880000002013</v>
          </cell>
          <cell r="AA255">
            <v>-35.23982154999976</v>
          </cell>
          <cell r="AB255">
            <v>-75.368712600000435</v>
          </cell>
          <cell r="AC255">
            <v>-56.651473300000362</v>
          </cell>
          <cell r="AD255">
            <v>-31.387375000005704</v>
          </cell>
          <cell r="AE255">
            <v>-482.27956332998292</v>
          </cell>
          <cell r="AF255">
            <v>-47.913215499997023</v>
          </cell>
          <cell r="AG255">
            <v>-55.498445999997784</v>
          </cell>
          <cell r="AH255">
            <v>-102.58274130000063</v>
          </cell>
          <cell r="AI255">
            <v>-39.892867000002298</v>
          </cell>
          <cell r="AJ255">
            <v>-20.000001799999154</v>
          </cell>
          <cell r="AK255">
            <v>-46.679685999999492</v>
          </cell>
          <cell r="AL255">
            <v>-5.5600610000001325</v>
          </cell>
          <cell r="AM255">
            <v>-5.5600599999997939</v>
          </cell>
          <cell r="AN255">
            <v>0</v>
          </cell>
          <cell r="AO255">
            <v>-37.81271900000138</v>
          </cell>
          <cell r="AP255">
            <v>-90.779765730003419</v>
          </cell>
          <cell r="AQ255">
            <v>-30</v>
          </cell>
          <cell r="AR255">
            <v>-510.24961326998891</v>
          </cell>
          <cell r="AS255">
            <v>-41.966088999994099</v>
          </cell>
          <cell r="AT255">
            <v>-62.220044800000323</v>
          </cell>
          <cell r="AU255">
            <v>-47.438205099999323</v>
          </cell>
          <cell r="AV255">
            <v>-55.325841099998797</v>
          </cell>
          <cell r="AW255">
            <v>-68.482256999999663</v>
          </cell>
          <cell r="AX255">
            <v>-36.835215700000845</v>
          </cell>
          <cell r="AY255">
            <v>-5.5600599999997939</v>
          </cell>
          <cell r="AZ255">
            <v>-11.120117999998911</v>
          </cell>
          <cell r="BA255">
            <v>-44.741351870001381</v>
          </cell>
          <cell r="BB255">
            <v>-26.679934499999945</v>
          </cell>
          <cell r="BC255">
            <v>-48.986810000002151</v>
          </cell>
          <cell r="BD255">
            <v>-60.893686199997319</v>
          </cell>
          <cell r="BE255">
            <v>-132.73189020000063</v>
          </cell>
          <cell r="BF255">
            <v>0</v>
          </cell>
          <cell r="BG255">
            <v>-1.358693599999242</v>
          </cell>
          <cell r="BH255">
            <v>-22.998241699999198</v>
          </cell>
          <cell r="BI255">
            <v>-12.302801999998337</v>
          </cell>
          <cell r="BJ255">
            <v>-39.545940000003611</v>
          </cell>
          <cell r="BK255">
            <v>-10</v>
          </cell>
          <cell r="BL255">
            <v>-5.7312590000001364</v>
          </cell>
          <cell r="BM255">
            <v>0</v>
          </cell>
          <cell r="BN255">
            <v>0</v>
          </cell>
          <cell r="BO255">
            <v>-40.79495390000011</v>
          </cell>
          <cell r="BP255">
            <v>0</v>
          </cell>
          <cell r="BQ255">
            <v>0</v>
          </cell>
          <cell r="BR255">
            <v>-168.11520910000399</v>
          </cell>
          <cell r="BS255">
            <v>0</v>
          </cell>
          <cell r="BT255">
            <v>-5.560059999996156</v>
          </cell>
          <cell r="BU255">
            <v>-30.00000700000237</v>
          </cell>
          <cell r="BV255">
            <v>-45.387792000001355</v>
          </cell>
          <cell r="BW255">
            <v>-30</v>
          </cell>
          <cell r="BX255">
            <v>-15.103357399999368</v>
          </cell>
          <cell r="BY255">
            <v>-15.38418300000194</v>
          </cell>
          <cell r="BZ255">
            <v>-5.5600589999994554</v>
          </cell>
          <cell r="CA255">
            <v>-11.119750700003351</v>
          </cell>
          <cell r="CB255">
            <v>-10</v>
          </cell>
          <cell r="CC255">
            <v>0</v>
          </cell>
          <cell r="CD255">
            <v>0</v>
          </cell>
          <cell r="CE255">
            <v>-157.01425899999231</v>
          </cell>
          <cell r="CF255">
            <v>0</v>
          </cell>
          <cell r="CG255">
            <v>0</v>
          </cell>
          <cell r="CH255">
            <v>-20.000000999993063</v>
          </cell>
          <cell r="CI255">
            <v>-55.560068999999203</v>
          </cell>
          <cell r="CJ255">
            <v>-50</v>
          </cell>
          <cell r="CK255">
            <v>-10</v>
          </cell>
          <cell r="CL255">
            <v>-11.11987500000032</v>
          </cell>
          <cell r="CM255">
            <v>0</v>
          </cell>
          <cell r="CN255">
            <v>-10.334313999999722</v>
          </cell>
          <cell r="CO255">
            <v>0</v>
          </cell>
          <cell r="CP255">
            <v>0</v>
          </cell>
          <cell r="CQ255">
            <v>0</v>
          </cell>
          <cell r="CR255">
            <v>-189.73513299999831</v>
          </cell>
          <cell r="CS255">
            <v>0</v>
          </cell>
          <cell r="CT255">
            <v>0</v>
          </cell>
          <cell r="CU255">
            <v>0</v>
          </cell>
          <cell r="CV255">
            <v>-83.862169699998049</v>
          </cell>
          <cell r="CW255">
            <v>-7.0703153000031307</v>
          </cell>
          <cell r="CX255">
            <v>-34.728323999999702</v>
          </cell>
          <cell r="CY255">
            <v>0</v>
          </cell>
          <cell r="CZ255">
            <v>0</v>
          </cell>
          <cell r="DA255">
            <v>-48.559783999997308</v>
          </cell>
          <cell r="DB255">
            <v>-15.514540000000125</v>
          </cell>
          <cell r="DC255">
            <v>0</v>
          </cell>
          <cell r="DD255">
            <v>0</v>
          </cell>
          <cell r="DE255">
            <v>-223.58531160000348</v>
          </cell>
          <cell r="DF255">
            <v>0</v>
          </cell>
          <cell r="DG255">
            <v>0</v>
          </cell>
          <cell r="DH255">
            <v>0</v>
          </cell>
          <cell r="DI255">
            <v>-69.999996000002284</v>
          </cell>
          <cell r="DJ255">
            <v>-64.634588900000381</v>
          </cell>
          <cell r="DK255">
            <v>-9.9999994999998307</v>
          </cell>
          <cell r="DL255">
            <v>-26.710489199998847</v>
          </cell>
          <cell r="DM255">
            <v>-16.680175000001327</v>
          </cell>
          <cell r="DN255">
            <v>-15.560059999999794</v>
          </cell>
          <cell r="DO255">
            <v>-20.000003000001016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-5.5600590017641782E-5</v>
          </cell>
          <cell r="M256">
            <v>0</v>
          </cell>
          <cell r="N256">
            <v>0</v>
          </cell>
          <cell r="O256">
            <v>-9.9999986031744023E-5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</row>
        <row r="259">
          <cell r="F259">
            <v>-52.006116560000009</v>
          </cell>
          <cell r="G259">
            <v>-47.153451899999709</v>
          </cell>
          <cell r="H259">
            <v>-22.62930200000028</v>
          </cell>
          <cell r="I259">
            <v>-35.560058500000196</v>
          </cell>
          <cell r="J259">
            <v>-13.961278149999998</v>
          </cell>
          <cell r="K259">
            <v>0</v>
          </cell>
          <cell r="L259">
            <v>-5.5598146000002089</v>
          </cell>
          <cell r="M259">
            <v>-0.5973612999996476</v>
          </cell>
          <cell r="N259">
            <v>0</v>
          </cell>
          <cell r="O259">
            <v>-40.978242999999566</v>
          </cell>
          <cell r="P259">
            <v>-27.379252499998984</v>
          </cell>
          <cell r="Q259">
            <v>-36.336622199998601</v>
          </cell>
          <cell r="R259">
            <v>-240.35800686000948</v>
          </cell>
          <cell r="S259">
            <v>-29.08240939999996</v>
          </cell>
          <cell r="T259">
            <v>-11.316038100001606</v>
          </cell>
          <cell r="U259">
            <v>-30.051632500000778</v>
          </cell>
          <cell r="V259">
            <v>-35.559816330000103</v>
          </cell>
          <cell r="W259">
            <v>-5.4104852000000392</v>
          </cell>
          <cell r="X259">
            <v>-11.120116300000518</v>
          </cell>
          <cell r="Y259">
            <v>0</v>
          </cell>
          <cell r="Z259">
            <v>-5.5600585000001956</v>
          </cell>
          <cell r="AA259">
            <v>-22.630523599999833</v>
          </cell>
          <cell r="AB259">
            <v>-31.014304430000266</v>
          </cell>
          <cell r="AC259">
            <v>0</v>
          </cell>
          <cell r="AD259">
            <v>-58.612622500000725</v>
          </cell>
          <cell r="AE259">
            <v>-134.07707317999302</v>
          </cell>
          <cell r="AF259">
            <v>-21.006709799999953</v>
          </cell>
          <cell r="AG259">
            <v>-21.008691999999428</v>
          </cell>
          <cell r="AH259">
            <v>-31.35259312999915</v>
          </cell>
          <cell r="AI259">
            <v>-11.119628299999931</v>
          </cell>
          <cell r="AJ259">
            <v>-17.302153650000037</v>
          </cell>
          <cell r="AK259">
            <v>-5.5600590000003649</v>
          </cell>
          <cell r="AL259">
            <v>0</v>
          </cell>
          <cell r="AM259">
            <v>0</v>
          </cell>
          <cell r="AN259">
            <v>-10.875556799999686</v>
          </cell>
          <cell r="AO259">
            <v>-2.1872735000006287</v>
          </cell>
          <cell r="AP259">
            <v>0</v>
          </cell>
          <cell r="AQ259">
            <v>-13.66440700000021</v>
          </cell>
          <cell r="AR259">
            <v>-167.01443825000024</v>
          </cell>
          <cell r="AS259">
            <v>-11.394022780001251</v>
          </cell>
          <cell r="AT259">
            <v>-19.649813699999868</v>
          </cell>
          <cell r="AU259">
            <v>-40.23058519999995</v>
          </cell>
          <cell r="AV259">
            <v>-10.700855569999476</v>
          </cell>
          <cell r="AW259">
            <v>-23.327917300000081</v>
          </cell>
          <cell r="AX259">
            <v>-10.000000699999873</v>
          </cell>
          <cell r="AY259">
            <v>0</v>
          </cell>
          <cell r="AZ259">
            <v>0</v>
          </cell>
          <cell r="BA259">
            <v>-30.000000600000021</v>
          </cell>
          <cell r="BB259">
            <v>0</v>
          </cell>
          <cell r="BC259">
            <v>-1.0131910999989486</v>
          </cell>
          <cell r="BD259">
            <v>-20.698051299999861</v>
          </cell>
          <cell r="BE259">
            <v>-138.10725854000339</v>
          </cell>
          <cell r="BF259">
            <v>-24.235649399999602</v>
          </cell>
          <cell r="BG259">
            <v>-18.301421600001049</v>
          </cell>
          <cell r="BH259">
            <v>0</v>
          </cell>
          <cell r="BI259">
            <v>0</v>
          </cell>
          <cell r="BJ259">
            <v>-8.851394899999832</v>
          </cell>
          <cell r="BK259">
            <v>-21.654680940000617</v>
          </cell>
          <cell r="BL259">
            <v>0</v>
          </cell>
          <cell r="BM259">
            <v>-5.5598159999999552</v>
          </cell>
          <cell r="BN259">
            <v>-10.000000199999704</v>
          </cell>
          <cell r="BO259">
            <v>-32.239991600000394</v>
          </cell>
          <cell r="BP259">
            <v>-13.125985200000287</v>
          </cell>
          <cell r="BQ259">
            <v>-4.1383187000010366</v>
          </cell>
          <cell r="BR259">
            <v>-181.39330584999698</v>
          </cell>
          <cell r="BS259">
            <v>-30.063700900000185</v>
          </cell>
          <cell r="BT259">
            <v>-36.112351350000608</v>
          </cell>
          <cell r="BU259">
            <v>-6.465374299999894</v>
          </cell>
          <cell r="BV259">
            <v>-18.087684900000568</v>
          </cell>
          <cell r="BW259">
            <v>-13.461166699999922</v>
          </cell>
          <cell r="BX259">
            <v>-27.356739799999559</v>
          </cell>
          <cell r="BY259">
            <v>0</v>
          </cell>
          <cell r="BZ259">
            <v>0</v>
          </cell>
          <cell r="CA259">
            <v>-17.300170999999864</v>
          </cell>
          <cell r="CB259">
            <v>-12.546117300000333</v>
          </cell>
          <cell r="CC259">
            <v>-19.999999600000592</v>
          </cell>
          <cell r="CD259">
            <v>0</v>
          </cell>
          <cell r="CE259">
            <v>-130.39847129999907</v>
          </cell>
          <cell r="CF259">
            <v>0</v>
          </cell>
          <cell r="CG259">
            <v>-34.03657899999962</v>
          </cell>
          <cell r="CH259">
            <v>-34.730638900000486</v>
          </cell>
          <cell r="CI259">
            <v>0</v>
          </cell>
          <cell r="CJ259">
            <v>-3.4949700000006487</v>
          </cell>
          <cell r="CK259">
            <v>-12.830340399999841</v>
          </cell>
          <cell r="CL259">
            <v>0</v>
          </cell>
          <cell r="CM259">
            <v>-2.274717000000237</v>
          </cell>
          <cell r="CN259">
            <v>-13.03122699999949</v>
          </cell>
          <cell r="CO259">
            <v>-9.9999989999996615</v>
          </cell>
          <cell r="CP259">
            <v>-10</v>
          </cell>
          <cell r="CQ259">
            <v>-10</v>
          </cell>
          <cell r="CR259">
            <v>-112.61669130000155</v>
          </cell>
          <cell r="CS259">
            <v>-18.570586800000456</v>
          </cell>
          <cell r="CT259">
            <v>-10.890354999999545</v>
          </cell>
          <cell r="CU259">
            <v>-15.926632099999551</v>
          </cell>
          <cell r="CV259">
            <v>-3.6676630000001751</v>
          </cell>
          <cell r="CW259">
            <v>-38.793471799999679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-15.559812600000441</v>
          </cell>
          <cell r="DC259">
            <v>0</v>
          </cell>
          <cell r="DD259">
            <v>-9.2081699999998818</v>
          </cell>
          <cell r="DE259">
            <v>-175.22361633999753</v>
          </cell>
          <cell r="DF259">
            <v>0</v>
          </cell>
          <cell r="DG259">
            <v>-39.999999900001058</v>
          </cell>
          <cell r="DH259">
            <v>-44.705738399999973</v>
          </cell>
          <cell r="DI259">
            <v>-10</v>
          </cell>
          <cell r="DJ259">
            <v>-27.476230000000214</v>
          </cell>
          <cell r="DK259">
            <v>-10.778310939999756</v>
          </cell>
          <cell r="DL259">
            <v>-6.1864690000002156</v>
          </cell>
          <cell r="DM259">
            <v>-11.120116499999313</v>
          </cell>
          <cell r="DN259">
            <v>-10</v>
          </cell>
          <cell r="DO259">
            <v>-7.6131826000000729</v>
          </cell>
          <cell r="DP259">
            <v>-1.7197689999993599</v>
          </cell>
          <cell r="DQ259">
            <v>-5.6237999999993917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</row>
        <row r="261">
          <cell r="F261">
            <v>-73.38726805999886</v>
          </cell>
          <cell r="G261">
            <v>-54.907251500000712</v>
          </cell>
          <cell r="H261">
            <v>-38.043770100000074</v>
          </cell>
          <cell r="I261">
            <v>-15.331568400000833</v>
          </cell>
          <cell r="J261">
            <v>-30</v>
          </cell>
          <cell r="K261">
            <v>-22.239989300000161</v>
          </cell>
          <cell r="L261">
            <v>-5.5600580000009359</v>
          </cell>
          <cell r="M261">
            <v>0</v>
          </cell>
          <cell r="N261">
            <v>-21.120117000000391</v>
          </cell>
          <cell r="O261">
            <v>-40.676623199999995</v>
          </cell>
          <cell r="P261">
            <v>-24.80251724000118</v>
          </cell>
          <cell r="Q261">
            <v>-30.925085999999283</v>
          </cell>
          <cell r="R261">
            <v>-252.27769074000389</v>
          </cell>
          <cell r="S261">
            <v>-59.6917267000008</v>
          </cell>
          <cell r="T261">
            <v>-35.559812300000885</v>
          </cell>
          <cell r="U261">
            <v>-48.132057200000418</v>
          </cell>
          <cell r="V261">
            <v>0</v>
          </cell>
          <cell r="W261">
            <v>-19.730892999999924</v>
          </cell>
          <cell r="X261">
            <v>-5.5598140000001877</v>
          </cell>
          <cell r="Y261">
            <v>0</v>
          </cell>
          <cell r="Z261">
            <v>0</v>
          </cell>
          <cell r="AA261">
            <v>-37.689960700000483</v>
          </cell>
          <cell r="AB261">
            <v>-9.9999998399998731</v>
          </cell>
          <cell r="AC261">
            <v>-5.9134259999991627</v>
          </cell>
          <cell r="AD261">
            <v>-30.000001000000339</v>
          </cell>
          <cell r="AE261">
            <v>-472.7211071700076</v>
          </cell>
          <cell r="AF261">
            <v>-57.799803370001428</v>
          </cell>
          <cell r="AG261">
            <v>-78.359448000001066</v>
          </cell>
          <cell r="AH261">
            <v>-83.343383999999787</v>
          </cell>
          <cell r="AI261">
            <v>-48.303500500000155</v>
          </cell>
          <cell r="AJ261">
            <v>-2.6978464000003441</v>
          </cell>
          <cell r="AK261">
            <v>-20</v>
          </cell>
          <cell r="AL261">
            <v>-5.5598140000001877</v>
          </cell>
          <cell r="AM261">
            <v>-11.11987500000032</v>
          </cell>
          <cell r="AN261">
            <v>-25.804128699999637</v>
          </cell>
          <cell r="AO261">
            <v>-40.986113000000842</v>
          </cell>
          <cell r="AP261">
            <v>-25.194570000003296</v>
          </cell>
          <cell r="AQ261">
            <v>-73.552624199997808</v>
          </cell>
          <cell r="AR261">
            <v>-291.37172388600447</v>
          </cell>
          <cell r="AS261">
            <v>-26.533585979999771</v>
          </cell>
          <cell r="AT261">
            <v>-48.96871199999805</v>
          </cell>
          <cell r="AU261">
            <v>-50.336927499999547</v>
          </cell>
          <cell r="AV261">
            <v>-6.3630860000012035</v>
          </cell>
          <cell r="AW261">
            <v>-12.788834000000861</v>
          </cell>
          <cell r="AX261">
            <v>-5.5600589999994554</v>
          </cell>
          <cell r="AY261">
            <v>-11.120117700000264</v>
          </cell>
          <cell r="AZ261">
            <v>-5.5600585000001956</v>
          </cell>
          <cell r="BA261">
            <v>-21.029642000001331</v>
          </cell>
          <cell r="BB261">
            <v>-33.808753000000252</v>
          </cell>
          <cell r="BC261">
            <v>-39.999999206000211</v>
          </cell>
          <cell r="BD261">
            <v>-29.301949000000604</v>
          </cell>
          <cell r="BE261">
            <v>-330.36249645999487</v>
          </cell>
          <cell r="BF261">
            <v>-36.324436000000787</v>
          </cell>
          <cell r="BG261">
            <v>-40</v>
          </cell>
          <cell r="BH261">
            <v>-42.090295000001788</v>
          </cell>
          <cell r="BI261">
            <v>-52.134644800000387</v>
          </cell>
          <cell r="BJ261">
            <v>-27.90789045999918</v>
          </cell>
          <cell r="BK261">
            <v>-40.614065199999459</v>
          </cell>
          <cell r="BL261">
            <v>-5.5600570000005973</v>
          </cell>
          <cell r="BM261">
            <v>0</v>
          </cell>
          <cell r="BN261">
            <v>-23.682983000000604</v>
          </cell>
          <cell r="BO261">
            <v>-11.119872000001124</v>
          </cell>
          <cell r="BP261">
            <v>-20</v>
          </cell>
          <cell r="BQ261">
            <v>-30.928252999998222</v>
          </cell>
          <cell r="BR261">
            <v>-409.67733801999202</v>
          </cell>
          <cell r="BS261">
            <v>-69.936298699999497</v>
          </cell>
          <cell r="BT261">
            <v>-48.696387999998478</v>
          </cell>
          <cell r="BU261">
            <v>-49.425694000002295</v>
          </cell>
          <cell r="BV261">
            <v>-23.032184740000048</v>
          </cell>
          <cell r="BW261">
            <v>-43.675623699999051</v>
          </cell>
          <cell r="BX261">
            <v>-28.203316139999515</v>
          </cell>
          <cell r="BY261">
            <v>0</v>
          </cell>
          <cell r="BZ261">
            <v>-1.7545350000000326</v>
          </cell>
          <cell r="CA261">
            <v>-44.953296100000443</v>
          </cell>
          <cell r="CB261">
            <v>-20</v>
          </cell>
          <cell r="CC261">
            <v>-40.000245640000685</v>
          </cell>
          <cell r="CD261">
            <v>-39.999755999997433</v>
          </cell>
          <cell r="CE261">
            <v>-228.6578491399996</v>
          </cell>
          <cell r="CF261">
            <v>0</v>
          </cell>
          <cell r="CG261">
            <v>-34.813755040000615</v>
          </cell>
          <cell r="CH261">
            <v>-15.269361399998161</v>
          </cell>
          <cell r="CI261">
            <v>-26.553425099999004</v>
          </cell>
          <cell r="CJ261">
            <v>-9.3537930000002234</v>
          </cell>
          <cell r="CK261">
            <v>-15.559809999998834</v>
          </cell>
          <cell r="CL261">
            <v>-25.560059100000217</v>
          </cell>
          <cell r="CM261">
            <v>-4.2510889999994106</v>
          </cell>
          <cell r="CN261">
            <v>-31.781987500002288</v>
          </cell>
          <cell r="CO261">
            <v>-15.560056999998778</v>
          </cell>
          <cell r="CP261">
            <v>-9.9545099999995728</v>
          </cell>
          <cell r="CQ261">
            <v>-40.000002000000677</v>
          </cell>
          <cell r="CR261">
            <v>-424.74904936999883</v>
          </cell>
          <cell r="CS261">
            <v>-1.4294119999995019</v>
          </cell>
          <cell r="CT261">
            <v>-82.271354799997425</v>
          </cell>
          <cell r="CU261">
            <v>-23.247746000000916</v>
          </cell>
          <cell r="CV261">
            <v>-34.722967699999572</v>
          </cell>
          <cell r="CW261">
            <v>-83.700482719999854</v>
          </cell>
          <cell r="CX261">
            <v>0</v>
          </cell>
          <cell r="CY261">
            <v>0</v>
          </cell>
          <cell r="CZ261">
            <v>0</v>
          </cell>
          <cell r="DA261">
            <v>-20</v>
          </cell>
          <cell r="DB261">
            <v>-32.719729599999482</v>
          </cell>
          <cell r="DC261">
            <v>-65.866016450001553</v>
          </cell>
          <cell r="DD261">
            <v>-80.791340100002344</v>
          </cell>
          <cell r="DE261">
            <v>-320.67046986000059</v>
          </cell>
          <cell r="DF261">
            <v>-2.1196940000008908</v>
          </cell>
          <cell r="DG261">
            <v>-60.000001200000042</v>
          </cell>
          <cell r="DH261">
            <v>-31.372335739999471</v>
          </cell>
          <cell r="DI261">
            <v>-38.423193020000326</v>
          </cell>
          <cell r="DJ261">
            <v>-18.032362399999329</v>
          </cell>
          <cell r="DK261">
            <v>-19.684445000000778</v>
          </cell>
          <cell r="DL261">
            <v>-3.8135309999997844</v>
          </cell>
          <cell r="DM261">
            <v>-15.075864000000365</v>
          </cell>
          <cell r="DN261">
            <v>-30</v>
          </cell>
          <cell r="DO261">
            <v>-19.493099999999686</v>
          </cell>
          <cell r="DP261">
            <v>-18.28023100000064</v>
          </cell>
          <cell r="DQ261">
            <v>-64.375712499999281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</row>
        <row r="262">
          <cell r="F262">
            <v>-150.89605720000691</v>
          </cell>
          <cell r="G262">
            <v>-99.230489140001737</v>
          </cell>
          <cell r="H262">
            <v>-63.339409299998806</v>
          </cell>
          <cell r="I262">
            <v>-65.56005499999992</v>
          </cell>
          <cell r="J262">
            <v>-54.194548400002532</v>
          </cell>
          <cell r="K262">
            <v>-27.150699699999677</v>
          </cell>
          <cell r="L262">
            <v>-5.3262606000025698</v>
          </cell>
          <cell r="M262">
            <v>-22.369745899999543</v>
          </cell>
          <cell r="N262">
            <v>-21.120114999997895</v>
          </cell>
          <cell r="O262">
            <v>-26.679933999999776</v>
          </cell>
          <cell r="P262">
            <v>-62.297989999999118</v>
          </cell>
          <cell r="Q262">
            <v>-123.27386029999616</v>
          </cell>
          <cell r="R262">
            <v>-866.16157378004573</v>
          </cell>
          <cell r="S262">
            <v>-167.39529487999971</v>
          </cell>
          <cell r="T262">
            <v>-78.780727000001207</v>
          </cell>
          <cell r="U262">
            <v>-127.00008549999984</v>
          </cell>
          <cell r="V262">
            <v>-65.559932999996818</v>
          </cell>
          <cell r="W262">
            <v>-84.825972999999067</v>
          </cell>
          <cell r="X262">
            <v>-30.587235999999393</v>
          </cell>
          <cell r="Y262">
            <v>-16.637800699998479</v>
          </cell>
          <cell r="Z262">
            <v>0</v>
          </cell>
          <cell r="AA262">
            <v>-48.985142300000007</v>
          </cell>
          <cell r="AB262">
            <v>-94.17124590000094</v>
          </cell>
          <cell r="AC262">
            <v>-93.935253800002101</v>
          </cell>
          <cell r="AD262">
            <v>-58.282881700004509</v>
          </cell>
          <cell r="AE262">
            <v>-596.64960894000251</v>
          </cell>
          <cell r="AF262">
            <v>-38.270127000003413</v>
          </cell>
          <cell r="AG262">
            <v>-111.02199699999983</v>
          </cell>
          <cell r="AH262">
            <v>-125.17463780000253</v>
          </cell>
          <cell r="AI262">
            <v>-57.635422300001665</v>
          </cell>
          <cell r="AJ262">
            <v>-29.999998400002369</v>
          </cell>
          <cell r="AK262">
            <v>-15.042054500001541</v>
          </cell>
          <cell r="AL262">
            <v>0</v>
          </cell>
          <cell r="AM262">
            <v>0</v>
          </cell>
          <cell r="AN262">
            <v>-19.189048239997646</v>
          </cell>
          <cell r="AO262">
            <v>-60.316327000000456</v>
          </cell>
          <cell r="AP262">
            <v>-79.999996700003976</v>
          </cell>
          <cell r="AQ262">
            <v>-60</v>
          </cell>
          <cell r="AR262">
            <v>-606.52626517997123</v>
          </cell>
          <cell r="AS262">
            <v>-57.799321000005875</v>
          </cell>
          <cell r="AT262">
            <v>-50.743206600000121</v>
          </cell>
          <cell r="AU262">
            <v>-74.112078499998461</v>
          </cell>
          <cell r="AV262">
            <v>-84.233589420000499</v>
          </cell>
          <cell r="AW262">
            <v>-64.707052699999622</v>
          </cell>
          <cell r="AX262">
            <v>-45.699121999998169</v>
          </cell>
          <cell r="AY262">
            <v>-0.42253599999821745</v>
          </cell>
          <cell r="AZ262">
            <v>0</v>
          </cell>
          <cell r="BA262">
            <v>-11.172379000003275</v>
          </cell>
          <cell r="BB262">
            <v>-59.135909299999184</v>
          </cell>
          <cell r="BC262">
            <v>-52.050041959999362</v>
          </cell>
          <cell r="BD262">
            <v>-106.45102870000119</v>
          </cell>
          <cell r="BE262">
            <v>-695.48267939999641</v>
          </cell>
          <cell r="BF262">
            <v>-116.9273480999982</v>
          </cell>
          <cell r="BG262">
            <v>-90.000002400000085</v>
          </cell>
          <cell r="BH262">
            <v>-51.119992299994919</v>
          </cell>
          <cell r="BI262">
            <v>-63.197057299999869</v>
          </cell>
          <cell r="BJ262">
            <v>-110.08460969999942</v>
          </cell>
          <cell r="BK262">
            <v>-36.324353099997097</v>
          </cell>
          <cell r="BL262">
            <v>0</v>
          </cell>
          <cell r="BM262">
            <v>-26.680175000001327</v>
          </cell>
          <cell r="BN262">
            <v>-30.450205999997706</v>
          </cell>
          <cell r="BO262">
            <v>-67.805931499999133</v>
          </cell>
          <cell r="BP262">
            <v>-45.994703000003938</v>
          </cell>
          <cell r="BQ262">
            <v>-56.898301000001084</v>
          </cell>
          <cell r="BR262">
            <v>-483.3333852999931</v>
          </cell>
          <cell r="BS262">
            <v>-30</v>
          </cell>
          <cell r="BT262">
            <v>-23.330365400001028</v>
          </cell>
          <cell r="BU262">
            <v>-86.885772100002214</v>
          </cell>
          <cell r="BV262">
            <v>-52.994194999999308</v>
          </cell>
          <cell r="BW262">
            <v>-43.124929600002361</v>
          </cell>
          <cell r="BX262">
            <v>-39.922730000002048</v>
          </cell>
          <cell r="BY262">
            <v>-11.119873999999982</v>
          </cell>
          <cell r="BZ262">
            <v>-5.8967809999994643</v>
          </cell>
          <cell r="CA262">
            <v>-61.434507199999643</v>
          </cell>
          <cell r="CB262">
            <v>-24.825453000001289</v>
          </cell>
          <cell r="CC262">
            <v>-25.560057999995479</v>
          </cell>
          <cell r="CD262">
            <v>-78.238720000001194</v>
          </cell>
          <cell r="CE262">
            <v>-501.33360164998157</v>
          </cell>
          <cell r="CF262">
            <v>-51.454737000000023</v>
          </cell>
          <cell r="CG262">
            <v>-74.202017299998261</v>
          </cell>
          <cell r="CH262">
            <v>-73.171823699995002</v>
          </cell>
          <cell r="CI262">
            <v>-64.947014999997918</v>
          </cell>
          <cell r="CJ262">
            <v>-44.835279449998779</v>
          </cell>
          <cell r="CK262">
            <v>-29.999998699997377</v>
          </cell>
          <cell r="CL262">
            <v>-5.5600559999984398</v>
          </cell>
          <cell r="CM262">
            <v>-39.655828099999781</v>
          </cell>
          <cell r="CN262">
            <v>-55.55980880000061</v>
          </cell>
          <cell r="CO262">
            <v>-21.94703749999826</v>
          </cell>
          <cell r="CP262">
            <v>-10</v>
          </cell>
          <cell r="CQ262">
            <v>-30.000000100000761</v>
          </cell>
          <cell r="CR262">
            <v>-662.06273029999284</v>
          </cell>
          <cell r="CS262">
            <v>-86.287959000001138</v>
          </cell>
          <cell r="CT262">
            <v>-104.61108999999851</v>
          </cell>
          <cell r="CU262">
            <v>-107.27489169999899</v>
          </cell>
          <cell r="CV262">
            <v>-41.120118000002549</v>
          </cell>
          <cell r="CW262">
            <v>-93.415594599999167</v>
          </cell>
          <cell r="CX262">
            <v>-45.559813000003487</v>
          </cell>
          <cell r="CY262">
            <v>-5.5598140000001877</v>
          </cell>
          <cell r="CZ262">
            <v>-5.5598139999965497</v>
          </cell>
          <cell r="DA262">
            <v>-20.569088000000193</v>
          </cell>
          <cell r="DB262">
            <v>-34.314559000002191</v>
          </cell>
          <cell r="DC262">
            <v>-60.538913999997021</v>
          </cell>
          <cell r="DD262">
            <v>-57.251075000000128</v>
          </cell>
          <cell r="DE262">
            <v>-399.50459728996793</v>
          </cell>
          <cell r="DF262">
            <v>-20.281428639995283</v>
          </cell>
          <cell r="DG262">
            <v>-29.999999699997716</v>
          </cell>
          <cell r="DH262">
            <v>-60.000005999994755</v>
          </cell>
          <cell r="DI262">
            <v>-56.526214199999231</v>
          </cell>
          <cell r="DJ262">
            <v>-85.925111079999624</v>
          </cell>
          <cell r="DK262">
            <v>-19.33886050000001</v>
          </cell>
          <cell r="DL262">
            <v>-0.59575069999846164</v>
          </cell>
          <cell r="DM262">
            <v>-17.918975000000501</v>
          </cell>
          <cell r="DN262">
            <v>-60.000000899999577</v>
          </cell>
          <cell r="DO262">
            <v>-18.332099399998697</v>
          </cell>
          <cell r="DP262">
            <v>-4.6404851700062864</v>
          </cell>
          <cell r="DQ262">
            <v>-25.945665999999619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</row>
        <row r="263">
          <cell r="F263">
            <v>-10.352058600001328</v>
          </cell>
          <cell r="G263">
            <v>-28.959129589999975</v>
          </cell>
          <cell r="H263">
            <v>-9.3269270000000688</v>
          </cell>
          <cell r="I263">
            <v>-41.348121099999844</v>
          </cell>
          <cell r="J263">
            <v>-17.643214300000182</v>
          </cell>
          <cell r="K263">
            <v>-5.5598144000000502</v>
          </cell>
          <cell r="L263">
            <v>-0.23379799999975148</v>
          </cell>
          <cell r="M263">
            <v>-10.00000049999926</v>
          </cell>
          <cell r="N263">
            <v>0</v>
          </cell>
          <cell r="O263">
            <v>-11.704748999999538</v>
          </cell>
          <cell r="P263">
            <v>-17.818229659999815</v>
          </cell>
          <cell r="Q263">
            <v>-43.525671699999293</v>
          </cell>
          <cell r="R263">
            <v>-150.16618741800266</v>
          </cell>
          <cell r="S263">
            <v>-24.245015000000421</v>
          </cell>
          <cell r="T263">
            <v>-12.877017419999902</v>
          </cell>
          <cell r="U263">
            <v>-26.729348398000184</v>
          </cell>
          <cell r="V263">
            <v>0</v>
          </cell>
          <cell r="W263">
            <v>-10</v>
          </cell>
          <cell r="X263">
            <v>0</v>
          </cell>
          <cell r="Y263">
            <v>0</v>
          </cell>
          <cell r="Z263">
            <v>0</v>
          </cell>
          <cell r="AA263">
            <v>-16.574918100000104</v>
          </cell>
          <cell r="AB263">
            <v>-18.068747399999666</v>
          </cell>
          <cell r="AC263">
            <v>-28.745304000000033</v>
          </cell>
          <cell r="AD263">
            <v>-12.925837100001445</v>
          </cell>
          <cell r="AE263">
            <v>-117.0571262500016</v>
          </cell>
          <cell r="AF263">
            <v>-5.5600585499996669</v>
          </cell>
          <cell r="AG263">
            <v>-25.209474700000101</v>
          </cell>
          <cell r="AH263">
            <v>-13.058012899999994</v>
          </cell>
          <cell r="AI263">
            <v>-6.3007040000002235</v>
          </cell>
          <cell r="AJ263">
            <v>-9.9999997000004441</v>
          </cell>
          <cell r="AK263">
            <v>-1.6376330000002781</v>
          </cell>
          <cell r="AL263">
            <v>-5.5598145000003569</v>
          </cell>
          <cell r="AM263">
            <v>0</v>
          </cell>
          <cell r="AN263">
            <v>0</v>
          </cell>
          <cell r="AO263">
            <v>-16.583103300000403</v>
          </cell>
          <cell r="AP263">
            <v>-20.365360100000544</v>
          </cell>
          <cell r="AQ263">
            <v>-12.7829655000005</v>
          </cell>
          <cell r="AR263">
            <v>-147.31630919999589</v>
          </cell>
          <cell r="AS263">
            <v>-1.2659789999997884</v>
          </cell>
          <cell r="AT263">
            <v>-22.62731900000017</v>
          </cell>
          <cell r="AU263">
            <v>-30.880473000000165</v>
          </cell>
          <cell r="AV263">
            <v>-19.61599249999972</v>
          </cell>
          <cell r="AW263">
            <v>-7.2111670000003869</v>
          </cell>
          <cell r="AX263">
            <v>-6.7135330000000977</v>
          </cell>
          <cell r="AY263">
            <v>0</v>
          </cell>
          <cell r="AZ263">
            <v>0</v>
          </cell>
          <cell r="BA263">
            <v>-4.530661599999803</v>
          </cell>
          <cell r="BB263">
            <v>-10.414592799999809</v>
          </cell>
          <cell r="BC263">
            <v>-44.056591300000036</v>
          </cell>
          <cell r="BD263">
            <v>0</v>
          </cell>
          <cell r="BE263">
            <v>-135.87644106000516</v>
          </cell>
          <cell r="BF263">
            <v>-34.457743700000719</v>
          </cell>
          <cell r="BG263">
            <v>0</v>
          </cell>
          <cell r="BH263">
            <v>-17.909700799999882</v>
          </cell>
          <cell r="BI263">
            <v>-36.250592899999901</v>
          </cell>
          <cell r="BJ263">
            <v>-1.6542841000000408</v>
          </cell>
          <cell r="BK263">
            <v>-9.057111380000606</v>
          </cell>
          <cell r="BL263">
            <v>0</v>
          </cell>
          <cell r="BM263">
            <v>0</v>
          </cell>
          <cell r="BN263">
            <v>-2.1032419999992271</v>
          </cell>
          <cell r="BO263">
            <v>-2.3277440000001661</v>
          </cell>
          <cell r="BP263">
            <v>-10.507052720000502</v>
          </cell>
          <cell r="BQ263">
            <v>-21.608969459999571</v>
          </cell>
          <cell r="BR263">
            <v>-108.41068794999956</v>
          </cell>
          <cell r="BS263">
            <v>0</v>
          </cell>
          <cell r="BT263">
            <v>-6.6696350000001985</v>
          </cell>
          <cell r="BU263">
            <v>-36.393198399999164</v>
          </cell>
          <cell r="BV263">
            <v>-8.1256713000002492</v>
          </cell>
          <cell r="BW263">
            <v>-5.8684198000000833</v>
          </cell>
          <cell r="BX263">
            <v>-11.197146149999753</v>
          </cell>
          <cell r="BY263">
            <v>0</v>
          </cell>
          <cell r="BZ263">
            <v>-3.8052797000000282</v>
          </cell>
          <cell r="CA263">
            <v>-16.351336099999571</v>
          </cell>
          <cell r="CB263">
            <v>-10.000000500000169</v>
          </cell>
          <cell r="CC263">
            <v>0</v>
          </cell>
          <cell r="CD263">
            <v>-10.000001000000339</v>
          </cell>
          <cell r="CE263">
            <v>-53.287915174001682</v>
          </cell>
          <cell r="CF263">
            <v>-10</v>
          </cell>
          <cell r="CG263">
            <v>-5.7979830000003858</v>
          </cell>
          <cell r="CH263">
            <v>0</v>
          </cell>
          <cell r="CI263">
            <v>-9.0066349999997328</v>
          </cell>
          <cell r="CJ263">
            <v>-6.8997157399999196</v>
          </cell>
          <cell r="CK263">
            <v>0</v>
          </cell>
          <cell r="CL263">
            <v>0</v>
          </cell>
          <cell r="CM263">
            <v>-2.7382867999995142</v>
          </cell>
          <cell r="CN263">
            <v>-10.746843799999624</v>
          </cell>
          <cell r="CO263">
            <v>-8.0529619999997522</v>
          </cell>
          <cell r="CP263">
            <v>-4.548883400093473E-2</v>
          </cell>
          <cell r="CQ263">
            <v>0</v>
          </cell>
          <cell r="CR263">
            <v>-98.012972689999515</v>
          </cell>
          <cell r="CS263">
            <v>0</v>
          </cell>
          <cell r="CT263">
            <v>-5.8628546999998434</v>
          </cell>
          <cell r="CU263">
            <v>-14.177128999999695</v>
          </cell>
          <cell r="CV263">
            <v>-8.7665819999992891</v>
          </cell>
          <cell r="CW263">
            <v>-36.229913890000716</v>
          </cell>
          <cell r="CX263">
            <v>-16.002419499999633</v>
          </cell>
          <cell r="CY263">
            <v>0</v>
          </cell>
          <cell r="CZ263">
            <v>0</v>
          </cell>
          <cell r="DA263">
            <v>-5.5598140000001877</v>
          </cell>
          <cell r="DB263">
            <v>-7.2802695999998832</v>
          </cell>
          <cell r="DC263">
            <v>-4.1339900000002672</v>
          </cell>
          <cell r="DD263">
            <v>0</v>
          </cell>
          <cell r="DE263">
            <v>-117.38735550000092</v>
          </cell>
          <cell r="DF263">
            <v>-27.598877000000357</v>
          </cell>
          <cell r="DG263">
            <v>0</v>
          </cell>
          <cell r="DH263">
            <v>0</v>
          </cell>
          <cell r="DI263">
            <v>-11.576805199999399</v>
          </cell>
          <cell r="DJ263">
            <v>-14.126108999999815</v>
          </cell>
          <cell r="DK263">
            <v>-15.531084000000192</v>
          </cell>
          <cell r="DL263">
            <v>-9.4042490000001635</v>
          </cell>
          <cell r="DM263">
            <v>-5.0390058000002682</v>
          </cell>
          <cell r="DN263">
            <v>0</v>
          </cell>
          <cell r="DO263">
            <v>-14.613178999999946</v>
          </cell>
          <cell r="DP263">
            <v>-15.444202500000756</v>
          </cell>
          <cell r="DQ263">
            <v>-4.0538440000000264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7.8027228447467678E-2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-8.5487013280483914E-2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-8.5487013280483914E-2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</row>
        <row r="267">
          <cell r="F267">
            <v>-522.99799251000832</v>
          </cell>
          <cell r="G267">
            <v>-478.32685183000149</v>
          </cell>
          <cell r="H267">
            <v>-344.45952070000021</v>
          </cell>
          <cell r="I267">
            <v>-410.19629841000051</v>
          </cell>
          <cell r="J267">
            <v>-221.70449002155453</v>
          </cell>
          <cell r="K267">
            <v>-85.59760590000019</v>
          </cell>
          <cell r="L267">
            <v>-33.360163470594202</v>
          </cell>
          <cell r="M267">
            <v>-61.493084799998769</v>
          </cell>
          <cell r="N267">
            <v>-95.5998512999995</v>
          </cell>
          <cell r="O267">
            <v>-206.37979109998508</v>
          </cell>
          <cell r="P267">
            <v>-1037.6585882499994</v>
          </cell>
          <cell r="Q267">
            <v>-903.35987340000065</v>
          </cell>
          <cell r="R267">
            <v>-8233.3938626712516</v>
          </cell>
          <cell r="S267">
            <v>-999.83805554000037</v>
          </cell>
          <cell r="T267">
            <v>-1067.9056151800039</v>
          </cell>
          <cell r="U267">
            <v>-1082.6381715579919</v>
          </cell>
          <cell r="V267">
            <v>-709.35589842999525</v>
          </cell>
          <cell r="W267">
            <v>-770.52467141326974</v>
          </cell>
          <cell r="X267">
            <v>-256.83510847999628</v>
          </cell>
          <cell r="Y267">
            <v>-150.85718469999028</v>
          </cell>
          <cell r="Z267">
            <v>-97.839103399999658</v>
          </cell>
          <cell r="AA267">
            <v>-563.39954285000204</v>
          </cell>
          <cell r="AB267">
            <v>-848.87625965997881</v>
          </cell>
          <cell r="AC267">
            <v>-894.11642010002106</v>
          </cell>
          <cell r="AD267">
            <v>-791.20783136002638</v>
          </cell>
          <cell r="AE267">
            <v>-8359.9550932269813</v>
          </cell>
          <cell r="AF267">
            <v>-733.76250392001157</v>
          </cell>
          <cell r="AG267">
            <v>-1266.181210230008</v>
          </cell>
          <cell r="AH267">
            <v>-1300.4756198900077</v>
          </cell>
          <cell r="AI267">
            <v>-797.16970808000565</v>
          </cell>
          <cell r="AJ267">
            <v>-572.9455166499979</v>
          </cell>
          <cell r="AK267">
            <v>-485.55299840000339</v>
          </cell>
          <cell r="AL267">
            <v>-114.47924529999909</v>
          </cell>
          <cell r="AM267">
            <v>-111.19968753000103</v>
          </cell>
          <cell r="AN267">
            <v>-445.72536003999676</v>
          </cell>
          <cell r="AO267">
            <v>-698.18408980700769</v>
          </cell>
          <cell r="AP267">
            <v>-918.87553158000264</v>
          </cell>
          <cell r="AQ267">
            <v>-915.40362179998738</v>
          </cell>
          <cell r="AR267">
            <v>-7942.5636155859929</v>
          </cell>
          <cell r="AS267">
            <v>-680.27450955000677</v>
          </cell>
          <cell r="AT267">
            <v>-1183.0817146500044</v>
          </cell>
          <cell r="AU267">
            <v>-1084.1809271299924</v>
          </cell>
          <cell r="AV267">
            <v>-788.86072973500222</v>
          </cell>
          <cell r="AW267">
            <v>-800.23778847499943</v>
          </cell>
          <cell r="AX267">
            <v>-406.16776184999435</v>
          </cell>
          <cell r="AY267">
            <v>-69.809411399997771</v>
          </cell>
          <cell r="AZ267">
            <v>-92.045196159991065</v>
          </cell>
          <cell r="BA267">
            <v>-418.55798037000932</v>
          </cell>
          <cell r="BB267">
            <v>-690.85751340000911</v>
          </cell>
          <cell r="BC267">
            <v>-900.69124766601271</v>
          </cell>
          <cell r="BD267">
            <v>-827.79883519999885</v>
          </cell>
          <cell r="BE267">
            <v>-5176.2757256229779</v>
          </cell>
          <cell r="BF267">
            <v>-658.44649010001376</v>
          </cell>
          <cell r="BG267">
            <v>-547.30103210000016</v>
          </cell>
          <cell r="BH267">
            <v>-521.96782549998852</v>
          </cell>
          <cell r="BI267">
            <v>-689.91053880999152</v>
          </cell>
          <cell r="BJ267">
            <v>-581.22572262300332</v>
          </cell>
          <cell r="BK267">
            <v>-271.44719791999069</v>
          </cell>
          <cell r="BL267">
            <v>-106.71874839999464</v>
          </cell>
          <cell r="BM267">
            <v>-82.280030000004444</v>
          </cell>
          <cell r="BN267">
            <v>-262.88458695999043</v>
          </cell>
          <cell r="BO267">
            <v>-507.35127490000104</v>
          </cell>
          <cell r="BP267">
            <v>-478.6855553500136</v>
          </cell>
          <cell r="BQ267">
            <v>-468.05672296000193</v>
          </cell>
          <cell r="BR267">
            <v>-4904.7551242899808</v>
          </cell>
          <cell r="BS267">
            <v>-510.4517995999804</v>
          </cell>
          <cell r="BT267">
            <v>-447.83505724999304</v>
          </cell>
          <cell r="BU267">
            <v>-566.80381562999992</v>
          </cell>
          <cell r="BV267">
            <v>-626.84814868001013</v>
          </cell>
          <cell r="BW267">
            <v>-475.55991139999423</v>
          </cell>
          <cell r="BX267">
            <v>-372.28005099000097</v>
          </cell>
          <cell r="BY267">
            <v>-82.104642400005105</v>
          </cell>
          <cell r="BZ267">
            <v>-114.51979360000223</v>
          </cell>
          <cell r="CA267">
            <v>-353.77806319999945</v>
          </cell>
          <cell r="CB267">
            <v>-428.32161820000147</v>
          </cell>
          <cell r="CC267">
            <v>-406.25246443999731</v>
          </cell>
          <cell r="CD267">
            <v>-519.99975889999041</v>
          </cell>
          <cell r="CE267">
            <v>-3992.3851659020265</v>
          </cell>
          <cell r="CF267">
            <v>-406.67993338000815</v>
          </cell>
          <cell r="CG267">
            <v>-366.64988104000622</v>
          </cell>
          <cell r="CH267">
            <v>-556.75822609998386</v>
          </cell>
          <cell r="CI267">
            <v>-516.71950245999415</v>
          </cell>
          <cell r="CJ267">
            <v>-429.61976590800077</v>
          </cell>
          <cell r="CK267">
            <v>-269.89431587000013</v>
          </cell>
          <cell r="CL267">
            <v>-70.039795099997718</v>
          </cell>
          <cell r="CM267">
            <v>-93.010297559998435</v>
          </cell>
          <cell r="CN267">
            <v>-288.13411020000058</v>
          </cell>
          <cell r="CO267">
            <v>-398.37594735001039</v>
          </cell>
          <cell r="CP267">
            <v>-312.02314783400107</v>
          </cell>
          <cell r="CQ267">
            <v>-284.48024309999892</v>
          </cell>
          <cell r="CR267">
            <v>-4893.956372810032</v>
          </cell>
          <cell r="CS267">
            <v>-410.40651916999377</v>
          </cell>
          <cell r="CT267">
            <v>-471.4849297999981</v>
          </cell>
          <cell r="CU267">
            <v>-512.0745960999941</v>
          </cell>
          <cell r="CV267">
            <v>-611.36746249999578</v>
          </cell>
          <cell r="CW267">
            <v>-605.94464993999759</v>
          </cell>
          <cell r="CX267">
            <v>-424.39585720000605</v>
          </cell>
          <cell r="CY267">
            <v>-118.95825950000608</v>
          </cell>
          <cell r="CZ267">
            <v>-82.279300599991984</v>
          </cell>
          <cell r="DA267">
            <v>-360.04028435000146</v>
          </cell>
          <cell r="DB267">
            <v>-576.4526990000104</v>
          </cell>
          <cell r="DC267">
            <v>-380.5522924500001</v>
          </cell>
          <cell r="DD267">
            <v>-339.99952219999977</v>
          </cell>
          <cell r="DE267">
            <v>-4743.5625595498987</v>
          </cell>
          <cell r="DF267">
            <v>-250.00000163999721</v>
          </cell>
          <cell r="DG267">
            <v>-441.99275320000743</v>
          </cell>
          <cell r="DH267">
            <v>-366.07807003998778</v>
          </cell>
          <cell r="DI267">
            <v>-576.63537132000147</v>
          </cell>
          <cell r="DJ267">
            <v>-606.72117693000064</v>
          </cell>
          <cell r="DK267">
            <v>-418.15058283000121</v>
          </cell>
          <cell r="DL267">
            <v>-205.18861509999283</v>
          </cell>
          <cell r="DM267">
            <v>-659.62316879999707</v>
          </cell>
          <cell r="DN267">
            <v>-370.62602564999679</v>
          </cell>
          <cell r="DO267">
            <v>-286.18393406998894</v>
          </cell>
          <cell r="DP267">
            <v>-280.00001807001354</v>
          </cell>
          <cell r="DQ267">
            <v>-282.36284189999242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</row>
        <row r="270"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</row>
        <row r="272"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</row>
        <row r="273"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</row>
        <row r="275"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</row>
        <row r="276"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</row>
        <row r="278">
          <cell r="F278">
            <v>-70914.721000000136</v>
          </cell>
          <cell r="G278">
            <v>-103270.74639999983</v>
          </cell>
          <cell r="H278">
            <v>-53961.212100000004</v>
          </cell>
          <cell r="I278">
            <v>-6431.1921999999322</v>
          </cell>
          <cell r="J278">
            <v>-10915.663700000034</v>
          </cell>
          <cell r="K278">
            <v>-106730.04370000004</v>
          </cell>
          <cell r="L278">
            <v>-192687.78960000025</v>
          </cell>
          <cell r="M278">
            <v>-252421.34550000029</v>
          </cell>
          <cell r="N278">
            <v>-170839.04839999974</v>
          </cell>
          <cell r="O278">
            <v>-123449.55389999994</v>
          </cell>
          <cell r="P278">
            <v>-57001.893500000006</v>
          </cell>
          <cell r="Q278">
            <v>-59141.848600000027</v>
          </cell>
          <cell r="R278">
            <v>-1437612.4663000032</v>
          </cell>
          <cell r="S278">
            <v>-65131.357000000076</v>
          </cell>
          <cell r="T278">
            <v>-107678.75500000012</v>
          </cell>
          <cell r="U278">
            <v>-50818.193700000062</v>
          </cell>
          <cell r="V278">
            <v>-13540.634000000078</v>
          </cell>
          <cell r="W278">
            <v>-25691.601699999999</v>
          </cell>
          <cell r="X278">
            <v>-125236.8833000001</v>
          </cell>
          <cell r="Y278">
            <v>-224575.73059999989</v>
          </cell>
          <cell r="Z278">
            <v>-304646.12049999973</v>
          </cell>
          <cell r="AA278">
            <v>-163336.09079999989</v>
          </cell>
          <cell r="AB278">
            <v>-136714.74139999994</v>
          </cell>
          <cell r="AC278">
            <v>-101774.44429999986</v>
          </cell>
          <cell r="AD278">
            <v>-118467.91400000011</v>
          </cell>
          <cell r="AE278">
            <v>-1606213.2006999999</v>
          </cell>
          <cell r="AF278">
            <v>-194380.24230000004</v>
          </cell>
          <cell r="AG278">
            <v>-110012.90689999983</v>
          </cell>
          <cell r="AH278">
            <v>-61641.543999999994</v>
          </cell>
          <cell r="AI278">
            <v>-32780.111500000115</v>
          </cell>
          <cell r="AJ278">
            <v>-39945.987000000197</v>
          </cell>
          <cell r="AK278">
            <v>-136056.48080000002</v>
          </cell>
          <cell r="AL278">
            <v>-238834.23810000019</v>
          </cell>
          <cell r="AM278">
            <v>-274464.90700000012</v>
          </cell>
          <cell r="AN278">
            <v>-174680.9393000002</v>
          </cell>
          <cell r="AO278">
            <v>-128466.2145</v>
          </cell>
          <cell r="AP278">
            <v>-109624.49380000005</v>
          </cell>
          <cell r="AQ278">
            <v>-105325.13550000009</v>
          </cell>
          <cell r="AR278">
            <v>-1452479.8211000077</v>
          </cell>
          <cell r="AS278">
            <v>-170865.43290000036</v>
          </cell>
          <cell r="AT278">
            <v>-108491.50439999998</v>
          </cell>
          <cell r="AU278">
            <v>-59554.01370000001</v>
          </cell>
          <cell r="AV278">
            <v>2148.8470000000671</v>
          </cell>
          <cell r="AW278">
            <v>-25427.212400000077</v>
          </cell>
          <cell r="AX278">
            <v>-138654.35580000002</v>
          </cell>
          <cell r="AY278">
            <v>-214468.57329999981</v>
          </cell>
          <cell r="AZ278">
            <v>-250494.25689999992</v>
          </cell>
          <cell r="BA278">
            <v>-160314.86960000033</v>
          </cell>
          <cell r="BB278">
            <v>-140254.74559999979</v>
          </cell>
          <cell r="BC278">
            <v>-86713.040400000056</v>
          </cell>
          <cell r="BD278">
            <v>-99390.663100000005</v>
          </cell>
          <cell r="BE278">
            <v>-1421545.3481999971</v>
          </cell>
          <cell r="BF278">
            <v>-98654.612099999795</v>
          </cell>
          <cell r="BG278">
            <v>-109708.34779999987</v>
          </cell>
          <cell r="BH278">
            <v>-52185.392800000031</v>
          </cell>
          <cell r="BI278">
            <v>16929.159900000086</v>
          </cell>
          <cell r="BJ278">
            <v>-58432.132900000084</v>
          </cell>
          <cell r="BK278">
            <v>-145544.21399999969</v>
          </cell>
          <cell r="BL278">
            <v>-237592.02450000029</v>
          </cell>
          <cell r="BM278">
            <v>-291714.83860000037</v>
          </cell>
          <cell r="BN278">
            <v>-157963.7893000003</v>
          </cell>
          <cell r="BO278">
            <v>-108442.06769999978</v>
          </cell>
          <cell r="BP278">
            <v>-78890.73440000019</v>
          </cell>
          <cell r="BQ278">
            <v>-99346.35400000005</v>
          </cell>
          <cell r="BR278">
            <v>-1533396.7496999986</v>
          </cell>
          <cell r="BS278">
            <v>-104918.223</v>
          </cell>
          <cell r="BT278">
            <v>-108728.89209999982</v>
          </cell>
          <cell r="BU278">
            <v>-62080.060200000065</v>
          </cell>
          <cell r="BV278">
            <v>31165.75410000002</v>
          </cell>
          <cell r="BW278">
            <v>-20738.277900000103</v>
          </cell>
          <cell r="BX278">
            <v>-140112.72689999966</v>
          </cell>
          <cell r="BY278">
            <v>-233838.7714999998</v>
          </cell>
          <cell r="BZ278">
            <v>-296151.14259999944</v>
          </cell>
          <cell r="CA278">
            <v>-171280.44419999979</v>
          </cell>
          <cell r="CB278">
            <v>-152532.55239999993</v>
          </cell>
          <cell r="CC278">
            <v>-168839.9776999997</v>
          </cell>
          <cell r="CD278">
            <v>-105341.43530000001</v>
          </cell>
          <cell r="CE278">
            <v>-1517073.5205999985</v>
          </cell>
          <cell r="CF278">
            <v>-116783.62799999979</v>
          </cell>
          <cell r="CG278">
            <v>-116728.93650000007</v>
          </cell>
          <cell r="CH278">
            <v>-57644.903200000059</v>
          </cell>
          <cell r="CI278">
            <v>22269.67109999992</v>
          </cell>
          <cell r="CJ278">
            <v>-17582.296000000089</v>
          </cell>
          <cell r="CK278">
            <v>-137771.06570000015</v>
          </cell>
          <cell r="CL278">
            <v>-251302.05500000017</v>
          </cell>
          <cell r="CM278">
            <v>-287848.88359999983</v>
          </cell>
          <cell r="CN278">
            <v>-174441.08740000008</v>
          </cell>
          <cell r="CO278">
            <v>-174418.54010000033</v>
          </cell>
          <cell r="CP278">
            <v>-100021.2611</v>
          </cell>
          <cell r="CQ278">
            <v>-104800.53509999998</v>
          </cell>
          <cell r="CR278">
            <v>-1654337.5895999968</v>
          </cell>
          <cell r="CS278">
            <v>-135043.43029999989</v>
          </cell>
          <cell r="CT278">
            <v>-131340.01349999988</v>
          </cell>
          <cell r="CU278">
            <v>-83864.377800000017</v>
          </cell>
          <cell r="CV278">
            <v>42146.756000000052</v>
          </cell>
          <cell r="CW278">
            <v>22446.51689999993</v>
          </cell>
          <cell r="CX278">
            <v>-148691.29400000023</v>
          </cell>
          <cell r="CY278">
            <v>-332654.86789999995</v>
          </cell>
          <cell r="CZ278">
            <v>-301189.89529999997</v>
          </cell>
          <cell r="DA278">
            <v>-191420.48529999983</v>
          </cell>
          <cell r="DB278">
            <v>-151668.08370000008</v>
          </cell>
          <cell r="DC278">
            <v>-115163.76160000009</v>
          </cell>
          <cell r="DD278">
            <v>-127894.6531</v>
          </cell>
          <cell r="DE278">
            <v>-1811925.8303999975</v>
          </cell>
          <cell r="DF278">
            <v>-120349.81890000007</v>
          </cell>
          <cell r="DG278">
            <v>-100069.26390000014</v>
          </cell>
          <cell r="DH278">
            <v>-80376.327399999951</v>
          </cell>
          <cell r="DI278">
            <v>-1210.5677999998443</v>
          </cell>
          <cell r="DJ278">
            <v>17932.948299999814</v>
          </cell>
          <cell r="DK278">
            <v>-145446.45659999992</v>
          </cell>
          <cell r="DL278">
            <v>-362212.62120000087</v>
          </cell>
          <cell r="DM278">
            <v>-385025.55300000031</v>
          </cell>
          <cell r="DN278">
            <v>-228844.13919999986</v>
          </cell>
          <cell r="DO278">
            <v>-176984.94959999993</v>
          </cell>
          <cell r="DP278">
            <v>-128209.73970000003</v>
          </cell>
          <cell r="DQ278">
            <v>-101129.34140000003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</row>
        <row r="279">
          <cell r="F279">
            <v>3567.2645999998786</v>
          </cell>
          <cell r="G279">
            <v>7261.1112999999896</v>
          </cell>
          <cell r="H279">
            <v>5414.8245000001043</v>
          </cell>
          <cell r="I279">
            <v>-19213.571699999971</v>
          </cell>
          <cell r="J279">
            <v>-31916.189800000051</v>
          </cell>
          <cell r="K279">
            <v>1542.0435999999754</v>
          </cell>
          <cell r="L279">
            <v>-741.52190000005066</v>
          </cell>
          <cell r="M279">
            <v>16139.872800000012</v>
          </cell>
          <cell r="N279">
            <v>7327.4596000001766</v>
          </cell>
          <cell r="O279">
            <v>9109.9606999999378</v>
          </cell>
          <cell r="P279">
            <v>-561.5977000000421</v>
          </cell>
          <cell r="Q279">
            <v>-3563.2700000000186</v>
          </cell>
          <cell r="R279">
            <v>14676.133000005037</v>
          </cell>
          <cell r="S279">
            <v>-1505.3278999999166</v>
          </cell>
          <cell r="T279">
            <v>3407.9680000001099</v>
          </cell>
          <cell r="U279">
            <v>-2026.2166000001598</v>
          </cell>
          <cell r="V279">
            <v>-21818.62770000007</v>
          </cell>
          <cell r="W279">
            <v>-29469.353200000012</v>
          </cell>
          <cell r="X279">
            <v>258.24479999998584</v>
          </cell>
          <cell r="Y279">
            <v>-754.78459999989718</v>
          </cell>
          <cell r="Z279">
            <v>46116.706900000107</v>
          </cell>
          <cell r="AA279">
            <v>-537.73849999997765</v>
          </cell>
          <cell r="AB279">
            <v>11020.141199999955</v>
          </cell>
          <cell r="AC279">
            <v>7231.6731000000145</v>
          </cell>
          <cell r="AD279">
            <v>2753.4475000000093</v>
          </cell>
          <cell r="AE279">
            <v>-6628.3532000035048</v>
          </cell>
          <cell r="AF279">
            <v>14110.583300000057</v>
          </cell>
          <cell r="AG279">
            <v>2765.4920999999158</v>
          </cell>
          <cell r="AH279">
            <v>-3769.9816000000574</v>
          </cell>
          <cell r="AI279">
            <v>-18804.622399999993</v>
          </cell>
          <cell r="AJ279">
            <v>-21767.694000000018</v>
          </cell>
          <cell r="AK279">
            <v>-2806.1532000000589</v>
          </cell>
          <cell r="AL279">
            <v>3425.2449999996461</v>
          </cell>
          <cell r="AM279">
            <v>14322.580599999987</v>
          </cell>
          <cell r="AN279">
            <v>1007.4531999998726</v>
          </cell>
          <cell r="AO279">
            <v>2845.3490000001621</v>
          </cell>
          <cell r="AP279">
            <v>1412.9717999999411</v>
          </cell>
          <cell r="AQ279">
            <v>630.4230000001844</v>
          </cell>
          <cell r="AR279">
            <v>-45885.051200006157</v>
          </cell>
          <cell r="AS279">
            <v>118.36880000028759</v>
          </cell>
          <cell r="AT279">
            <v>7558.7471000000369</v>
          </cell>
          <cell r="AU279">
            <v>-1831.3604000001214</v>
          </cell>
          <cell r="AV279">
            <v>-35092.651699999813</v>
          </cell>
          <cell r="AW279">
            <v>-12371.462000000058</v>
          </cell>
          <cell r="AX279">
            <v>633.11899999994785</v>
          </cell>
          <cell r="AY279">
            <v>963.67409999994561</v>
          </cell>
          <cell r="AZ279">
            <v>-288.42439999990165</v>
          </cell>
          <cell r="BA279">
            <v>-723.60850000008941</v>
          </cell>
          <cell r="BB279">
            <v>-813.52340000029653</v>
          </cell>
          <cell r="BC279">
            <v>-3911.0760000001173</v>
          </cell>
          <cell r="BD279">
            <v>-126.85380000015721</v>
          </cell>
          <cell r="BE279">
            <v>-47266.609700001776</v>
          </cell>
          <cell r="BF279">
            <v>-2238.7574000000022</v>
          </cell>
          <cell r="BG279">
            <v>1615.3273000000045</v>
          </cell>
          <cell r="BH279">
            <v>-2515.1990000000224</v>
          </cell>
          <cell r="BI279">
            <v>-51045.450699999928</v>
          </cell>
          <cell r="BJ279">
            <v>-15197.625100000063</v>
          </cell>
          <cell r="BK279">
            <v>4732.5637000002898</v>
          </cell>
          <cell r="BL279">
            <v>5830.2727000000887</v>
          </cell>
          <cell r="BM279">
            <v>22519.337100000121</v>
          </cell>
          <cell r="BN279">
            <v>-1926.9961999999359</v>
          </cell>
          <cell r="BO279">
            <v>-1043.1354000000283</v>
          </cell>
          <cell r="BP279">
            <v>-3736.3879000002053</v>
          </cell>
          <cell r="BQ279">
            <v>-4260.5587999999989</v>
          </cell>
          <cell r="BR279">
            <v>-75618.620499998331</v>
          </cell>
          <cell r="BS279">
            <v>-2073.5884000000078</v>
          </cell>
          <cell r="BT279">
            <v>-3509.2166000001598</v>
          </cell>
          <cell r="BU279">
            <v>1536.2415000000037</v>
          </cell>
          <cell r="BV279">
            <v>-65073.196400000015</v>
          </cell>
          <cell r="BW279">
            <v>-16627.297999999952</v>
          </cell>
          <cell r="BX279">
            <v>-1135.7619000002742</v>
          </cell>
          <cell r="BY279">
            <v>1315.7039000000805</v>
          </cell>
          <cell r="BZ279">
            <v>15381.02170000039</v>
          </cell>
          <cell r="CA279">
            <v>-3348.3194999997504</v>
          </cell>
          <cell r="CB279">
            <v>754.01300000026822</v>
          </cell>
          <cell r="CC279">
            <v>1559.7188999997452</v>
          </cell>
          <cell r="CD279">
            <v>-4397.938700000057</v>
          </cell>
          <cell r="CE279">
            <v>-56090.386300005019</v>
          </cell>
          <cell r="CF279">
            <v>-1667.8898000000045</v>
          </cell>
          <cell r="CG279">
            <v>-218.84669999987818</v>
          </cell>
          <cell r="CH279">
            <v>-1798.7812000000849</v>
          </cell>
          <cell r="CI279">
            <v>-36871.705000000075</v>
          </cell>
          <cell r="CJ279">
            <v>-21331.983400000026</v>
          </cell>
          <cell r="CK279">
            <v>1103.3069000001997</v>
          </cell>
          <cell r="CL279">
            <v>8046.1692999997176</v>
          </cell>
          <cell r="CM279">
            <v>6226.6547999996692</v>
          </cell>
          <cell r="CN279">
            <v>-692.49330000020564</v>
          </cell>
          <cell r="CO279">
            <v>-4279.0578999998979</v>
          </cell>
          <cell r="CP279">
            <v>1492.2657000001054</v>
          </cell>
          <cell r="CQ279">
            <v>-6098.0256999998819</v>
          </cell>
          <cell r="CR279">
            <v>-155029.21909999847</v>
          </cell>
          <cell r="CS279">
            <v>-3326.8226999999024</v>
          </cell>
          <cell r="CT279">
            <v>-4055.2506999997422</v>
          </cell>
          <cell r="CU279">
            <v>-7851.4745999998413</v>
          </cell>
          <cell r="CV279">
            <v>-45752.132800000021</v>
          </cell>
          <cell r="CW279">
            <v>-44708.348400000017</v>
          </cell>
          <cell r="CX279">
            <v>-3859.521599999629</v>
          </cell>
          <cell r="CY279">
            <v>-12323.830900000408</v>
          </cell>
          <cell r="CZ279">
            <v>-12508.355200000107</v>
          </cell>
          <cell r="DA279">
            <v>-2551.6308000003919</v>
          </cell>
          <cell r="DB279">
            <v>-7403.1274999999441</v>
          </cell>
          <cell r="DC279">
            <v>-2519.6062000000384</v>
          </cell>
          <cell r="DD279">
            <v>-8169.1177000000607</v>
          </cell>
          <cell r="DE279">
            <v>-82194.03010000661</v>
          </cell>
          <cell r="DF279">
            <v>-10457.046799999895</v>
          </cell>
          <cell r="DG279">
            <v>2476.0609000001568</v>
          </cell>
          <cell r="DH279">
            <v>4399.5404999998864</v>
          </cell>
          <cell r="DI279">
            <v>-34627.385100000072</v>
          </cell>
          <cell r="DJ279">
            <v>-27993.518300000113</v>
          </cell>
          <cell r="DK279">
            <v>-4468.6787999998778</v>
          </cell>
          <cell r="DL279">
            <v>-5889.379300000146</v>
          </cell>
          <cell r="DM279">
            <v>-17936.548200000077</v>
          </cell>
          <cell r="DN279">
            <v>-1312.6928999996744</v>
          </cell>
          <cell r="DO279">
            <v>1369.4935999999288</v>
          </cell>
          <cell r="DP279">
            <v>13135.996599999955</v>
          </cell>
          <cell r="DQ279">
            <v>-889.8723000001628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</row>
        <row r="280">
          <cell r="F280">
            <v>5775.8299999998417</v>
          </cell>
          <cell r="G280">
            <v>15908.725899999961</v>
          </cell>
          <cell r="H280">
            <v>3854.8516999999993</v>
          </cell>
          <cell r="I280">
            <v>-18408.490299999947</v>
          </cell>
          <cell r="J280">
            <v>-14800.09580000001</v>
          </cell>
          <cell r="K280">
            <v>592.79480000003241</v>
          </cell>
          <cell r="L280">
            <v>-264.51069999998435</v>
          </cell>
          <cell r="M280">
            <v>20161.098000000231</v>
          </cell>
          <cell r="N280">
            <v>10527.562799999956</v>
          </cell>
          <cell r="O280">
            <v>3222.6588999999221</v>
          </cell>
          <cell r="P280">
            <v>0</v>
          </cell>
          <cell r="Q280">
            <v>-4402.7317999999505</v>
          </cell>
          <cell r="R280">
            <v>7151.6731999963522</v>
          </cell>
          <cell r="S280">
            <v>-948.61650000000373</v>
          </cell>
          <cell r="T280">
            <v>3121.6631000000052</v>
          </cell>
          <cell r="U280">
            <v>-2474.3335000001825</v>
          </cell>
          <cell r="V280">
            <v>-31709.76640000008</v>
          </cell>
          <cell r="W280">
            <v>-17266.497199999867</v>
          </cell>
          <cell r="X280">
            <v>-1303.4405999998562</v>
          </cell>
          <cell r="Y280">
            <v>5606.5853000003844</v>
          </cell>
          <cell r="Z280">
            <v>18838.665500000119</v>
          </cell>
          <cell r="AA280">
            <v>3843.1367999999784</v>
          </cell>
          <cell r="AB280">
            <v>9407.691800000146</v>
          </cell>
          <cell r="AC280">
            <v>11288.677700000117</v>
          </cell>
          <cell r="AD280">
            <v>8747.907200000016</v>
          </cell>
          <cell r="AE280">
            <v>40362.578300002962</v>
          </cell>
          <cell r="AF280">
            <v>12983.425499999896</v>
          </cell>
          <cell r="AG280">
            <v>3864.59710000013</v>
          </cell>
          <cell r="AH280">
            <v>4766.028999999864</v>
          </cell>
          <cell r="AI280">
            <v>-36348.336399999913</v>
          </cell>
          <cell r="AJ280">
            <v>-2357.2746000000043</v>
          </cell>
          <cell r="AK280">
            <v>3778.4997999998741</v>
          </cell>
          <cell r="AL280">
            <v>9312.2348000002094</v>
          </cell>
          <cell r="AM280">
            <v>16356.973199999891</v>
          </cell>
          <cell r="AN280">
            <v>8073.1335000004619</v>
          </cell>
          <cell r="AO280">
            <v>5722.2801000000909</v>
          </cell>
          <cell r="AP280">
            <v>11392.22089999984</v>
          </cell>
          <cell r="AQ280">
            <v>2818.7954000001773</v>
          </cell>
          <cell r="AR280">
            <v>-35675.826400000602</v>
          </cell>
          <cell r="AS280">
            <v>2171.6120000001974</v>
          </cell>
          <cell r="AT280">
            <v>91.668300000019372</v>
          </cell>
          <cell r="AU280">
            <v>5647.2269000001252</v>
          </cell>
          <cell r="AV280">
            <v>-42428.10269999993</v>
          </cell>
          <cell r="AW280">
            <v>-25427.104200000176</v>
          </cell>
          <cell r="AX280">
            <v>164.80389999970794</v>
          </cell>
          <cell r="AY280">
            <v>-751.23600000003353</v>
          </cell>
          <cell r="AZ280">
            <v>10479.001900000032</v>
          </cell>
          <cell r="BA280">
            <v>1368.4298000000417</v>
          </cell>
          <cell r="BB280">
            <v>10036.43629999971</v>
          </cell>
          <cell r="BC280">
            <v>7996.530999999959</v>
          </cell>
          <cell r="BD280">
            <v>-5025.093600000022</v>
          </cell>
          <cell r="BE280">
            <v>-78285.236899994314</v>
          </cell>
          <cell r="BF280">
            <v>-3369.6185999999288</v>
          </cell>
          <cell r="BG280">
            <v>1018.6114999998827</v>
          </cell>
          <cell r="BH280">
            <v>-2767.1898999998812</v>
          </cell>
          <cell r="BI280">
            <v>-48683.612800000003</v>
          </cell>
          <cell r="BJ280">
            <v>-24963.354800000088</v>
          </cell>
          <cell r="BK280">
            <v>-2618.1703999997117</v>
          </cell>
          <cell r="BL280">
            <v>4707.304999999702</v>
          </cell>
          <cell r="BM280">
            <v>14728.889800000004</v>
          </cell>
          <cell r="BN280">
            <v>-3524.6284999996424</v>
          </cell>
          <cell r="BO280">
            <v>-2865.369899999816</v>
          </cell>
          <cell r="BP280">
            <v>-2918.9333999999799</v>
          </cell>
          <cell r="BQ280">
            <v>-7029.1648999999743</v>
          </cell>
          <cell r="BR280">
            <v>-94127.536500006914</v>
          </cell>
          <cell r="BS280">
            <v>-1621.8624999998137</v>
          </cell>
          <cell r="BT280">
            <v>-765.96660000015981</v>
          </cell>
          <cell r="BU280">
            <v>-5624.7483000000939</v>
          </cell>
          <cell r="BV280">
            <v>-61174.105699999956</v>
          </cell>
          <cell r="BW280">
            <v>-32187.145099999849</v>
          </cell>
          <cell r="BX280">
            <v>-3186.9096999997273</v>
          </cell>
          <cell r="BY280">
            <v>-4466.5192999998108</v>
          </cell>
          <cell r="BZ280">
            <v>13276.548700000159</v>
          </cell>
          <cell r="CA280">
            <v>-1428.0683999997564</v>
          </cell>
          <cell r="CB280">
            <v>4882.0971000003628</v>
          </cell>
          <cell r="CC280">
            <v>376.4706999999471</v>
          </cell>
          <cell r="CD280">
            <v>-2207.3273999998346</v>
          </cell>
          <cell r="CE280">
            <v>-96858.062699995935</v>
          </cell>
          <cell r="CF280">
            <v>2376.3870999999344</v>
          </cell>
          <cell r="CG280">
            <v>-5188.002400000114</v>
          </cell>
          <cell r="CH280">
            <v>-4379.5862000000197</v>
          </cell>
          <cell r="CI280">
            <v>-71679.383399999933</v>
          </cell>
          <cell r="CJ280">
            <v>-28745.570599999977</v>
          </cell>
          <cell r="CK280">
            <v>-781.39220000011846</v>
          </cell>
          <cell r="CL280">
            <v>5082.6491000000387</v>
          </cell>
          <cell r="CM280">
            <v>10181.077399999835</v>
          </cell>
          <cell r="CN280">
            <v>-617.29440000001341</v>
          </cell>
          <cell r="CO280">
            <v>4627.149799999781</v>
          </cell>
          <cell r="CP280">
            <v>-3743.251900000032</v>
          </cell>
          <cell r="CQ280">
            <v>-3990.8449999999721</v>
          </cell>
          <cell r="CR280">
            <v>-127712.85830000043</v>
          </cell>
          <cell r="CS280">
            <v>-4754.6679000002332</v>
          </cell>
          <cell r="CT280">
            <v>-3166.9141999999993</v>
          </cell>
          <cell r="CU280">
            <v>-4438.9128000000492</v>
          </cell>
          <cell r="CV280">
            <v>-45375.576399999904</v>
          </cell>
          <cell r="CW280">
            <v>-32764.38320000004</v>
          </cell>
          <cell r="CX280">
            <v>-5183.9919000002556</v>
          </cell>
          <cell r="CY280">
            <v>-5540.4060999993235</v>
          </cell>
          <cell r="CZ280">
            <v>-9082.3921999996528</v>
          </cell>
          <cell r="DA280">
            <v>-6496.7383000003174</v>
          </cell>
          <cell r="DB280">
            <v>-3428.5287999999709</v>
          </cell>
          <cell r="DC280">
            <v>-2989.1858000000939</v>
          </cell>
          <cell r="DD280">
            <v>-4491.1607000001241</v>
          </cell>
          <cell r="DE280">
            <v>-80535.443600002676</v>
          </cell>
          <cell r="DF280">
            <v>-3667.7053999998607</v>
          </cell>
          <cell r="DG280">
            <v>2827.1210000000428</v>
          </cell>
          <cell r="DH280">
            <v>-1704.9495999999344</v>
          </cell>
          <cell r="DI280">
            <v>-24138.571699999971</v>
          </cell>
          <cell r="DJ280">
            <v>-33277.887199999997</v>
          </cell>
          <cell r="DK280">
            <v>-1621.5759000000544</v>
          </cell>
          <cell r="DL280">
            <v>-8392.2713000001386</v>
          </cell>
          <cell r="DM280">
            <v>-11013.818400000222</v>
          </cell>
          <cell r="DN280">
            <v>768.73650000011548</v>
          </cell>
          <cell r="DO280">
            <v>1559.4396999999881</v>
          </cell>
          <cell r="DP280">
            <v>-628.31389999995008</v>
          </cell>
          <cell r="DQ280">
            <v>-1245.6474000001326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-38734.120700001717</v>
          </cell>
          <cell r="CS281">
            <v>-342.28380000032485</v>
          </cell>
          <cell r="CT281">
            <v>5.8214999996125698</v>
          </cell>
          <cell r="CU281">
            <v>1616.2821999993175</v>
          </cell>
          <cell r="CV281">
            <v>-36150.464600000065</v>
          </cell>
          <cell r="CW281">
            <v>-19417.178299999796</v>
          </cell>
          <cell r="CX281">
            <v>-4850.3582999999635</v>
          </cell>
          <cell r="CY281">
            <v>12740.586000000127</v>
          </cell>
          <cell r="CZ281">
            <v>1820.2407999997959</v>
          </cell>
          <cell r="DA281">
            <v>13874.930800000206</v>
          </cell>
          <cell r="DB281">
            <v>-484.96430000010878</v>
          </cell>
          <cell r="DC281">
            <v>-3604.9150999998674</v>
          </cell>
          <cell r="DD281">
            <v>-3941.8175999997184</v>
          </cell>
          <cell r="DE281">
            <v>29950.88259999454</v>
          </cell>
          <cell r="DF281">
            <v>6526.9890000000596</v>
          </cell>
          <cell r="DG281">
            <v>2141.7293999996036</v>
          </cell>
          <cell r="DH281">
            <v>-5905.0153999999166</v>
          </cell>
          <cell r="DI281">
            <v>-15436.766599999741</v>
          </cell>
          <cell r="DJ281">
            <v>-27932.933500000276</v>
          </cell>
          <cell r="DK281">
            <v>2480.3332000002265</v>
          </cell>
          <cell r="DL281">
            <v>12451.061300000176</v>
          </cell>
          <cell r="DM281">
            <v>17280.498700000346</v>
          </cell>
          <cell r="DN281">
            <v>27514.43990000058</v>
          </cell>
          <cell r="DO281">
            <v>7104.6925999997184</v>
          </cell>
          <cell r="DP281">
            <v>11650.292999999598</v>
          </cell>
          <cell r="DQ281">
            <v>-7924.4390000002459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150903.00039999187</v>
          </cell>
          <cell r="CS282">
            <v>7600.6213999995962</v>
          </cell>
          <cell r="CT282">
            <v>-208.29710000008345</v>
          </cell>
          <cell r="CU282">
            <v>19663.036400000565</v>
          </cell>
          <cell r="CV282">
            <v>-4341.0487999999896</v>
          </cell>
          <cell r="CW282">
            <v>-10670.242599999998</v>
          </cell>
          <cell r="CX282">
            <v>9070.2589999996126</v>
          </cell>
          <cell r="CY282">
            <v>46423.401600000449</v>
          </cell>
          <cell r="CZ282">
            <v>19382.138199999928</v>
          </cell>
          <cell r="DA282">
            <v>18719.306599999778</v>
          </cell>
          <cell r="DB282">
            <v>28901.224499999546</v>
          </cell>
          <cell r="DC282">
            <v>9611.7616999996826</v>
          </cell>
          <cell r="DD282">
            <v>6750.8395000007004</v>
          </cell>
          <cell r="DE282">
            <v>304610.9979000017</v>
          </cell>
          <cell r="DF282">
            <v>28167.219299999997</v>
          </cell>
          <cell r="DG282">
            <v>4391.310399999842</v>
          </cell>
          <cell r="DH282">
            <v>11702.820499999449</v>
          </cell>
          <cell r="DI282">
            <v>-7027.4569000005722</v>
          </cell>
          <cell r="DJ282">
            <v>-10118.434300000779</v>
          </cell>
          <cell r="DK282">
            <v>20785.36719999928</v>
          </cell>
          <cell r="DL282">
            <v>56388.742699999362</v>
          </cell>
          <cell r="DM282">
            <v>65184.930700000376</v>
          </cell>
          <cell r="DN282">
            <v>63508.778699999675</v>
          </cell>
          <cell r="DO282">
            <v>46852.627000000328</v>
          </cell>
          <cell r="DP282">
            <v>25770.006400000304</v>
          </cell>
          <cell r="DQ282">
            <v>-994.91380000021309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-29989.630400002003</v>
          </cell>
          <cell r="CS283">
            <v>-5440.918000000529</v>
          </cell>
          <cell r="CT283">
            <v>-1472.1864999998361</v>
          </cell>
          <cell r="CU283">
            <v>-3229.783400000073</v>
          </cell>
          <cell r="CV283">
            <v>-3469.2560999998823</v>
          </cell>
          <cell r="CW283">
            <v>-397.92800000030547</v>
          </cell>
          <cell r="CX283">
            <v>-2529.033400000073</v>
          </cell>
          <cell r="CY283">
            <v>-2662.0664999997243</v>
          </cell>
          <cell r="CZ283">
            <v>-5017.4171000001952</v>
          </cell>
          <cell r="DA283">
            <v>-4388.5268000001088</v>
          </cell>
          <cell r="DB283">
            <v>-4380.1661999998614</v>
          </cell>
          <cell r="DC283">
            <v>-1682.1513999998569</v>
          </cell>
          <cell r="DD283">
            <v>4679.8030000003055</v>
          </cell>
          <cell r="DE283">
            <v>-51091.385400012136</v>
          </cell>
          <cell r="DF283">
            <v>-4361.5920000001788</v>
          </cell>
          <cell r="DG283">
            <v>-1216.6899999994785</v>
          </cell>
          <cell r="DH283">
            <v>-5179.2401000000536</v>
          </cell>
          <cell r="DI283">
            <v>-2638.8238000003621</v>
          </cell>
          <cell r="DJ283">
            <v>-4810.9004000006244</v>
          </cell>
          <cell r="DK283">
            <v>-3164.4468000000343</v>
          </cell>
          <cell r="DL283">
            <v>-6361.0559000000358</v>
          </cell>
          <cell r="DM283">
            <v>-4685.2103000003844</v>
          </cell>
          <cell r="DN283">
            <v>-7890.1430999999866</v>
          </cell>
          <cell r="DO283">
            <v>-2567.1929999999702</v>
          </cell>
          <cell r="DP283">
            <v>-6347.8260000003502</v>
          </cell>
          <cell r="DQ283">
            <v>-1868.2639999995008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</row>
        <row r="284"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-30702.472500011325</v>
          </cell>
          <cell r="CS284">
            <v>1529.7695000004023</v>
          </cell>
          <cell r="CT284">
            <v>-1095.6163000008091</v>
          </cell>
          <cell r="CU284">
            <v>-1249.1040000002831</v>
          </cell>
          <cell r="CV284">
            <v>-2526.4884999999776</v>
          </cell>
          <cell r="CW284">
            <v>-711.87449999991804</v>
          </cell>
          <cell r="CX284">
            <v>-3419.7293000007048</v>
          </cell>
          <cell r="CY284">
            <v>-2977.2302999999374</v>
          </cell>
          <cell r="CZ284">
            <v>-3591.631400000304</v>
          </cell>
          <cell r="DA284">
            <v>-3854.3779999995604</v>
          </cell>
          <cell r="DB284">
            <v>-3582.4477000003681</v>
          </cell>
          <cell r="DC284">
            <v>-1311.8875000001863</v>
          </cell>
          <cell r="DD284">
            <v>-7911.8544999994338</v>
          </cell>
          <cell r="DE284">
            <v>-34570.440799996257</v>
          </cell>
          <cell r="DF284">
            <v>-4866.1790000004694</v>
          </cell>
          <cell r="DG284">
            <v>-1497.5956000005826</v>
          </cell>
          <cell r="DH284">
            <v>-2277.859999999404</v>
          </cell>
          <cell r="DI284">
            <v>-3091.5788000002503</v>
          </cell>
          <cell r="DJ284">
            <v>-1600.8318999996409</v>
          </cell>
          <cell r="DK284">
            <v>-1886.5718000000343</v>
          </cell>
          <cell r="DL284">
            <v>-1929.1381000000983</v>
          </cell>
          <cell r="DM284">
            <v>-4390.4161999998614</v>
          </cell>
          <cell r="DN284">
            <v>1407.1852000001818</v>
          </cell>
          <cell r="DO284">
            <v>-5146.0476000001654</v>
          </cell>
          <cell r="DP284">
            <v>-4322.9375</v>
          </cell>
          <cell r="DQ284">
            <v>-4968.4695000015199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</row>
        <row r="285"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-81652.702059999108</v>
          </cell>
          <cell r="CS285">
            <v>-9515.9708299990743</v>
          </cell>
          <cell r="CT285">
            <v>-5414.7130499994382</v>
          </cell>
          <cell r="CU285">
            <v>-14657.095180000179</v>
          </cell>
          <cell r="CV285">
            <v>-5366.5676699997857</v>
          </cell>
          <cell r="CW285">
            <v>-3329.2725000004284</v>
          </cell>
          <cell r="CX285">
            <v>-4534.2901000007987</v>
          </cell>
          <cell r="CY285">
            <v>-2341.5781999994069</v>
          </cell>
          <cell r="CZ285">
            <v>-4473.2315299995244</v>
          </cell>
          <cell r="DA285">
            <v>-7773.2995999995619</v>
          </cell>
          <cell r="DB285">
            <v>-4901.9267099993303</v>
          </cell>
          <cell r="DC285">
            <v>-8693.2929400000721</v>
          </cell>
          <cell r="DD285">
            <v>-10651.46374999918</v>
          </cell>
          <cell r="DE285">
            <v>-111094.7279600054</v>
          </cell>
          <cell r="DF285">
            <v>-15262.076970001683</v>
          </cell>
          <cell r="DG285">
            <v>-11662.07600000035</v>
          </cell>
          <cell r="DH285">
            <v>-8665.6761600002646</v>
          </cell>
          <cell r="DI285">
            <v>-6662.8216400006786</v>
          </cell>
          <cell r="DJ285">
            <v>-4306.7884999997914</v>
          </cell>
          <cell r="DK285">
            <v>-7622.2765399999917</v>
          </cell>
          <cell r="DL285">
            <v>-5143.8348699994385</v>
          </cell>
          <cell r="DM285">
            <v>-5110.3218200001866</v>
          </cell>
          <cell r="DN285">
            <v>-13315.867569999769</v>
          </cell>
          <cell r="DO285">
            <v>-10642.905010000803</v>
          </cell>
          <cell r="DP285">
            <v>-12668.382220000029</v>
          </cell>
          <cell r="DQ285">
            <v>-10031.700660001487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-3.3315809010573127E-3</v>
          </cell>
          <cell r="CS286">
            <v>0</v>
          </cell>
          <cell r="CT286">
            <v>0</v>
          </cell>
          <cell r="CU286">
            <v>0</v>
          </cell>
          <cell r="CV286">
            <v>-1.0000000003174137E-4</v>
          </cell>
          <cell r="CW286">
            <v>-1.8751919005954229E-3</v>
          </cell>
          <cell r="CX286">
            <v>-2.224000000704985E-4</v>
          </cell>
          <cell r="CY286">
            <v>-5.0039000015873053E-4</v>
          </cell>
          <cell r="CZ286">
            <v>0</v>
          </cell>
          <cell r="DA286">
            <v>-4.335990001374428E-4</v>
          </cell>
          <cell r="DB286">
            <v>-2.0000000006348273E-4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</row>
        <row r="288">
          <cell r="F288">
            <v>0</v>
          </cell>
          <cell r="G288">
            <v>0</v>
          </cell>
          <cell r="H288">
            <v>199.88369333725586</v>
          </cell>
          <cell r="I288">
            <v>66.627899999999897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207.34515863736306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6.4664037520529294E-3</v>
          </cell>
          <cell r="AS290">
            <v>0</v>
          </cell>
          <cell r="AT290">
            <v>0</v>
          </cell>
          <cell r="AU290">
            <v>5.0000000015870683E-4</v>
          </cell>
          <cell r="AV290">
            <v>3.4695430011034284E-4</v>
          </cell>
          <cell r="AW290">
            <v>2.2147393007033514E-3</v>
          </cell>
          <cell r="AX290">
            <v>3.4221138010861532E-3</v>
          </cell>
          <cell r="AY290">
            <v>-2.996369800951193E-3</v>
          </cell>
          <cell r="AZ290">
            <v>0</v>
          </cell>
          <cell r="BA290">
            <v>5.5600600017538526E-5</v>
          </cell>
          <cell r="BB290">
            <v>2.8233655508963368E-3</v>
          </cell>
          <cell r="BC290">
            <v>1.0000000003174134E-4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473.31999999999971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973.14355339840404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-6394.1418569398811</v>
          </cell>
          <cell r="BF294">
            <v>-86.680240000016056</v>
          </cell>
          <cell r="BG294">
            <v>-610.6188700000057</v>
          </cell>
          <cell r="BH294">
            <v>-818.91963000001851</v>
          </cell>
          <cell r="BI294">
            <v>-924.51943200000096</v>
          </cell>
          <cell r="BJ294">
            <v>-1226.1042756399838</v>
          </cell>
          <cell r="BK294">
            <v>-515.82988799997838</v>
          </cell>
          <cell r="BL294">
            <v>-48.920087999955285</v>
          </cell>
          <cell r="BM294">
            <v>-196.80075330002001</v>
          </cell>
          <cell r="BN294">
            <v>-610.07943399995565</v>
          </cell>
          <cell r="BO294">
            <v>-671.52424599998631</v>
          </cell>
          <cell r="BP294">
            <v>-356.8739999999525</v>
          </cell>
          <cell r="BQ294">
            <v>-327.27099999994971</v>
          </cell>
          <cell r="BR294">
            <v>-6653.5839130600216</v>
          </cell>
          <cell r="BS294">
            <v>-120</v>
          </cell>
          <cell r="BT294">
            <v>-748.55090100003872</v>
          </cell>
          <cell r="BU294">
            <v>-826.63641000003554</v>
          </cell>
          <cell r="BV294">
            <v>-946.89131566003198</v>
          </cell>
          <cell r="BW294">
            <v>-1203.3598668000195</v>
          </cell>
          <cell r="BX294">
            <v>-585.67806200002087</v>
          </cell>
          <cell r="BY294">
            <v>-73.57653369999025</v>
          </cell>
          <cell r="BZ294">
            <v>-195.67904499999713</v>
          </cell>
          <cell r="CA294">
            <v>-618.99858000001404</v>
          </cell>
          <cell r="CB294">
            <v>-760.85365889995592</v>
          </cell>
          <cell r="CC294">
            <v>-213.35924000001978</v>
          </cell>
          <cell r="CD294">
            <v>-360.00029999995604</v>
          </cell>
          <cell r="CE294">
            <v>-5332.4915793401306</v>
          </cell>
          <cell r="CF294">
            <v>-50</v>
          </cell>
          <cell r="CG294">
            <v>-500.06981000001542</v>
          </cell>
          <cell r="CH294">
            <v>-624.47941800008994</v>
          </cell>
          <cell r="CI294">
            <v>-1036.7198879999924</v>
          </cell>
          <cell r="CJ294">
            <v>-865.5593200000003</v>
          </cell>
          <cell r="CK294">
            <v>-621.19890299998224</v>
          </cell>
          <cell r="CL294">
            <v>-131.20101000001887</v>
          </cell>
          <cell r="CM294">
            <v>-205.67969999997877</v>
          </cell>
          <cell r="CN294">
            <v>-421.98473034001654</v>
          </cell>
          <cell r="CO294">
            <v>-675.59880000003614</v>
          </cell>
          <cell r="CP294">
            <v>-100</v>
          </cell>
          <cell r="CQ294">
            <v>-100</v>
          </cell>
          <cell r="CR294">
            <v>-6762.635879399837</v>
          </cell>
          <cell r="CS294">
            <v>-130</v>
          </cell>
          <cell r="CT294">
            <v>-321.36654999991879</v>
          </cell>
          <cell r="CU294">
            <v>-845.53081499994732</v>
          </cell>
          <cell r="CV294">
            <v>-1168.1142554000253</v>
          </cell>
          <cell r="CW294">
            <v>-1252.4556475999998</v>
          </cell>
          <cell r="CX294">
            <v>-637.39613399998052</v>
          </cell>
          <cell r="CY294">
            <v>-128.91963000001851</v>
          </cell>
          <cell r="CZ294">
            <v>-265.72034499997972</v>
          </cell>
          <cell r="DA294">
            <v>-630.03908900002716</v>
          </cell>
          <cell r="DB294">
            <v>-903.0934133999981</v>
          </cell>
          <cell r="DC294">
            <v>-240</v>
          </cell>
          <cell r="DD294">
            <v>-240</v>
          </cell>
          <cell r="DE294">
            <v>-5469.9670323001919</v>
          </cell>
          <cell r="DF294">
            <v>-80</v>
          </cell>
          <cell r="DG294">
            <v>-160</v>
          </cell>
          <cell r="DH294">
            <v>-873.92200000002049</v>
          </cell>
          <cell r="DI294">
            <v>-980.00005000003148</v>
          </cell>
          <cell r="DJ294">
            <v>-1160.6736420000088</v>
          </cell>
          <cell r="DK294">
            <v>-612.23999400000321</v>
          </cell>
          <cell r="DL294">
            <v>-17.908534799993504</v>
          </cell>
          <cell r="DM294">
            <v>351.58248999994248</v>
          </cell>
          <cell r="DN294">
            <v>-711.11949150002329</v>
          </cell>
          <cell r="DO294">
            <v>-815.68579000001773</v>
          </cell>
          <cell r="DP294">
            <v>-200.00002000003587</v>
          </cell>
          <cell r="DQ294">
            <v>-210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298"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</row>
        <row r="300"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</row>
        <row r="305"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</row>
        <row r="311"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</row>
        <row r="313"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</row>
        <row r="314"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</row>
        <row r="315"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</row>
        <row r="316"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</row>
        <row r="317"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</row>
        <row r="318"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</row>
        <row r="321"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</row>
        <row r="322"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</row>
        <row r="323"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</row>
        <row r="324"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0</v>
          </cell>
          <cell r="DC324">
            <v>0</v>
          </cell>
          <cell r="DD324">
            <v>0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</row>
        <row r="325"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</row>
        <row r="326"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0</v>
          </cell>
          <cell r="DD326">
            <v>0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</row>
        <row r="327"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</row>
        <row r="328"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0</v>
          </cell>
          <cell r="DC328">
            <v>0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</row>
        <row r="329"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</row>
        <row r="330"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</row>
        <row r="333"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</row>
        <row r="336"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</row>
        <row r="337"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</row>
        <row r="338"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</row>
        <row r="339"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3">
          <cell r="F343">
            <v>-61571.626400001347</v>
          </cell>
          <cell r="G343">
            <v>-80100.909199999645</v>
          </cell>
          <cell r="H343">
            <v>-44018.332206662744</v>
          </cell>
          <cell r="I343">
            <v>-43986.626299998723</v>
          </cell>
          <cell r="J343">
            <v>-57631.949300000444</v>
          </cell>
          <cell r="K343">
            <v>-104595.20529999956</v>
          </cell>
          <cell r="L343">
            <v>-193693.82220000774</v>
          </cell>
          <cell r="M343">
            <v>-216120.37469999865</v>
          </cell>
          <cell r="N343">
            <v>-152984.02599999867</v>
          </cell>
          <cell r="O343">
            <v>-109936.44558796473</v>
          </cell>
          <cell r="P343">
            <v>-57563.491200000048</v>
          </cell>
          <cell r="Q343">
            <v>-67107.850399999879</v>
          </cell>
          <cell r="R343">
            <v>-1415784.660100013</v>
          </cell>
          <cell r="S343">
            <v>-67585.301399998367</v>
          </cell>
          <cell r="T343">
            <v>-101149.12390000001</v>
          </cell>
          <cell r="U343">
            <v>-55318.743799999356</v>
          </cell>
          <cell r="V343">
            <v>-67069.028099999763</v>
          </cell>
          <cell r="W343">
            <v>-72427.452099999413</v>
          </cell>
          <cell r="X343">
            <v>-126282.07909999788</v>
          </cell>
          <cell r="Y343">
            <v>-219723.92990000546</v>
          </cell>
          <cell r="Z343">
            <v>-239690.7480999995</v>
          </cell>
          <cell r="AA343">
            <v>-160030.69249999896</v>
          </cell>
          <cell r="AB343">
            <v>-116286.90839999914</v>
          </cell>
          <cell r="AC343">
            <v>-83254.093499999493</v>
          </cell>
          <cell r="AD343">
            <v>-106966.55929999985</v>
          </cell>
          <cell r="AE343">
            <v>-1572478.9755999446</v>
          </cell>
          <cell r="AF343">
            <v>-167286.23350000009</v>
          </cell>
          <cell r="AG343">
            <v>-103382.81769999862</v>
          </cell>
          <cell r="AH343">
            <v>-60645.496599998325</v>
          </cell>
          <cell r="AI343">
            <v>-87933.070299999788</v>
          </cell>
          <cell r="AJ343">
            <v>-64070.955599999055</v>
          </cell>
          <cell r="AK343">
            <v>-135084.13419999927</v>
          </cell>
          <cell r="AL343">
            <v>-226096.75829999894</v>
          </cell>
          <cell r="AM343">
            <v>-243785.35319999978</v>
          </cell>
          <cell r="AN343">
            <v>-165600.35259999894</v>
          </cell>
          <cell r="AO343">
            <v>-119898.58540000021</v>
          </cell>
          <cell r="AP343">
            <v>-96819.301099998876</v>
          </cell>
          <cell r="AQ343">
            <v>-101875.91709999926</v>
          </cell>
          <cell r="AR343">
            <v>-1534040.6922335923</v>
          </cell>
          <cell r="AS343">
            <v>-168575.45210000128</v>
          </cell>
          <cell r="AT343">
            <v>-100841.08899999969</v>
          </cell>
          <cell r="AU343">
            <v>-55738.14670000039</v>
          </cell>
          <cell r="AV343">
            <v>-75371.907053044066</v>
          </cell>
          <cell r="AW343">
            <v>-63225.776385260746</v>
          </cell>
          <cell r="AX343">
            <v>-137856.42947788723</v>
          </cell>
          <cell r="AY343">
            <v>-214256.1381963715</v>
          </cell>
          <cell r="AZ343">
            <v>-240303.67940000072</v>
          </cell>
          <cell r="BA343">
            <v>-159670.04824440181</v>
          </cell>
          <cell r="BB343">
            <v>-131031.82987663709</v>
          </cell>
          <cell r="BC343">
            <v>-82627.585300000384</v>
          </cell>
          <cell r="BD343">
            <v>-104542.61050000042</v>
          </cell>
          <cell r="BE343">
            <v>-1553491.3366569579</v>
          </cell>
          <cell r="BF343">
            <v>-104349.66833999753</v>
          </cell>
          <cell r="BG343">
            <v>-107685.02786999941</v>
          </cell>
          <cell r="BH343">
            <v>-58286.701330000535</v>
          </cell>
          <cell r="BI343">
            <v>-83724.423032000661</v>
          </cell>
          <cell r="BJ343">
            <v>-99819.217075640336</v>
          </cell>
          <cell r="BK343">
            <v>-143945.65058800019</v>
          </cell>
          <cell r="BL343">
            <v>-227103.36688800156</v>
          </cell>
          <cell r="BM343">
            <v>-254663.41245330125</v>
          </cell>
          <cell r="BN343">
            <v>-164025.4934339989</v>
          </cell>
          <cell r="BO343">
            <v>-113022.09724599868</v>
          </cell>
          <cell r="BP343">
            <v>-85902.929700000212</v>
          </cell>
          <cell r="BQ343">
            <v>-110963.34869999811</v>
          </cell>
          <cell r="BR343">
            <v>-1709796.4906130433</v>
          </cell>
          <cell r="BS343">
            <v>-108733.67390000075</v>
          </cell>
          <cell r="BT343">
            <v>-113752.62620100006</v>
          </cell>
          <cell r="BU343">
            <v>-66995.203409999609</v>
          </cell>
          <cell r="BV343">
            <v>-96028.439315658063</v>
          </cell>
          <cell r="BW343">
            <v>-70756.080866800621</v>
          </cell>
          <cell r="BX343">
            <v>-145021.07656200044</v>
          </cell>
          <cell r="BY343">
            <v>-237063.16343369335</v>
          </cell>
          <cell r="BZ343">
            <v>-267689.25124499574</v>
          </cell>
          <cell r="CA343">
            <v>-176675.83067999966</v>
          </cell>
          <cell r="CB343">
            <v>-147657.29595890082</v>
          </cell>
          <cell r="CC343">
            <v>-167117.14733999968</v>
          </cell>
          <cell r="CD343">
            <v>-112306.70170000009</v>
          </cell>
          <cell r="CE343">
            <v>-1675354.461179316</v>
          </cell>
          <cell r="CF343">
            <v>-116125.13069999963</v>
          </cell>
          <cell r="CG343">
            <v>-122635.85541000031</v>
          </cell>
          <cell r="CH343">
            <v>-64447.750018000603</v>
          </cell>
          <cell r="CI343">
            <v>-87318.137188000605</v>
          </cell>
          <cell r="CJ343">
            <v>-68525.409320000559</v>
          </cell>
          <cell r="CK343">
            <v>-138070.34990300052</v>
          </cell>
          <cell r="CL343">
            <v>-238304.43761000037</v>
          </cell>
          <cell r="CM343">
            <v>-271646.83110000193</v>
          </cell>
          <cell r="CN343">
            <v>-176172.85983034223</v>
          </cell>
          <cell r="CO343">
            <v>-174746.04700000212</v>
          </cell>
          <cell r="CP343">
            <v>-102372.24730000086</v>
          </cell>
          <cell r="CQ343">
            <v>-114989.40579999797</v>
          </cell>
          <cell r="CR343">
            <v>-1974018.2314710617</v>
          </cell>
          <cell r="CS343">
            <v>-149423.70262999833</v>
          </cell>
          <cell r="CT343">
            <v>-147068.53639999777</v>
          </cell>
          <cell r="CU343">
            <v>-94856.959994994104</v>
          </cell>
          <cell r="CV343">
            <v>-102002.89322540164</v>
          </cell>
          <cell r="CW343">
            <v>-90805.168122790754</v>
          </cell>
          <cell r="CX343">
            <v>-164635.3559564054</v>
          </cell>
          <cell r="CY343">
            <v>-299464.91243037581</v>
          </cell>
          <cell r="CZ343">
            <v>-314926.26407500356</v>
          </cell>
          <cell r="DA343">
            <v>-184520.8609226048</v>
          </cell>
          <cell r="DB343">
            <v>-147851.11402341723</v>
          </cell>
          <cell r="DC343">
            <v>-126593.03883999586</v>
          </cell>
          <cell r="DD343">
            <v>-151869.42484999448</v>
          </cell>
          <cell r="DE343">
            <v>-1842319.9447925091</v>
          </cell>
          <cell r="DF343">
            <v>-124350.2107699886</v>
          </cell>
          <cell r="DG343">
            <v>-102769.40380001068</v>
          </cell>
          <cell r="DH343">
            <v>-88880.629660002887</v>
          </cell>
          <cell r="DI343">
            <v>-95813.972390010953</v>
          </cell>
          <cell r="DJ343">
            <v>-93269.019441999495</v>
          </cell>
          <cell r="DK343">
            <v>-141556.54603400826</v>
          </cell>
          <cell r="DL343">
            <v>-321106.40520481765</v>
          </cell>
          <cell r="DM343">
            <v>-345344.85603001714</v>
          </cell>
          <cell r="DN343">
            <v>-158874.8219615072</v>
          </cell>
          <cell r="DO343">
            <v>-139270.52810000628</v>
          </cell>
          <cell r="DP343">
            <v>-101820.90333999693</v>
          </cell>
          <cell r="DQ343">
            <v>-129262.64806000143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6"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</row>
        <row r="350">
          <cell r="F350">
            <v>0</v>
          </cell>
          <cell r="G350">
            <v>0</v>
          </cell>
          <cell r="H350">
            <v>-2655.4079999999994</v>
          </cell>
          <cell r="I350">
            <v>-1700.2419999999984</v>
          </cell>
          <cell r="J350">
            <v>0</v>
          </cell>
          <cell r="K350">
            <v>0</v>
          </cell>
          <cell r="L350">
            <v>-127.42000000001281</v>
          </cell>
          <cell r="M350">
            <v>-791.8169999999991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-4214.5137000000104</v>
          </cell>
          <cell r="S350">
            <v>0</v>
          </cell>
          <cell r="T350">
            <v>0</v>
          </cell>
          <cell r="U350">
            <v>-2672.015999999996</v>
          </cell>
          <cell r="V350">
            <v>-1249.9410000000025</v>
          </cell>
          <cell r="W350">
            <v>0</v>
          </cell>
          <cell r="X350">
            <v>-16.936700000000201</v>
          </cell>
          <cell r="Y350">
            <v>-275.61999999999534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-936.43700000000536</v>
          </cell>
          <cell r="AF350">
            <v>0</v>
          </cell>
          <cell r="AG350">
            <v>0</v>
          </cell>
          <cell r="AH350">
            <v>-253.01355999999998</v>
          </cell>
          <cell r="AI350">
            <v>-395.54420000000027</v>
          </cell>
          <cell r="AJ350">
            <v>0</v>
          </cell>
          <cell r="AK350">
            <v>-10.89924000000002</v>
          </cell>
          <cell r="AL350">
            <v>-276.98000000001048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-1455.2339999999385</v>
          </cell>
          <cell r="AS350">
            <v>0</v>
          </cell>
          <cell r="AT350">
            <v>0</v>
          </cell>
          <cell r="AU350">
            <v>-260.59200000000055</v>
          </cell>
          <cell r="AV350">
            <v>-623.35199999999895</v>
          </cell>
          <cell r="AW350">
            <v>0</v>
          </cell>
          <cell r="AX350">
            <v>0</v>
          </cell>
          <cell r="AY350">
            <v>-398.29999999993015</v>
          </cell>
          <cell r="AZ350">
            <v>-172.98999999999069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-3966.0590000001248</v>
          </cell>
          <cell r="BF350">
            <v>0</v>
          </cell>
          <cell r="BG350">
            <v>0</v>
          </cell>
          <cell r="BH350">
            <v>-1549.8589999999967</v>
          </cell>
          <cell r="BI350">
            <v>-1702.8499999999985</v>
          </cell>
          <cell r="BJ350">
            <v>0</v>
          </cell>
          <cell r="BK350">
            <v>0</v>
          </cell>
          <cell r="BL350">
            <v>-544.86000000010245</v>
          </cell>
          <cell r="BM350">
            <v>-155.8799999999901</v>
          </cell>
          <cell r="BN350">
            <v>-12.610000000000582</v>
          </cell>
          <cell r="BO350">
            <v>0</v>
          </cell>
          <cell r="BP350">
            <v>0</v>
          </cell>
          <cell r="BQ350">
            <v>0</v>
          </cell>
          <cell r="BR350">
            <v>-6558.7383699996863</v>
          </cell>
          <cell r="BS350">
            <v>0</v>
          </cell>
          <cell r="BT350">
            <v>0</v>
          </cell>
          <cell r="BU350">
            <v>-2090.618169999987</v>
          </cell>
          <cell r="BV350">
            <v>-3481.2100000000064</v>
          </cell>
          <cell r="BW350">
            <v>-249.13290000000006</v>
          </cell>
          <cell r="BX350">
            <v>-7.4373000000000502</v>
          </cell>
          <cell r="BY350">
            <v>-569.44999999995343</v>
          </cell>
          <cell r="BZ350">
            <v>-160.88999999999942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-3340.3915999999736</v>
          </cell>
          <cell r="CF350">
            <v>0</v>
          </cell>
          <cell r="CG350">
            <v>0</v>
          </cell>
          <cell r="CH350">
            <v>-970.89999999999418</v>
          </cell>
          <cell r="CI350">
            <v>-1070.1920000000009</v>
          </cell>
          <cell r="CJ350">
            <v>-411.07250000000022</v>
          </cell>
          <cell r="CK350">
            <v>-11.077099999999973</v>
          </cell>
          <cell r="CL350">
            <v>-477.70000000006985</v>
          </cell>
          <cell r="CM350">
            <v>-385.93999999994412</v>
          </cell>
          <cell r="CN350">
            <v>-13.510000000000218</v>
          </cell>
          <cell r="CO350">
            <v>0</v>
          </cell>
          <cell r="CP350">
            <v>0</v>
          </cell>
          <cell r="CQ350">
            <v>0</v>
          </cell>
          <cell r="CR350">
            <v>-2612.4203999999445</v>
          </cell>
          <cell r="CS350">
            <v>0</v>
          </cell>
          <cell r="CT350">
            <v>0</v>
          </cell>
          <cell r="CU350">
            <v>-1070.8485999999975</v>
          </cell>
          <cell r="CV350">
            <v>-560.50429999999983</v>
          </cell>
          <cell r="CW350">
            <v>-267.09950000000026</v>
          </cell>
          <cell r="CX350">
            <v>-29.705000000001746</v>
          </cell>
          <cell r="CY350">
            <v>-501</v>
          </cell>
          <cell r="CZ350">
            <v>-174.69999999999709</v>
          </cell>
          <cell r="DA350">
            <v>-8.5630000000001019</v>
          </cell>
          <cell r="DB350">
            <v>0</v>
          </cell>
          <cell r="DC350">
            <v>0</v>
          </cell>
          <cell r="DD350">
            <v>0</v>
          </cell>
          <cell r="DE350">
            <v>-10741.379800000228</v>
          </cell>
          <cell r="DF350">
            <v>0</v>
          </cell>
          <cell r="DG350">
            <v>-2412.9989999999962</v>
          </cell>
          <cell r="DH350">
            <v>-1687.1959999999963</v>
          </cell>
          <cell r="DI350">
            <v>-4321.3100000000122</v>
          </cell>
          <cell r="DJ350">
            <v>-713.5</v>
          </cell>
          <cell r="DK350">
            <v>-22.215300000000752</v>
          </cell>
          <cell r="DL350">
            <v>-837.80000000004657</v>
          </cell>
          <cell r="DM350">
            <v>-476.76000000000931</v>
          </cell>
          <cell r="DN350">
            <v>0</v>
          </cell>
          <cell r="DO350">
            <v>0</v>
          </cell>
          <cell r="DP350">
            <v>-269.59950000000003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</row>
        <row r="351"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-27.585000000006403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-55.677599999995437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-51.853999999992084</v>
          </cell>
          <cell r="Z351">
            <v>0</v>
          </cell>
          <cell r="AA351">
            <v>-3.8236000000001695</v>
          </cell>
          <cell r="AB351">
            <v>0</v>
          </cell>
          <cell r="AC351">
            <v>0</v>
          </cell>
          <cell r="AD351">
            <v>0</v>
          </cell>
          <cell r="AE351">
            <v>-570.16692000001785</v>
          </cell>
          <cell r="AF351">
            <v>0</v>
          </cell>
          <cell r="AG351">
            <v>0</v>
          </cell>
          <cell r="AH351">
            <v>-267.09422000000001</v>
          </cell>
          <cell r="AI351">
            <v>-243.40029999999979</v>
          </cell>
          <cell r="AJ351">
            <v>0</v>
          </cell>
          <cell r="AK351">
            <v>0</v>
          </cell>
          <cell r="AL351">
            <v>-27.559999999997672</v>
          </cell>
          <cell r="AM351">
            <v>-32.11239999999998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-451.43359999998938</v>
          </cell>
          <cell r="AS351">
            <v>0</v>
          </cell>
          <cell r="AT351">
            <v>0</v>
          </cell>
          <cell r="AU351">
            <v>-105.03610000000003</v>
          </cell>
          <cell r="AV351">
            <v>-217.06450000000041</v>
          </cell>
          <cell r="AW351">
            <v>0</v>
          </cell>
          <cell r="AX351">
            <v>0</v>
          </cell>
          <cell r="AY351">
            <v>-46.915000000008149</v>
          </cell>
          <cell r="AZ351">
            <v>-82.417999999997846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-1482.5127500000235</v>
          </cell>
          <cell r="BF351">
            <v>0</v>
          </cell>
          <cell r="BG351">
            <v>-451.30014999999992</v>
          </cell>
          <cell r="BH351">
            <v>-381.10900000000038</v>
          </cell>
          <cell r="BI351">
            <v>-0.55099999999947613</v>
          </cell>
          <cell r="BJ351">
            <v>0</v>
          </cell>
          <cell r="BK351">
            <v>0</v>
          </cell>
          <cell r="BL351">
            <v>-129.5</v>
          </cell>
          <cell r="BM351">
            <v>-57.322000000000116</v>
          </cell>
          <cell r="BN351">
            <v>0</v>
          </cell>
          <cell r="BO351">
            <v>-462.73060000000032</v>
          </cell>
          <cell r="BP351">
            <v>0</v>
          </cell>
          <cell r="BQ351">
            <v>0</v>
          </cell>
          <cell r="BR351">
            <v>-267.83499999996275</v>
          </cell>
          <cell r="BS351">
            <v>0</v>
          </cell>
          <cell r="BT351">
            <v>0</v>
          </cell>
          <cell r="BU351">
            <v>0</v>
          </cell>
          <cell r="BV351">
            <v>-1.8449999999993452</v>
          </cell>
          <cell r="BW351">
            <v>0</v>
          </cell>
          <cell r="BX351">
            <v>0</v>
          </cell>
          <cell r="BY351">
            <v>-48.829999999987194</v>
          </cell>
          <cell r="BZ351">
            <v>-217.16000000000349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-811.99829999997746</v>
          </cell>
          <cell r="CF351">
            <v>0</v>
          </cell>
          <cell r="CG351">
            <v>0</v>
          </cell>
          <cell r="CH351">
            <v>-281.56099999999969</v>
          </cell>
          <cell r="CI351">
            <v>-349.22999999999956</v>
          </cell>
          <cell r="CJ351">
            <v>0</v>
          </cell>
          <cell r="CK351">
            <v>-7.7272999999995591</v>
          </cell>
          <cell r="CL351">
            <v>-74.369999999995343</v>
          </cell>
          <cell r="CM351">
            <v>-87.304000000003725</v>
          </cell>
          <cell r="CN351">
            <v>-11.806000000000495</v>
          </cell>
          <cell r="CO351">
            <v>0</v>
          </cell>
          <cell r="CP351">
            <v>0</v>
          </cell>
          <cell r="CQ351">
            <v>0</v>
          </cell>
          <cell r="CR351">
            <v>-71.519999999989523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-18.823999999996886</v>
          </cell>
          <cell r="CY351">
            <v>-52.695999999996275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-796.88829999999143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-576.59930000000031</v>
          </cell>
          <cell r="DK351">
            <v>-13.085000000000946</v>
          </cell>
          <cell r="DL351">
            <v>-99.639999999984866</v>
          </cell>
          <cell r="DM351">
            <v>-107.56399999999849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-27.454999999998108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4">
          <cell r="F354">
            <v>0</v>
          </cell>
          <cell r="G354">
            <v>0</v>
          </cell>
          <cell r="H354">
            <v>-2655.4080000000031</v>
          </cell>
          <cell r="I354">
            <v>-1700.2419999999947</v>
          </cell>
          <cell r="J354">
            <v>0</v>
          </cell>
          <cell r="K354">
            <v>0</v>
          </cell>
          <cell r="L354">
            <v>-182.46000000002095</v>
          </cell>
          <cell r="M354">
            <v>-791.81699999999546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-4270.1912999999477</v>
          </cell>
          <cell r="S354">
            <v>0</v>
          </cell>
          <cell r="T354">
            <v>0</v>
          </cell>
          <cell r="U354">
            <v>-2672.015999999996</v>
          </cell>
          <cell r="V354">
            <v>-1249.9410000000062</v>
          </cell>
          <cell r="W354">
            <v>0</v>
          </cell>
          <cell r="X354">
            <v>-16.936699999998382</v>
          </cell>
          <cell r="Y354">
            <v>-327.47399999998743</v>
          </cell>
          <cell r="Z354">
            <v>0</v>
          </cell>
          <cell r="AA354">
            <v>-3.8236000000001695</v>
          </cell>
          <cell r="AB354">
            <v>0</v>
          </cell>
          <cell r="AC354">
            <v>0</v>
          </cell>
          <cell r="AD354">
            <v>0</v>
          </cell>
          <cell r="AE354">
            <v>-1506.6039200000232</v>
          </cell>
          <cell r="AF354">
            <v>0</v>
          </cell>
          <cell r="AG354">
            <v>0</v>
          </cell>
          <cell r="AH354">
            <v>-520.10778000000005</v>
          </cell>
          <cell r="AI354">
            <v>-638.94449999999961</v>
          </cell>
          <cell r="AJ354">
            <v>0</v>
          </cell>
          <cell r="AK354">
            <v>-10.899240000000646</v>
          </cell>
          <cell r="AL354">
            <v>-304.54000000003725</v>
          </cell>
          <cell r="AM354">
            <v>-32.11239999999998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-1906.6675999999279</v>
          </cell>
          <cell r="AS354">
            <v>0</v>
          </cell>
          <cell r="AT354">
            <v>0</v>
          </cell>
          <cell r="AU354">
            <v>-365.62810000000172</v>
          </cell>
          <cell r="AV354">
            <v>-840.41649999999936</v>
          </cell>
          <cell r="AW354">
            <v>0</v>
          </cell>
          <cell r="AX354">
            <v>0</v>
          </cell>
          <cell r="AY354">
            <v>-445.2149999999674</v>
          </cell>
          <cell r="AZ354">
            <v>-255.40799999996671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-5448.5717499998864</v>
          </cell>
          <cell r="BF354">
            <v>0</v>
          </cell>
          <cell r="BG354">
            <v>-451.30014999999992</v>
          </cell>
          <cell r="BH354">
            <v>-1930.9680000000008</v>
          </cell>
          <cell r="BI354">
            <v>-1703.400999999998</v>
          </cell>
          <cell r="BJ354">
            <v>0</v>
          </cell>
          <cell r="BK354">
            <v>0</v>
          </cell>
          <cell r="BL354">
            <v>-674.36000000010245</v>
          </cell>
          <cell r="BM354">
            <v>-213.20199999999022</v>
          </cell>
          <cell r="BN354">
            <v>-12.610000000000582</v>
          </cell>
          <cell r="BO354">
            <v>-462.73060000000032</v>
          </cell>
          <cell r="BP354">
            <v>0</v>
          </cell>
          <cell r="BQ354">
            <v>0</v>
          </cell>
          <cell r="BR354">
            <v>-6826.5733699998818</v>
          </cell>
          <cell r="BS354">
            <v>0</v>
          </cell>
          <cell r="BT354">
            <v>0</v>
          </cell>
          <cell r="BU354">
            <v>-2090.6181700000016</v>
          </cell>
          <cell r="BV354">
            <v>-3483.0550000000076</v>
          </cell>
          <cell r="BW354">
            <v>-249.13290000000052</v>
          </cell>
          <cell r="BX354">
            <v>-7.4372999999995955</v>
          </cell>
          <cell r="BY354">
            <v>-618.27999999979511</v>
          </cell>
          <cell r="BZ354">
            <v>-378.04999999998836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-4152.3899000003003</v>
          </cell>
          <cell r="CF354">
            <v>0</v>
          </cell>
          <cell r="CG354">
            <v>0</v>
          </cell>
          <cell r="CH354">
            <v>-1252.4609999999957</v>
          </cell>
          <cell r="CI354">
            <v>-1419.4219999999987</v>
          </cell>
          <cell r="CJ354">
            <v>-411.07250000000022</v>
          </cell>
          <cell r="CK354">
            <v>-18.804399999999987</v>
          </cell>
          <cell r="CL354">
            <v>-552.07000000006519</v>
          </cell>
          <cell r="CM354">
            <v>-473.24399999994785</v>
          </cell>
          <cell r="CN354">
            <v>-25.316000000002532</v>
          </cell>
          <cell r="CO354">
            <v>0</v>
          </cell>
          <cell r="CP354">
            <v>0</v>
          </cell>
          <cell r="CQ354">
            <v>0</v>
          </cell>
          <cell r="CR354">
            <v>-2683.9403999999631</v>
          </cell>
          <cell r="CS354">
            <v>0</v>
          </cell>
          <cell r="CT354">
            <v>0</v>
          </cell>
          <cell r="CU354">
            <v>-1070.8485999999975</v>
          </cell>
          <cell r="CV354">
            <v>-560.5042999999996</v>
          </cell>
          <cell r="CW354">
            <v>-267.09950000000026</v>
          </cell>
          <cell r="CX354">
            <v>-48.528999999994994</v>
          </cell>
          <cell r="CY354">
            <v>-553.69599999999627</v>
          </cell>
          <cell r="CZ354">
            <v>-174.70000000001164</v>
          </cell>
          <cell r="DA354">
            <v>-8.5629999999982829</v>
          </cell>
          <cell r="DB354">
            <v>0</v>
          </cell>
          <cell r="DC354">
            <v>0</v>
          </cell>
          <cell r="DD354">
            <v>0</v>
          </cell>
          <cell r="DE354">
            <v>-11538.268099999987</v>
          </cell>
          <cell r="DF354">
            <v>0</v>
          </cell>
          <cell r="DG354">
            <v>-2412.9989999999962</v>
          </cell>
          <cell r="DH354">
            <v>-1687.1959999999963</v>
          </cell>
          <cell r="DI354">
            <v>-4321.3100000000268</v>
          </cell>
          <cell r="DJ354">
            <v>-1290.099299999998</v>
          </cell>
          <cell r="DK354">
            <v>-35.300300000002608</v>
          </cell>
          <cell r="DL354">
            <v>-937.43999999994412</v>
          </cell>
          <cell r="DM354">
            <v>-584.32400000002235</v>
          </cell>
          <cell r="DN354">
            <v>0</v>
          </cell>
          <cell r="DO354">
            <v>0</v>
          </cell>
          <cell r="DP354">
            <v>-269.59950000000003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5">
          <cell r="F355" t="str">
            <v>=</v>
          </cell>
          <cell r="G355" t="str">
            <v>=</v>
          </cell>
          <cell r="H355" t="str">
            <v>=</v>
          </cell>
          <cell r="I355" t="str">
            <v>=</v>
          </cell>
          <cell r="J355" t="str">
            <v>=</v>
          </cell>
          <cell r="K355" t="str">
            <v>=</v>
          </cell>
          <cell r="L355" t="str">
            <v>=</v>
          </cell>
          <cell r="M355" t="str">
            <v>=</v>
          </cell>
          <cell r="N355" t="str">
            <v>=</v>
          </cell>
          <cell r="O355" t="str">
            <v>=</v>
          </cell>
          <cell r="P355" t="str">
            <v>=</v>
          </cell>
          <cell r="Q355" t="str">
            <v>=</v>
          </cell>
          <cell r="R355" t="str">
            <v>=</v>
          </cell>
          <cell r="S355" t="str">
            <v>=</v>
          </cell>
          <cell r="T355" t="str">
            <v>=</v>
          </cell>
          <cell r="U355" t="str">
            <v>=</v>
          </cell>
          <cell r="V355" t="str">
            <v>=</v>
          </cell>
          <cell r="W355" t="str">
            <v>=</v>
          </cell>
          <cell r="X355" t="str">
            <v>=</v>
          </cell>
          <cell r="Y355" t="str">
            <v>=</v>
          </cell>
          <cell r="Z355" t="str">
            <v>=</v>
          </cell>
          <cell r="AA355" t="str">
            <v>=</v>
          </cell>
          <cell r="AB355" t="str">
            <v>=</v>
          </cell>
          <cell r="AC355" t="str">
            <v>=</v>
          </cell>
          <cell r="AD355" t="str">
            <v>=</v>
          </cell>
          <cell r="AE355" t="str">
            <v>=</v>
          </cell>
          <cell r="AF355" t="str">
            <v>=</v>
          </cell>
          <cell r="AG355" t="str">
            <v>=</v>
          </cell>
          <cell r="AH355" t="str">
            <v>=</v>
          </cell>
          <cell r="AI355" t="str">
            <v>=</v>
          </cell>
          <cell r="AJ355" t="str">
            <v>=</v>
          </cell>
          <cell r="AK355" t="str">
            <v>=</v>
          </cell>
          <cell r="AL355" t="str">
            <v>=</v>
          </cell>
          <cell r="AM355" t="str">
            <v>=</v>
          </cell>
          <cell r="AN355" t="str">
            <v>=</v>
          </cell>
          <cell r="AO355" t="str">
            <v>=</v>
          </cell>
          <cell r="AP355" t="str">
            <v>=</v>
          </cell>
          <cell r="AQ355" t="str">
            <v>=</v>
          </cell>
          <cell r="AR355" t="str">
            <v>=</v>
          </cell>
          <cell r="AS355" t="str">
            <v>=</v>
          </cell>
          <cell r="AT355" t="str">
            <v>=</v>
          </cell>
          <cell r="AU355" t="str">
            <v>=</v>
          </cell>
          <cell r="AV355" t="str">
            <v>=</v>
          </cell>
          <cell r="AW355" t="str">
            <v>=</v>
          </cell>
          <cell r="AX355" t="str">
            <v>=</v>
          </cell>
          <cell r="AY355" t="str">
            <v>=</v>
          </cell>
          <cell r="AZ355" t="str">
            <v>=</v>
          </cell>
          <cell r="BA355" t="str">
            <v>=</v>
          </cell>
          <cell r="BB355" t="str">
            <v>=</v>
          </cell>
          <cell r="BC355" t="str">
            <v>=</v>
          </cell>
          <cell r="BD355" t="str">
            <v>=</v>
          </cell>
          <cell r="BE355" t="str">
            <v>=</v>
          </cell>
          <cell r="BF355" t="str">
            <v>=</v>
          </cell>
          <cell r="BG355" t="str">
            <v>=</v>
          </cell>
          <cell r="BH355" t="str">
            <v>=</v>
          </cell>
          <cell r="BI355" t="str">
            <v>=</v>
          </cell>
          <cell r="BJ355" t="str">
            <v>=</v>
          </cell>
          <cell r="BK355" t="str">
            <v>=</v>
          </cell>
          <cell r="BL355" t="str">
            <v>=</v>
          </cell>
          <cell r="BM355" t="str">
            <v>=</v>
          </cell>
          <cell r="BN355" t="str">
            <v>=</v>
          </cell>
          <cell r="BO355" t="str">
            <v>=</v>
          </cell>
          <cell r="BP355" t="str">
            <v>=</v>
          </cell>
          <cell r="BQ355" t="str">
            <v>=</v>
          </cell>
          <cell r="BR355" t="str">
            <v>=</v>
          </cell>
          <cell r="BS355" t="str">
            <v>=</v>
          </cell>
          <cell r="BT355" t="str">
            <v>=</v>
          </cell>
          <cell r="BU355" t="str">
            <v>=</v>
          </cell>
          <cell r="BV355" t="str">
            <v>=</v>
          </cell>
          <cell r="BW355" t="str">
            <v>=</v>
          </cell>
          <cell r="BX355" t="str">
            <v>=</v>
          </cell>
          <cell r="BY355" t="str">
            <v>=</v>
          </cell>
          <cell r="BZ355" t="str">
            <v>=</v>
          </cell>
          <cell r="CA355" t="str">
            <v>=</v>
          </cell>
          <cell r="CB355" t="str">
            <v>=</v>
          </cell>
          <cell r="CC355" t="str">
            <v>=</v>
          </cell>
          <cell r="CD355" t="str">
            <v>=</v>
          </cell>
          <cell r="CE355" t="str">
            <v>=</v>
          </cell>
          <cell r="CF355" t="str">
            <v>=</v>
          </cell>
          <cell r="CG355" t="str">
            <v>=</v>
          </cell>
          <cell r="CH355" t="str">
            <v>=</v>
          </cell>
          <cell r="CI355" t="str">
            <v>=</v>
          </cell>
          <cell r="CJ355" t="str">
            <v>=</v>
          </cell>
          <cell r="CK355" t="str">
            <v>=</v>
          </cell>
          <cell r="CL355" t="str">
            <v>=</v>
          </cell>
          <cell r="CM355" t="str">
            <v>=</v>
          </cell>
          <cell r="CN355" t="str">
            <v>=</v>
          </cell>
          <cell r="CO355" t="str">
            <v>=</v>
          </cell>
          <cell r="CP355" t="str">
            <v>=</v>
          </cell>
          <cell r="CQ355" t="str">
            <v>=</v>
          </cell>
          <cell r="CR355" t="str">
            <v>=</v>
          </cell>
          <cell r="CS355" t="str">
            <v>=</v>
          </cell>
          <cell r="CT355" t="str">
            <v>=</v>
          </cell>
          <cell r="CU355" t="str">
            <v>=</v>
          </cell>
          <cell r="CV355" t="str">
            <v>=</v>
          </cell>
          <cell r="CW355" t="str">
            <v>=</v>
          </cell>
          <cell r="CX355" t="str">
            <v>=</v>
          </cell>
          <cell r="CY355" t="str">
            <v>=</v>
          </cell>
          <cell r="CZ355" t="str">
            <v>=</v>
          </cell>
          <cell r="DA355" t="str">
            <v>=</v>
          </cell>
          <cell r="DB355" t="str">
            <v>=</v>
          </cell>
          <cell r="DC355" t="str">
            <v>=</v>
          </cell>
          <cell r="DD355" t="str">
            <v>=</v>
          </cell>
          <cell r="DE355" t="str">
            <v>=</v>
          </cell>
          <cell r="DF355" t="str">
            <v>=</v>
          </cell>
          <cell r="DG355" t="str">
            <v>=</v>
          </cell>
          <cell r="DH355" t="str">
            <v>=</v>
          </cell>
          <cell r="DI355" t="str">
            <v>=</v>
          </cell>
          <cell r="DJ355" t="str">
            <v>=</v>
          </cell>
          <cell r="DK355" t="str">
            <v>=</v>
          </cell>
          <cell r="DL355" t="str">
            <v>=</v>
          </cell>
          <cell r="DM355" t="str">
            <v>=</v>
          </cell>
          <cell r="DN355" t="str">
            <v>=</v>
          </cell>
          <cell r="DO355" t="str">
            <v>=</v>
          </cell>
          <cell r="DP355" t="str">
            <v>=</v>
          </cell>
          <cell r="DQ355" t="str">
            <v>=</v>
          </cell>
          <cell r="DR355" t="str">
            <v>=</v>
          </cell>
          <cell r="DS355" t="str">
            <v>=</v>
          </cell>
          <cell r="DT355" t="str">
            <v>=</v>
          </cell>
          <cell r="DU355" t="str">
            <v>=</v>
          </cell>
          <cell r="DV355" t="str">
            <v>=</v>
          </cell>
          <cell r="DW355" t="str">
            <v>=</v>
          </cell>
          <cell r="DX355" t="str">
            <v>=</v>
          </cell>
          <cell r="DY355" t="str">
            <v>=</v>
          </cell>
          <cell r="DZ355" t="str">
            <v>=</v>
          </cell>
          <cell r="EA355" t="str">
            <v>=</v>
          </cell>
          <cell r="EB355" t="str">
            <v>=</v>
          </cell>
          <cell r="EC355" t="str">
            <v>=</v>
          </cell>
          <cell r="ED355" t="str">
            <v>=</v>
          </cell>
        </row>
        <row r="356">
          <cell r="F356">
            <v>-149907.19338180125</v>
          </cell>
          <cell r="G356">
            <v>-144337.17217767239</v>
          </cell>
          <cell r="H356">
            <v>-131585.7962782681</v>
          </cell>
          <cell r="I356">
            <v>-118689.81649202108</v>
          </cell>
          <cell r="J356">
            <v>-121587.96438738704</v>
          </cell>
          <cell r="K356">
            <v>-171550.5430573523</v>
          </cell>
          <cell r="L356">
            <v>-256458.97899645567</v>
          </cell>
          <cell r="M356">
            <v>-267321.56822410226</v>
          </cell>
          <cell r="N356">
            <v>-207998.58616814017</v>
          </cell>
          <cell r="O356">
            <v>-192634.78567688167</v>
          </cell>
          <cell r="P356">
            <v>-150173.17312279344</v>
          </cell>
          <cell r="Q356">
            <v>-178080.563947469</v>
          </cell>
          <cell r="R356">
            <v>-2409737.948939085</v>
          </cell>
          <cell r="S356">
            <v>-177047.36962109804</v>
          </cell>
          <cell r="T356">
            <v>-178540.84118716419</v>
          </cell>
          <cell r="U356">
            <v>-155951.06188559532</v>
          </cell>
          <cell r="V356">
            <v>-144413.53146317601</v>
          </cell>
          <cell r="W356">
            <v>-142812.67765754461</v>
          </cell>
          <cell r="X356">
            <v>-199532.60429081321</v>
          </cell>
          <cell r="Y356">
            <v>-286545.37004479766</v>
          </cell>
          <cell r="Z356">
            <v>-294364.02857804298</v>
          </cell>
          <cell r="AA356">
            <v>-230076.89471884072</v>
          </cell>
          <cell r="AB356">
            <v>-203991.32429586351</v>
          </cell>
          <cell r="AC356">
            <v>-182760.7180518508</v>
          </cell>
          <cell r="AD356">
            <v>-213701.52714414895</v>
          </cell>
          <cell r="AE356">
            <v>-2814589.2334887981</v>
          </cell>
          <cell r="AF356">
            <v>-272224.71839751303</v>
          </cell>
          <cell r="AG356">
            <v>-204474.15594637394</v>
          </cell>
          <cell r="AH356">
            <v>-181826.70295681059</v>
          </cell>
          <cell r="AI356">
            <v>-178948.98068705201</v>
          </cell>
          <cell r="AJ356">
            <v>-167494.11345756054</v>
          </cell>
          <cell r="AK356">
            <v>-229028.73376117647</v>
          </cell>
          <cell r="AL356">
            <v>-307025.85155844688</v>
          </cell>
          <cell r="AM356">
            <v>-316840.51479420066</v>
          </cell>
          <cell r="AN356">
            <v>-258222.69201877713</v>
          </cell>
          <cell r="AO356">
            <v>-230909.35771007836</v>
          </cell>
          <cell r="AP356">
            <v>-221153.17514887452</v>
          </cell>
          <cell r="AQ356">
            <v>-246440.23705199361</v>
          </cell>
          <cell r="AR356">
            <v>-2854891.6213638783</v>
          </cell>
          <cell r="AS356">
            <v>-275993.38244597614</v>
          </cell>
          <cell r="AT356">
            <v>-197229.87853653729</v>
          </cell>
          <cell r="AU356">
            <v>-187093.86629681289</v>
          </cell>
          <cell r="AV356">
            <v>-174927.77962383628</v>
          </cell>
          <cell r="AW356">
            <v>-167037.16861142218</v>
          </cell>
          <cell r="AX356">
            <v>-235058.07503509521</v>
          </cell>
          <cell r="AY356">
            <v>-310230.83250516653</v>
          </cell>
          <cell r="AZ356">
            <v>-319519.0143224299</v>
          </cell>
          <cell r="BA356">
            <v>-259176.99903982878</v>
          </cell>
          <cell r="BB356">
            <v>-241915.80385357141</v>
          </cell>
          <cell r="BC356">
            <v>-221631.54704384506</v>
          </cell>
          <cell r="BD356">
            <v>-265077.27404934168</v>
          </cell>
          <cell r="BE356">
            <v>-2996432.6678974628</v>
          </cell>
          <cell r="BF356">
            <v>-259565.43193978071</v>
          </cell>
          <cell r="BG356">
            <v>-218880.35398696363</v>
          </cell>
          <cell r="BH356">
            <v>-206312.49688059092</v>
          </cell>
          <cell r="BI356">
            <v>-188358.62451730669</v>
          </cell>
          <cell r="BJ356">
            <v>-190850.19196949899</v>
          </cell>
          <cell r="BK356">
            <v>-244647.86964453757</v>
          </cell>
          <cell r="BL356">
            <v>-327251.19145557284</v>
          </cell>
          <cell r="BM356">
            <v>-335755.55969798565</v>
          </cell>
          <cell r="BN356">
            <v>-265309.37262402475</v>
          </cell>
          <cell r="BO356">
            <v>-241809.5556050241</v>
          </cell>
          <cell r="BP356">
            <v>-234326.75085942447</v>
          </cell>
          <cell r="BQ356">
            <v>-283365.2687164247</v>
          </cell>
          <cell r="BR356">
            <v>-3154986.464641571</v>
          </cell>
          <cell r="BS356">
            <v>-280686.96473105252</v>
          </cell>
          <cell r="BT356">
            <v>-239508.15501329303</v>
          </cell>
          <cell r="BU356">
            <v>-213830.08967997134</v>
          </cell>
          <cell r="BV356">
            <v>-202442.80901113153</v>
          </cell>
          <cell r="BW356">
            <v>-183161.38758444786</v>
          </cell>
          <cell r="BX356">
            <v>-246473.53317643702</v>
          </cell>
          <cell r="BY356">
            <v>-339548.76445162296</v>
          </cell>
          <cell r="BZ356">
            <v>-347066.01760426164</v>
          </cell>
          <cell r="CA356">
            <v>-278148.10397307575</v>
          </cell>
          <cell r="CB356">
            <v>-258115.34427982569</v>
          </cell>
          <cell r="CC356">
            <v>-285084.34249703586</v>
          </cell>
          <cell r="CD356">
            <v>-280920.95263923705</v>
          </cell>
          <cell r="CE356">
            <v>-3255366.0054533482</v>
          </cell>
          <cell r="CF356">
            <v>-293015.24115216732</v>
          </cell>
          <cell r="CG356">
            <v>-252551.81784442067</v>
          </cell>
          <cell r="CH356">
            <v>-220640.55169604719</v>
          </cell>
          <cell r="CI356">
            <v>-197454.01255039871</v>
          </cell>
          <cell r="CJ356">
            <v>-188186.60893248022</v>
          </cell>
          <cell r="CK356">
            <v>-249520.07302847505</v>
          </cell>
          <cell r="CL356">
            <v>-343968.61389046907</v>
          </cell>
          <cell r="CM356">
            <v>-351186.12597051263</v>
          </cell>
          <cell r="CN356">
            <v>-290223.96568474174</v>
          </cell>
          <cell r="CO356">
            <v>-284836.98685568571</v>
          </cell>
          <cell r="CP356">
            <v>-267929.56848542392</v>
          </cell>
          <cell r="CQ356">
            <v>-315852.43936218321</v>
          </cell>
          <cell r="CR356">
            <v>-3335872.2656025887</v>
          </cell>
          <cell r="CS356">
            <v>-307755.10996344686</v>
          </cell>
          <cell r="CT356">
            <v>-266440.90204243362</v>
          </cell>
          <cell r="CU356">
            <v>-227327.34160678089</v>
          </cell>
          <cell r="CV356">
            <v>-203045.4285119772</v>
          </cell>
          <cell r="CW356">
            <v>-192418.25468990207</v>
          </cell>
          <cell r="CX356">
            <v>-255499.136201635</v>
          </cell>
          <cell r="CY356">
            <v>-368937.92812749743</v>
          </cell>
          <cell r="CZ356">
            <v>-375201.13220265508</v>
          </cell>
          <cell r="DA356">
            <v>-280580.57187400758</v>
          </cell>
          <cell r="DB356">
            <v>-252719.97654357553</v>
          </cell>
          <cell r="DC356">
            <v>-274588.2914531827</v>
          </cell>
          <cell r="DD356">
            <v>-331358.1923853755</v>
          </cell>
          <cell r="DE356">
            <v>-3396830.985928297</v>
          </cell>
          <cell r="DF356">
            <v>-318060.56295184791</v>
          </cell>
          <cell r="DG356">
            <v>-257477.86149980128</v>
          </cell>
          <cell r="DH356">
            <v>-244615.77093069255</v>
          </cell>
          <cell r="DI356">
            <v>-207367.64233641326</v>
          </cell>
          <cell r="DJ356">
            <v>-193822.88571199775</v>
          </cell>
          <cell r="DK356">
            <v>-244834.08831441402</v>
          </cell>
          <cell r="DL356">
            <v>-384589.18486991525</v>
          </cell>
          <cell r="DM356">
            <v>-397919.65806138515</v>
          </cell>
          <cell r="DN356">
            <v>-265014.41920781136</v>
          </cell>
          <cell r="DO356">
            <v>-266159.92068588734</v>
          </cell>
          <cell r="DP356">
            <v>-275790.34223783016</v>
          </cell>
          <cell r="DQ356">
            <v>-341178.6491202116</v>
          </cell>
          <cell r="DR356" t="e">
            <v>#N/A</v>
          </cell>
          <cell r="DS356" t="e">
            <v>#N/A</v>
          </cell>
          <cell r="DT356" t="e">
            <v>#N/A</v>
          </cell>
          <cell r="DU356" t="e">
            <v>#N/A</v>
          </cell>
          <cell r="DV356" t="e">
            <v>#N/A</v>
          </cell>
          <cell r="DW356" t="e">
            <v>#N/A</v>
          </cell>
          <cell r="DX356" t="e">
            <v>#N/A</v>
          </cell>
          <cell r="DY356" t="e">
            <v>#N/A</v>
          </cell>
          <cell r="DZ356" t="e">
            <v>#N/A</v>
          </cell>
          <cell r="EA356" t="e">
            <v>#N/A</v>
          </cell>
          <cell r="EB356" t="e">
            <v>#N/A</v>
          </cell>
          <cell r="EC356" t="e">
            <v>#N/A</v>
          </cell>
          <cell r="ED356" t="e">
            <v>#N/A</v>
          </cell>
        </row>
        <row r="357">
          <cell r="F357" t="str">
            <v>=</v>
          </cell>
          <cell r="G357" t="str">
            <v>=</v>
          </cell>
          <cell r="H357" t="str">
            <v>=</v>
          </cell>
          <cell r="I357" t="str">
            <v>=</v>
          </cell>
          <cell r="J357" t="str">
            <v>=</v>
          </cell>
          <cell r="K357" t="str">
            <v>=</v>
          </cell>
          <cell r="L357" t="str">
            <v>=</v>
          </cell>
          <cell r="M357" t="str">
            <v>=</v>
          </cell>
          <cell r="N357" t="str">
            <v>=</v>
          </cell>
          <cell r="O357" t="str">
            <v>=</v>
          </cell>
          <cell r="P357" t="str">
            <v>=</v>
          </cell>
          <cell r="Q357" t="str">
            <v>=</v>
          </cell>
          <cell r="R357" t="str">
            <v>=</v>
          </cell>
          <cell r="S357" t="str">
            <v>=</v>
          </cell>
          <cell r="T357" t="str">
            <v>=</v>
          </cell>
          <cell r="U357" t="str">
            <v>=</v>
          </cell>
          <cell r="V357" t="str">
            <v>=</v>
          </cell>
          <cell r="W357" t="str">
            <v>=</v>
          </cell>
          <cell r="X357" t="str">
            <v>=</v>
          </cell>
          <cell r="Y357" t="str">
            <v>=</v>
          </cell>
          <cell r="Z357" t="str">
            <v>=</v>
          </cell>
          <cell r="AA357" t="str">
            <v>=</v>
          </cell>
          <cell r="AB357" t="str">
            <v>=</v>
          </cell>
          <cell r="AC357" t="str">
            <v>=</v>
          </cell>
          <cell r="AD357" t="str">
            <v>=</v>
          </cell>
          <cell r="AE357" t="str">
            <v>=</v>
          </cell>
          <cell r="AF357" t="str">
            <v>=</v>
          </cell>
          <cell r="AG357" t="str">
            <v>=</v>
          </cell>
          <cell r="AH357" t="str">
            <v>=</v>
          </cell>
          <cell r="AI357" t="str">
            <v>=</v>
          </cell>
          <cell r="AJ357" t="str">
            <v>=</v>
          </cell>
          <cell r="AK357" t="str">
            <v>=</v>
          </cell>
          <cell r="AL357" t="str">
            <v>=</v>
          </cell>
          <cell r="AM357" t="str">
            <v>=</v>
          </cell>
          <cell r="AN357" t="str">
            <v>=</v>
          </cell>
          <cell r="AO357" t="str">
            <v>=</v>
          </cell>
          <cell r="AP357" t="str">
            <v>=</v>
          </cell>
          <cell r="AQ357" t="str">
            <v>=</v>
          </cell>
          <cell r="AR357" t="str">
            <v>=</v>
          </cell>
          <cell r="AS357" t="str">
            <v>=</v>
          </cell>
          <cell r="AT357" t="str">
            <v>=</v>
          </cell>
          <cell r="AU357" t="str">
            <v>=</v>
          </cell>
          <cell r="AV357" t="str">
            <v>=</v>
          </cell>
          <cell r="AW357" t="str">
            <v>=</v>
          </cell>
          <cell r="AX357" t="str">
            <v>=</v>
          </cell>
          <cell r="AY357" t="str">
            <v>=</v>
          </cell>
          <cell r="AZ357" t="str">
            <v>=</v>
          </cell>
          <cell r="BA357" t="str">
            <v>=</v>
          </cell>
          <cell r="BB357" t="str">
            <v>=</v>
          </cell>
          <cell r="BC357" t="str">
            <v>=</v>
          </cell>
          <cell r="BD357" t="str">
            <v>=</v>
          </cell>
          <cell r="BE357" t="str">
            <v>=</v>
          </cell>
          <cell r="BF357" t="str">
            <v>=</v>
          </cell>
          <cell r="BG357" t="str">
            <v>=</v>
          </cell>
          <cell r="BH357" t="str">
            <v>=</v>
          </cell>
          <cell r="BI357" t="str">
            <v>=</v>
          </cell>
          <cell r="BJ357" t="str">
            <v>=</v>
          </cell>
          <cell r="BK357" t="str">
            <v>=</v>
          </cell>
          <cell r="BL357" t="str">
            <v>=</v>
          </cell>
          <cell r="BM357" t="str">
            <v>=</v>
          </cell>
          <cell r="BN357" t="str">
            <v>=</v>
          </cell>
          <cell r="BO357" t="str">
            <v>=</v>
          </cell>
          <cell r="BP357" t="str">
            <v>=</v>
          </cell>
          <cell r="BQ357" t="str">
            <v>=</v>
          </cell>
          <cell r="BR357" t="str">
            <v>=</v>
          </cell>
          <cell r="BS357" t="str">
            <v>=</v>
          </cell>
          <cell r="BT357" t="str">
            <v>=</v>
          </cell>
          <cell r="BU357" t="str">
            <v>=</v>
          </cell>
          <cell r="BV357" t="str">
            <v>=</v>
          </cell>
          <cell r="BW357" t="str">
            <v>=</v>
          </cell>
          <cell r="BX357" t="str">
            <v>=</v>
          </cell>
          <cell r="BY357" t="str">
            <v>=</v>
          </cell>
          <cell r="BZ357" t="str">
            <v>=</v>
          </cell>
          <cell r="CA357" t="str">
            <v>=</v>
          </cell>
          <cell r="CB357" t="str">
            <v>=</v>
          </cell>
          <cell r="CC357" t="str">
            <v>=</v>
          </cell>
          <cell r="CD357" t="str">
            <v>=</v>
          </cell>
          <cell r="CE357" t="str">
            <v>=</v>
          </cell>
          <cell r="CF357" t="str">
            <v>=</v>
          </cell>
          <cell r="CG357" t="str">
            <v>=</v>
          </cell>
          <cell r="CH357" t="str">
            <v>=</v>
          </cell>
          <cell r="CI357" t="str">
            <v>=</v>
          </cell>
          <cell r="CJ357" t="str">
            <v>=</v>
          </cell>
          <cell r="CK357" t="str">
            <v>=</v>
          </cell>
          <cell r="CL357" t="str">
            <v>=</v>
          </cell>
          <cell r="CM357" t="str">
            <v>=</v>
          </cell>
          <cell r="CN357" t="str">
            <v>=</v>
          </cell>
          <cell r="CO357" t="str">
            <v>=</v>
          </cell>
          <cell r="CP357" t="str">
            <v>=</v>
          </cell>
          <cell r="CQ357" t="str">
            <v>=</v>
          </cell>
          <cell r="CR357" t="str">
            <v>=</v>
          </cell>
          <cell r="CS357" t="str">
            <v>=</v>
          </cell>
          <cell r="CT357" t="str">
            <v>=</v>
          </cell>
          <cell r="CU357" t="str">
            <v>=</v>
          </cell>
          <cell r="CV357" t="str">
            <v>=</v>
          </cell>
          <cell r="CW357" t="str">
            <v>=</v>
          </cell>
          <cell r="CX357" t="str">
            <v>=</v>
          </cell>
          <cell r="CY357" t="str">
            <v>=</v>
          </cell>
          <cell r="CZ357" t="str">
            <v>=</v>
          </cell>
          <cell r="DA357" t="str">
            <v>=</v>
          </cell>
          <cell r="DB357" t="str">
            <v>=</v>
          </cell>
          <cell r="DC357" t="str">
            <v>=</v>
          </cell>
          <cell r="DD357" t="str">
            <v>=</v>
          </cell>
          <cell r="DE357" t="str">
            <v>=</v>
          </cell>
          <cell r="DF357" t="str">
            <v>=</v>
          </cell>
          <cell r="DG357" t="str">
            <v>=</v>
          </cell>
          <cell r="DH357" t="str">
            <v>=</v>
          </cell>
          <cell r="DI357" t="str">
            <v>=</v>
          </cell>
          <cell r="DJ357" t="str">
            <v>=</v>
          </cell>
          <cell r="DK357" t="str">
            <v>=</v>
          </cell>
          <cell r="DL357" t="str">
            <v>=</v>
          </cell>
          <cell r="DM357" t="str">
            <v>=</v>
          </cell>
          <cell r="DN357" t="str">
            <v>=</v>
          </cell>
          <cell r="DO357" t="str">
            <v>=</v>
          </cell>
          <cell r="DP357" t="str">
            <v>=</v>
          </cell>
          <cell r="DQ357" t="str">
            <v>=</v>
          </cell>
          <cell r="DR357" t="str">
            <v>=</v>
          </cell>
          <cell r="DS357" t="str">
            <v>=</v>
          </cell>
          <cell r="DT357" t="str">
            <v>=</v>
          </cell>
          <cell r="DU357" t="str">
            <v>=</v>
          </cell>
          <cell r="DV357" t="str">
            <v>=</v>
          </cell>
          <cell r="DW357" t="str">
            <v>=</v>
          </cell>
          <cell r="DX357" t="str">
            <v>=</v>
          </cell>
          <cell r="DY357" t="str">
            <v>=</v>
          </cell>
          <cell r="DZ357" t="str">
            <v>=</v>
          </cell>
          <cell r="EA357" t="str">
            <v>=</v>
          </cell>
          <cell r="EB357" t="str">
            <v>=</v>
          </cell>
          <cell r="EC357" t="str">
            <v>=</v>
          </cell>
          <cell r="ED357" t="str">
            <v>=</v>
          </cell>
        </row>
        <row r="358">
          <cell r="F358">
            <v>-2.6764703442584192E-2</v>
          </cell>
          <cell r="G358">
            <v>-2.9631787253933339E-2</v>
          </cell>
          <cell r="H358">
            <v>-2.5669362780877947E-2</v>
          </cell>
          <cell r="I358">
            <v>-2.4500045394219683E-2</v>
          </cell>
          <cell r="J358">
            <v>-2.4391373378453096E-2</v>
          </cell>
          <cell r="K358">
            <v>-3.2268240541903026E-2</v>
          </cell>
          <cell r="L358">
            <v>-4.21594810173751E-2</v>
          </cell>
          <cell r="M358">
            <v>-4.5760958755892034E-2</v>
          </cell>
          <cell r="N358">
            <v>-4.1096026651178619E-2</v>
          </cell>
          <cell r="O358">
            <v>-3.8569715120637227E-2</v>
          </cell>
          <cell r="P358">
            <v>-2.9378935017135177E-2</v>
          </cell>
          <cell r="Q358">
            <v>-3.166947676395182E-2</v>
          </cell>
          <cell r="R358">
            <v>-3.7810818369766963E-2</v>
          </cell>
          <cell r="S358">
            <v>-3.1422847184217062E-2</v>
          </cell>
          <cell r="T358">
            <v>-3.641711099053424E-2</v>
          </cell>
          <cell r="U358">
            <v>-3.0259955904568869E-2</v>
          </cell>
          <cell r="V358">
            <v>-2.9653807663756027E-2</v>
          </cell>
          <cell r="W358">
            <v>-2.8516751330119661E-2</v>
          </cell>
          <cell r="X358">
            <v>-3.7349771659705766E-2</v>
          </cell>
          <cell r="Y358">
            <v>-4.6890466366413364E-2</v>
          </cell>
          <cell r="Z358">
            <v>-5.0168109203742262E-2</v>
          </cell>
          <cell r="AA358">
            <v>-4.5328576640688567E-2</v>
          </cell>
          <cell r="AB358">
            <v>-4.0737891825145311E-2</v>
          </cell>
          <cell r="AC358">
            <v>-3.5673315013699636E-2</v>
          </cell>
          <cell r="AD358">
            <v>-3.7920031692149081E-2</v>
          </cell>
          <cell r="AE358">
            <v>-4.3832353357942111E-2</v>
          </cell>
          <cell r="AF358">
            <v>-4.8152355427969695E-2</v>
          </cell>
          <cell r="AG358">
            <v>-4.038789815609789E-2</v>
          </cell>
          <cell r="AH358">
            <v>-3.5171052789124246E-2</v>
          </cell>
          <cell r="AI358">
            <v>-3.6605418676714407E-2</v>
          </cell>
          <cell r="AJ358">
            <v>-3.3274518406269493E-2</v>
          </cell>
          <cell r="AK358">
            <v>-4.2662377994481915E-2</v>
          </cell>
          <cell r="AL358">
            <v>-4.9926057304826799E-2</v>
          </cell>
          <cell r="AM358">
            <v>-5.3672525638219781E-2</v>
          </cell>
          <cell r="AN358">
            <v>-5.0550031466936929E-2</v>
          </cell>
          <cell r="AO358">
            <v>-4.5786311091827514E-2</v>
          </cell>
          <cell r="AP358">
            <v>-4.2890491929458818E-2</v>
          </cell>
          <cell r="AQ358">
            <v>-4.34222132658455E-2</v>
          </cell>
          <cell r="AR358">
            <v>-4.4341302598738253E-2</v>
          </cell>
          <cell r="AS358">
            <v>-4.8475583656941268E-2</v>
          </cell>
          <cell r="AT358">
            <v>-3.982987119024628E-2</v>
          </cell>
          <cell r="AU358">
            <v>-3.5983267861613655E-2</v>
          </cell>
          <cell r="AV358">
            <v>-3.5574430856623707E-2</v>
          </cell>
          <cell r="AW358">
            <v>-3.3031838054967011E-2</v>
          </cell>
          <cell r="AX358">
            <v>-4.3559591272600784E-2</v>
          </cell>
          <cell r="AY358">
            <v>-5.017110796175217E-2</v>
          </cell>
          <cell r="AZ358">
            <v>-5.3891447700046058E-2</v>
          </cell>
          <cell r="BA358">
            <v>-5.0540756452353008E-2</v>
          </cell>
          <cell r="BB358">
            <v>-4.7814685793813538E-2</v>
          </cell>
          <cell r="BC358">
            <v>-4.2829987251657542E-2</v>
          </cell>
          <cell r="BD358">
            <v>-4.6547069994371526E-2</v>
          </cell>
          <cell r="BE358">
            <v>-4.6256649789619075E-2</v>
          </cell>
          <cell r="BF358">
            <v>-4.539691017917491E-2</v>
          </cell>
          <cell r="BG358">
            <v>-4.4018685594906515E-2</v>
          </cell>
          <cell r="BH358">
            <v>-3.9502153002523244E-2</v>
          </cell>
          <cell r="BI358">
            <v>-3.8110504820927815E-2</v>
          </cell>
          <cell r="BJ358">
            <v>-3.7576512977345544E-2</v>
          </cell>
          <cell r="BK358">
            <v>-4.5071862396859785E-2</v>
          </cell>
          <cell r="BL358">
            <v>-5.2581934282670773E-2</v>
          </cell>
          <cell r="BM358">
            <v>-5.6247650906794178E-2</v>
          </cell>
          <cell r="BN358">
            <v>-5.1356027496670009E-2</v>
          </cell>
          <cell r="BO358">
            <v>-4.7473042340037352E-2</v>
          </cell>
          <cell r="BP358">
            <v>-4.4904167620440916E-2</v>
          </cell>
          <cell r="BQ358">
            <v>-4.9322443745854372E-2</v>
          </cell>
          <cell r="BR358">
            <v>-4.8407765521393031E-2</v>
          </cell>
          <cell r="BS358">
            <v>-4.868918610604922E-2</v>
          </cell>
          <cell r="BT358">
            <v>-4.7791087666350762E-2</v>
          </cell>
          <cell r="BU358">
            <v>-4.0653380809398953E-2</v>
          </cell>
          <cell r="BV358">
            <v>-4.0700348378305051E-2</v>
          </cell>
          <cell r="BW358">
            <v>-3.5846701114895296E-2</v>
          </cell>
          <cell r="BX358">
            <v>-4.5125925981977844E-2</v>
          </cell>
          <cell r="BY358">
            <v>-5.4225373501552099E-2</v>
          </cell>
          <cell r="BZ358">
            <v>-5.7813923511218945E-2</v>
          </cell>
          <cell r="CA358">
            <v>-5.3551516434453106E-2</v>
          </cell>
          <cell r="CB358">
            <v>-5.0465141057319585E-2</v>
          </cell>
          <cell r="CC358">
            <v>-5.4336717670746992E-2</v>
          </cell>
          <cell r="CD358">
            <v>-4.8660010930863251E-2</v>
          </cell>
          <cell r="CE358">
            <v>-4.9502462435604855E-2</v>
          </cell>
          <cell r="CF358">
            <v>-5.0563445273667185E-2</v>
          </cell>
          <cell r="CG358">
            <v>-4.8769512261543468E-2</v>
          </cell>
          <cell r="CH358">
            <v>-4.1699081678707728E-2</v>
          </cell>
          <cell r="CI358">
            <v>-3.9531037193142993E-2</v>
          </cell>
          <cell r="CJ358">
            <v>-3.6608486419329012E-2</v>
          </cell>
          <cell r="CK358">
            <v>-4.5403873011640172E-2</v>
          </cell>
          <cell r="CL358">
            <v>-5.456218437606708E-2</v>
          </cell>
          <cell r="CM358">
            <v>-5.8015542677516407E-2</v>
          </cell>
          <cell r="CN358">
            <v>-5.5495612328137156E-2</v>
          </cell>
          <cell r="CO358">
            <v>-5.5251199518750127E-2</v>
          </cell>
          <cell r="CP358">
            <v>-5.0557358695417776E-2</v>
          </cell>
          <cell r="CQ358">
            <v>-5.42329358120206E-2</v>
          </cell>
          <cell r="CR358">
            <v>-5.048819278990635E-2</v>
          </cell>
          <cell r="CS358">
            <v>-5.2579338871769465E-2</v>
          </cell>
          <cell r="CT358">
            <v>-5.2354008610116409E-2</v>
          </cell>
          <cell r="CU358">
            <v>-4.2632319024122012E-2</v>
          </cell>
          <cell r="CV358">
            <v>-4.0330492478140911E-2</v>
          </cell>
          <cell r="CW358">
            <v>-3.7176842320544523E-2</v>
          </cell>
          <cell r="CX358">
            <v>-4.6171545914290846E-2</v>
          </cell>
          <cell r="CY358">
            <v>-5.8134592454312184E-2</v>
          </cell>
          <cell r="CZ358">
            <v>-6.1621648119537298E-2</v>
          </cell>
          <cell r="DA358">
            <v>-5.3391875437561964E-2</v>
          </cell>
          <cell r="DB358">
            <v>-4.8749002007674846E-2</v>
          </cell>
          <cell r="DC358">
            <v>-5.1618194087666325E-2</v>
          </cell>
          <cell r="DD358">
            <v>-5.6547681452649101E-2</v>
          </cell>
          <cell r="DE358">
            <v>-5.1040788581534713E-2</v>
          </cell>
          <cell r="DF358">
            <v>-5.4013435016663891E-2</v>
          </cell>
          <cell r="DG358">
            <v>-5.0298034928545121E-2</v>
          </cell>
          <cell r="DH358">
            <v>-4.5627021530854961E-2</v>
          </cell>
          <cell r="DI358">
            <v>-4.0960626240785558E-2</v>
          </cell>
          <cell r="DJ358">
            <v>-3.7235015850214381E-2</v>
          </cell>
          <cell r="DK358">
            <v>-4.3951087315214465E-2</v>
          </cell>
          <cell r="DL358">
            <v>-6.0137542036766689E-2</v>
          </cell>
          <cell r="DM358">
            <v>-6.4863939817517036E-2</v>
          </cell>
          <cell r="DN358">
            <v>-5.001878907422963E-2</v>
          </cell>
          <cell r="DO358">
            <v>-5.090290279256493E-2</v>
          </cell>
          <cell r="DP358">
            <v>-5.1369429553723478E-2</v>
          </cell>
          <cell r="DQ358">
            <v>-5.764882690655071E-2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</row>
        <row r="359">
          <cell r="F359">
            <v>20.148816314758232</v>
          </cell>
          <cell r="G359">
            <v>21.478745859772676</v>
          </cell>
          <cell r="H359">
            <v>17.686262940627433</v>
          </cell>
          <cell r="I359">
            <v>16.484696735002927</v>
          </cell>
          <cell r="J359">
            <v>16.342468331638042</v>
          </cell>
          <cell r="K359">
            <v>23.826464313521154</v>
          </cell>
          <cell r="L359">
            <v>34.470292875867699</v>
          </cell>
          <cell r="M359">
            <v>35.930318309691167</v>
          </cell>
          <cell r="N359">
            <v>28.888692523352802</v>
          </cell>
          <cell r="O359">
            <v>25.891772268398075</v>
          </cell>
          <cell r="P359">
            <v>20.857385155943533</v>
          </cell>
          <cell r="Q359">
            <v>23.935559670358735</v>
          </cell>
          <cell r="R359">
            <v>27.508424074647088</v>
          </cell>
          <cell r="S359">
            <v>23.79668946520135</v>
          </cell>
          <cell r="T359">
            <v>26.568577557613718</v>
          </cell>
          <cell r="U359">
            <v>20.961164231934855</v>
          </cell>
          <cell r="V359">
            <v>20.057434925441111</v>
          </cell>
          <cell r="W359">
            <v>19.195252373325889</v>
          </cell>
          <cell r="X359">
            <v>27.712861707057389</v>
          </cell>
          <cell r="Y359">
            <v>38.514162640429795</v>
          </cell>
          <cell r="Z359">
            <v>39.565057604575671</v>
          </cell>
          <cell r="AA359">
            <v>31.955124266505656</v>
          </cell>
          <cell r="AB359">
            <v>27.41818874944402</v>
          </cell>
          <cell r="AC359">
            <v>25.383433062757057</v>
          </cell>
          <cell r="AD359">
            <v>28.723323540880234</v>
          </cell>
          <cell r="AE359">
            <v>32.042227157203989</v>
          </cell>
          <cell r="AF359">
            <v>36.589343870633471</v>
          </cell>
          <cell r="AG359">
            <v>29.378470681950279</v>
          </cell>
          <cell r="AH359">
            <v>24.439072978065941</v>
          </cell>
          <cell r="AI359">
            <v>24.854025095423889</v>
          </cell>
          <cell r="AJ359">
            <v>22.512649658274267</v>
          </cell>
          <cell r="AK359">
            <v>31.809546355718954</v>
          </cell>
          <cell r="AL359">
            <v>41.26691553204931</v>
          </cell>
          <cell r="AM359">
            <v>42.586090698145249</v>
          </cell>
          <cell r="AN359">
            <v>35.864262780385715</v>
          </cell>
          <cell r="AO359">
            <v>31.036203993290101</v>
          </cell>
          <cell r="AP359">
            <v>30.715718770677018</v>
          </cell>
          <cell r="AQ359">
            <v>33.123687775805593</v>
          </cell>
          <cell r="AR359">
            <v>32.590087001870756</v>
          </cell>
          <cell r="AS359">
            <v>37.095884737362383</v>
          </cell>
          <cell r="AT359">
            <v>29.349684306032334</v>
          </cell>
          <cell r="AU359">
            <v>25.147025039894206</v>
          </cell>
          <cell r="AV359">
            <v>24.295524947755037</v>
          </cell>
          <cell r="AW359">
            <v>22.451232340244918</v>
          </cell>
          <cell r="AX359">
            <v>32.64695486598545</v>
          </cell>
          <cell r="AY359">
            <v>41.697692541017005</v>
          </cell>
          <cell r="AZ359">
            <v>42.946104075595414</v>
          </cell>
          <cell r="BA359">
            <v>35.996805422198442</v>
          </cell>
          <cell r="BB359">
            <v>32.515565034082179</v>
          </cell>
          <cell r="BC359">
            <v>30.782159311645145</v>
          </cell>
          <cell r="BD359">
            <v>35.628665866847001</v>
          </cell>
          <cell r="BE359">
            <v>34.205852373258708</v>
          </cell>
          <cell r="BF359">
            <v>34.887826873626437</v>
          </cell>
          <cell r="BG359">
            <v>32.571481248060067</v>
          </cell>
          <cell r="BH359">
            <v>27.73017431190738</v>
          </cell>
          <cell r="BI359">
            <v>26.16092007184815</v>
          </cell>
          <cell r="BJ359">
            <v>25.651907522782121</v>
          </cell>
          <cell r="BK359">
            <v>33.978870783963551</v>
          </cell>
          <cell r="BL359">
            <v>43.98537519564151</v>
          </cell>
          <cell r="BM359">
            <v>45.128435443277638</v>
          </cell>
          <cell r="BN359">
            <v>36.84852397555899</v>
          </cell>
          <cell r="BO359">
            <v>32.501284355513995</v>
          </cell>
          <cell r="BP359">
            <v>32.545382063808951</v>
          </cell>
          <cell r="BQ359">
            <v>38.086729666186116</v>
          </cell>
          <cell r="BR359">
            <v>36.015827221935744</v>
          </cell>
          <cell r="BS359">
            <v>37.726742571378026</v>
          </cell>
          <cell r="BT359">
            <v>35.641094496025751</v>
          </cell>
          <cell r="BU359">
            <v>28.740603451609051</v>
          </cell>
          <cell r="BV359">
            <v>28.117056807101601</v>
          </cell>
          <cell r="BW359">
            <v>24.618466073178475</v>
          </cell>
          <cell r="BX359">
            <v>34.23243516339403</v>
          </cell>
          <cell r="BY359">
            <v>45.638274791884804</v>
          </cell>
          <cell r="BZ359">
            <v>46.648658280142691</v>
          </cell>
          <cell r="CA359">
            <v>38.631681107371634</v>
          </cell>
          <cell r="CB359">
            <v>34.692922618256141</v>
          </cell>
          <cell r="CC359">
            <v>39.595047569032758</v>
          </cell>
          <cell r="CD359">
            <v>37.758192559037241</v>
          </cell>
          <cell r="CE359">
            <v>37.060177657711158</v>
          </cell>
          <cell r="CF359">
            <v>39.383768972065504</v>
          </cell>
          <cell r="CG359">
            <v>36.286180724773082</v>
          </cell>
          <cell r="CH359">
            <v>29.655988131189137</v>
          </cell>
          <cell r="CI359">
            <v>27.424168409777597</v>
          </cell>
          <cell r="CJ359">
            <v>25.293899050064546</v>
          </cell>
          <cell r="CK359">
            <v>34.655565698399315</v>
          </cell>
          <cell r="CL359">
            <v>46.232340576675952</v>
          </cell>
          <cell r="CM359">
            <v>47.202436286359223</v>
          </cell>
          <cell r="CN359">
            <v>40.308884122880798</v>
          </cell>
          <cell r="CO359">
            <v>38.28454124404378</v>
          </cell>
          <cell r="CP359">
            <v>37.21244006741999</v>
          </cell>
          <cell r="CQ359">
            <v>42.453284860508496</v>
          </cell>
          <cell r="CR359">
            <v>38.080733625600324</v>
          </cell>
          <cell r="CS359">
            <v>41.364934134871888</v>
          </cell>
          <cell r="CT359">
            <v>39.64894375631453</v>
          </cell>
          <cell r="CU359">
            <v>30.554750215965171</v>
          </cell>
          <cell r="CV359">
            <v>28.200753959996831</v>
          </cell>
          <cell r="CW359">
            <v>25.862668641115871</v>
          </cell>
          <cell r="CX359">
            <v>35.485991139115974</v>
          </cell>
          <cell r="CY359">
            <v>49.588431199932451</v>
          </cell>
          <cell r="CZ359">
            <v>50.430259704657942</v>
          </cell>
          <cell r="DA359">
            <v>38.969523871389939</v>
          </cell>
          <cell r="DB359">
            <v>33.967738782738643</v>
          </cell>
          <cell r="DC359">
            <v>38.137262701830927</v>
          </cell>
          <cell r="DD359">
            <v>44.537391449647245</v>
          </cell>
          <cell r="DE359">
            <v>38.776609428405216</v>
          </cell>
          <cell r="DF359">
            <v>42.750075665570954</v>
          </cell>
          <cell r="DG359">
            <v>38.315157961279951</v>
          </cell>
          <cell r="DH359">
            <v>32.878463834770507</v>
          </cell>
          <cell r="DI359">
            <v>28.801061435612954</v>
          </cell>
          <cell r="DJ359">
            <v>26.05146313333303</v>
          </cell>
          <cell r="DK359">
            <v>34.004734488113058</v>
          </cell>
          <cell r="DL359">
            <v>51.692094740580004</v>
          </cell>
          <cell r="DM359">
            <v>53.48382500825069</v>
          </cell>
          <cell r="DN359">
            <v>36.807558223307133</v>
          </cell>
          <cell r="DO359">
            <v>35.774182887888081</v>
          </cell>
          <cell r="DP359">
            <v>38.304214199698635</v>
          </cell>
          <cell r="DQ359">
            <v>45.857345311856399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</row>
        <row r="362"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</row>
        <row r="363"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</row>
        <row r="364"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6"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</row>
        <row r="367"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</row>
        <row r="376"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</row>
        <row r="377"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</row>
        <row r="378"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</row>
        <row r="379"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</row>
        <row r="380"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</row>
        <row r="381"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</row>
        <row r="383"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</row>
        <row r="387"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</row>
        <row r="388"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89"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</row>
        <row r="390"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</row>
        <row r="391"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7">
          <cell r="F397">
            <v>20</v>
          </cell>
          <cell r="G397">
            <v>39.339999999996508</v>
          </cell>
          <cell r="H397">
            <v>116.2300000000032</v>
          </cell>
          <cell r="I397">
            <v>25.562999999994645</v>
          </cell>
          <cell r="J397">
            <v>29.714999999996508</v>
          </cell>
          <cell r="K397">
            <v>11.399999999994179</v>
          </cell>
          <cell r="L397">
            <v>2.1199999999953434</v>
          </cell>
          <cell r="M397">
            <v>0.24499999999534339</v>
          </cell>
          <cell r="N397">
            <v>0</v>
          </cell>
          <cell r="O397">
            <v>0</v>
          </cell>
          <cell r="P397">
            <v>35.285999999992782</v>
          </cell>
          <cell r="Q397">
            <v>20</v>
          </cell>
          <cell r="R397">
            <v>253.24900000006892</v>
          </cell>
          <cell r="S397">
            <v>17.389999999999418</v>
          </cell>
          <cell r="T397">
            <v>42.738000000004831</v>
          </cell>
          <cell r="U397">
            <v>31.525000000001455</v>
          </cell>
          <cell r="V397">
            <v>10</v>
          </cell>
          <cell r="W397">
            <v>38.490000000005239</v>
          </cell>
          <cell r="X397">
            <v>36.679999999993015</v>
          </cell>
          <cell r="Y397">
            <v>2.3700000000098953</v>
          </cell>
          <cell r="Z397">
            <v>0.23999999999068677</v>
          </cell>
          <cell r="AA397">
            <v>8.999999999650754E-2</v>
          </cell>
          <cell r="AB397">
            <v>0.27599999999802094</v>
          </cell>
          <cell r="AC397">
            <v>33.739999999990687</v>
          </cell>
          <cell r="AD397">
            <v>39.709999999991851</v>
          </cell>
          <cell r="AE397">
            <v>343.49500000011176</v>
          </cell>
          <cell r="AF397">
            <v>10</v>
          </cell>
          <cell r="AG397">
            <v>25.781999999999243</v>
          </cell>
          <cell r="AH397">
            <v>128.90800000000309</v>
          </cell>
          <cell r="AI397">
            <v>29.417999999997846</v>
          </cell>
          <cell r="AJ397">
            <v>73.610000000000582</v>
          </cell>
          <cell r="AK397">
            <v>26.970000000001164</v>
          </cell>
          <cell r="AL397">
            <v>0.26600000000325963</v>
          </cell>
          <cell r="AM397">
            <v>0.5</v>
          </cell>
          <cell r="AN397">
            <v>0</v>
          </cell>
          <cell r="AO397">
            <v>15.910000000003492</v>
          </cell>
          <cell r="AP397">
            <v>26.865000000005239</v>
          </cell>
          <cell r="AQ397">
            <v>5.2660000000032596</v>
          </cell>
          <cell r="AR397">
            <v>223.01399999996647</v>
          </cell>
          <cell r="AS397">
            <v>0</v>
          </cell>
          <cell r="AT397">
            <v>-1.4130000000004657</v>
          </cell>
          <cell r="AU397">
            <v>78.546999999998661</v>
          </cell>
          <cell r="AV397">
            <v>10</v>
          </cell>
          <cell r="AW397">
            <v>77.309999999997672</v>
          </cell>
          <cell r="AX397">
            <v>27.80000000000291</v>
          </cell>
          <cell r="AY397">
            <v>0.52000000000407454</v>
          </cell>
          <cell r="AZ397">
            <v>0.25</v>
          </cell>
          <cell r="BA397">
            <v>0</v>
          </cell>
          <cell r="BB397">
            <v>0</v>
          </cell>
          <cell r="BC397">
            <v>10</v>
          </cell>
          <cell r="BD397">
            <v>20</v>
          </cell>
          <cell r="BE397">
            <v>176.17000000004191</v>
          </cell>
          <cell r="BF397">
            <v>-0.44000000000232831</v>
          </cell>
          <cell r="BG397">
            <v>-1.4859999999971478</v>
          </cell>
          <cell r="BH397">
            <v>27.444999999999709</v>
          </cell>
          <cell r="BI397">
            <v>0</v>
          </cell>
          <cell r="BJ397">
            <v>32.105999999999767</v>
          </cell>
          <cell r="BK397">
            <v>38.919999999998254</v>
          </cell>
          <cell r="BL397">
            <v>0.77999999999883585</v>
          </cell>
          <cell r="BM397">
            <v>0.25</v>
          </cell>
          <cell r="BN397">
            <v>0</v>
          </cell>
          <cell r="BO397">
            <v>30</v>
          </cell>
          <cell r="BP397">
            <v>49.419999999998254</v>
          </cell>
          <cell r="BQ397">
            <v>-0.82499999999708962</v>
          </cell>
          <cell r="BR397">
            <v>317.51000000012573</v>
          </cell>
          <cell r="BS397">
            <v>0</v>
          </cell>
          <cell r="BT397">
            <v>52.315000000002328</v>
          </cell>
          <cell r="BU397">
            <v>18.815999999998894</v>
          </cell>
          <cell r="BV397">
            <v>58.629999999997381</v>
          </cell>
          <cell r="BW397">
            <v>56.389999999999418</v>
          </cell>
          <cell r="BX397">
            <v>37</v>
          </cell>
          <cell r="BY397">
            <v>12.630000000004657</v>
          </cell>
          <cell r="BZ397">
            <v>0.73500000000058208</v>
          </cell>
          <cell r="CA397">
            <v>0.22000000000116415</v>
          </cell>
          <cell r="CB397">
            <v>18.740000000005239</v>
          </cell>
          <cell r="CC397">
            <v>52.033999999999651</v>
          </cell>
          <cell r="CD397">
            <v>10</v>
          </cell>
          <cell r="CE397">
            <v>260.45200000004843</v>
          </cell>
          <cell r="CF397">
            <v>21.820000000006985</v>
          </cell>
          <cell r="CG397">
            <v>8.1379999999990105</v>
          </cell>
          <cell r="CH397">
            <v>43.114000000001397</v>
          </cell>
          <cell r="CI397">
            <v>0</v>
          </cell>
          <cell r="CJ397">
            <v>70.630000000004657</v>
          </cell>
          <cell r="CK397">
            <v>48.92500000000291</v>
          </cell>
          <cell r="CL397">
            <v>7.4049999999988358</v>
          </cell>
          <cell r="CM397">
            <v>0.72999999999592546</v>
          </cell>
          <cell r="CN397">
            <v>0.19999999999708962</v>
          </cell>
          <cell r="CO397">
            <v>0</v>
          </cell>
          <cell r="CP397">
            <v>49.480000000010477</v>
          </cell>
          <cell r="CQ397">
            <v>10.010000000009313</v>
          </cell>
          <cell r="CR397">
            <v>160.64699999999721</v>
          </cell>
          <cell r="CS397">
            <v>0</v>
          </cell>
          <cell r="CT397">
            <v>27.472999999998137</v>
          </cell>
          <cell r="CU397">
            <v>35.953999999997905</v>
          </cell>
          <cell r="CV397">
            <v>0</v>
          </cell>
          <cell r="CW397">
            <v>32.789999999993597</v>
          </cell>
          <cell r="CX397">
            <v>16.673999999999069</v>
          </cell>
          <cell r="CY397">
            <v>0.25999999999476131</v>
          </cell>
          <cell r="CZ397">
            <v>0.25</v>
          </cell>
          <cell r="DA397">
            <v>0</v>
          </cell>
          <cell r="DB397">
            <v>0</v>
          </cell>
          <cell r="DC397">
            <v>30</v>
          </cell>
          <cell r="DD397">
            <v>17.245999999999185</v>
          </cell>
          <cell r="DE397">
            <v>167.71999999997206</v>
          </cell>
          <cell r="DF397">
            <v>16.110000000000582</v>
          </cell>
          <cell r="DG397">
            <v>7.7100000000064028</v>
          </cell>
          <cell r="DH397">
            <v>39.589999999996508</v>
          </cell>
          <cell r="DI397">
            <v>0</v>
          </cell>
          <cell r="DJ397">
            <v>0</v>
          </cell>
          <cell r="DK397">
            <v>46.679999999993015</v>
          </cell>
          <cell r="DL397">
            <v>0.27000000000407454</v>
          </cell>
          <cell r="DM397">
            <v>0</v>
          </cell>
          <cell r="DN397">
            <v>0</v>
          </cell>
          <cell r="DO397">
            <v>6.3099999999976717</v>
          </cell>
          <cell r="DP397">
            <v>30</v>
          </cell>
          <cell r="DQ397">
            <v>21.05000000000291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</row>
        <row r="398">
          <cell r="F398">
            <v>-121.79999999998836</v>
          </cell>
          <cell r="G398">
            <v>108.48000000001048</v>
          </cell>
          <cell r="H398">
            <v>131.36999999999534</v>
          </cell>
          <cell r="I398">
            <v>119.30000000000291</v>
          </cell>
          <cell r="J398">
            <v>9.7200000000011642</v>
          </cell>
          <cell r="K398">
            <v>0.55999999999767169</v>
          </cell>
          <cell r="L398">
            <v>2.6259999999892898</v>
          </cell>
          <cell r="M398">
            <v>1.4700000000011642</v>
          </cell>
          <cell r="N398">
            <v>0.3000000000174623</v>
          </cell>
          <cell r="O398">
            <v>179</v>
          </cell>
          <cell r="P398">
            <v>175.64999999999418</v>
          </cell>
          <cell r="Q398">
            <v>174.5800000000163</v>
          </cell>
          <cell r="R398">
            <v>984.90800000005402</v>
          </cell>
          <cell r="S398">
            <v>138.14000000001397</v>
          </cell>
          <cell r="T398">
            <v>69.840000000011059</v>
          </cell>
          <cell r="U398">
            <v>122.55999999999767</v>
          </cell>
          <cell r="V398">
            <v>104.7039999999979</v>
          </cell>
          <cell r="W398">
            <v>0</v>
          </cell>
          <cell r="X398">
            <v>0.28399999999965075</v>
          </cell>
          <cell r="Y398">
            <v>2.8799999999901047</v>
          </cell>
          <cell r="Z398">
            <v>10.169999999998254</v>
          </cell>
          <cell r="AA398">
            <v>0.17999999999301508</v>
          </cell>
          <cell r="AB398">
            <v>191.73999999999069</v>
          </cell>
          <cell r="AC398">
            <v>179.10999999998603</v>
          </cell>
          <cell r="AD398">
            <v>165.29999999998836</v>
          </cell>
          <cell r="AE398">
            <v>807.87100000004284</v>
          </cell>
          <cell r="AF398">
            <v>56.950000000011642</v>
          </cell>
          <cell r="AG398">
            <v>106.7899999999936</v>
          </cell>
          <cell r="AH398">
            <v>68.635999999998603</v>
          </cell>
          <cell r="AI398">
            <v>143.03399999999965</v>
          </cell>
          <cell r="AJ398">
            <v>19.415999999997439</v>
          </cell>
          <cell r="AK398">
            <v>10</v>
          </cell>
          <cell r="AL398">
            <v>1.8399999999965075</v>
          </cell>
          <cell r="AM398">
            <v>1.4649999999965075</v>
          </cell>
          <cell r="AN398">
            <v>0.41000000000349246</v>
          </cell>
          <cell r="AO398">
            <v>171.73000000001048</v>
          </cell>
          <cell r="AP398">
            <v>167.32999999998719</v>
          </cell>
          <cell r="AQ398">
            <v>60.269999999989523</v>
          </cell>
          <cell r="AR398">
            <v>973.14200000022538</v>
          </cell>
          <cell r="AS398">
            <v>58.829999999987194</v>
          </cell>
          <cell r="AT398">
            <v>131.83999999999651</v>
          </cell>
          <cell r="AU398">
            <v>133.91000000000349</v>
          </cell>
          <cell r="AV398">
            <v>134.16599999999744</v>
          </cell>
          <cell r="AW398">
            <v>29.44999999999709</v>
          </cell>
          <cell r="AX398">
            <v>10.406000000002678</v>
          </cell>
          <cell r="AY398">
            <v>5.819999999992433</v>
          </cell>
          <cell r="AZ398">
            <v>1.7200000000011642</v>
          </cell>
          <cell r="BA398">
            <v>0.80999999999767169</v>
          </cell>
          <cell r="BB398">
            <v>206.57999999998719</v>
          </cell>
          <cell r="BC398">
            <v>195.40999999997439</v>
          </cell>
          <cell r="BD398">
            <v>64.199999999982538</v>
          </cell>
          <cell r="BE398">
            <v>1097.9439999999013</v>
          </cell>
          <cell r="BF398">
            <v>158.45999999999185</v>
          </cell>
          <cell r="BG398">
            <v>104.63999999999942</v>
          </cell>
          <cell r="BH398">
            <v>210.83499999999185</v>
          </cell>
          <cell r="BI398">
            <v>132.375</v>
          </cell>
          <cell r="BJ398">
            <v>0.63999999999941792</v>
          </cell>
          <cell r="BK398">
            <v>0.41000000000349246</v>
          </cell>
          <cell r="BL398">
            <v>3.6799999999930151</v>
          </cell>
          <cell r="BM398">
            <v>2.2039999999979045</v>
          </cell>
          <cell r="BN398">
            <v>0.72000000000116415</v>
          </cell>
          <cell r="BO398">
            <v>201.8300000000163</v>
          </cell>
          <cell r="BP398">
            <v>233.98000000001048</v>
          </cell>
          <cell r="BQ398">
            <v>48.170000000012806</v>
          </cell>
          <cell r="BR398">
            <v>1056.252000000095</v>
          </cell>
          <cell r="BS398">
            <v>180.69999999998254</v>
          </cell>
          <cell r="BT398">
            <v>132.61000000000058</v>
          </cell>
          <cell r="BU398">
            <v>119.79000000000815</v>
          </cell>
          <cell r="BV398">
            <v>111.60599999999977</v>
          </cell>
          <cell r="BW398">
            <v>10.354999999995925</v>
          </cell>
          <cell r="BX398">
            <v>0.569999999992433</v>
          </cell>
          <cell r="BY398">
            <v>6.3150000000023283</v>
          </cell>
          <cell r="BZ398">
            <v>3.9159999999974389</v>
          </cell>
          <cell r="CA398">
            <v>1.1199999999953434</v>
          </cell>
          <cell r="CB398">
            <v>186.44000000000233</v>
          </cell>
          <cell r="CC398">
            <v>200.30999999999767</v>
          </cell>
          <cell r="CD398">
            <v>102.52000000001863</v>
          </cell>
          <cell r="CE398">
            <v>824.42900000000373</v>
          </cell>
          <cell r="CF398">
            <v>-134.17000000001281</v>
          </cell>
          <cell r="CG398">
            <v>75.939999999987776</v>
          </cell>
          <cell r="CH398">
            <v>217.93999999998778</v>
          </cell>
          <cell r="CI398">
            <v>126.06399999999849</v>
          </cell>
          <cell r="CJ398">
            <v>10.654999999998836</v>
          </cell>
          <cell r="CK398">
            <v>0.99000000000523869</v>
          </cell>
          <cell r="CL398">
            <v>4.4900000000052387</v>
          </cell>
          <cell r="CM398">
            <v>3.1799999999930151</v>
          </cell>
          <cell r="CN398">
            <v>11.119999999995343</v>
          </cell>
          <cell r="CO398">
            <v>111.75</v>
          </cell>
          <cell r="CP398">
            <v>197.32999999998719</v>
          </cell>
          <cell r="CQ398">
            <v>199.14000000001397</v>
          </cell>
          <cell r="CR398">
            <v>1155.2460000000428</v>
          </cell>
          <cell r="CS398">
            <v>141.39000000001397</v>
          </cell>
          <cell r="CT398">
            <v>164.46999999998661</v>
          </cell>
          <cell r="CU398">
            <v>219.02000000000407</v>
          </cell>
          <cell r="CV398">
            <v>149.45999999999185</v>
          </cell>
          <cell r="CW398">
            <v>30.720000000001164</v>
          </cell>
          <cell r="CX398">
            <v>0.55999999999767169</v>
          </cell>
          <cell r="CY398">
            <v>5.7899999999935972</v>
          </cell>
          <cell r="CZ398">
            <v>2.9459999999962747</v>
          </cell>
          <cell r="DA398">
            <v>20.400000000023283</v>
          </cell>
          <cell r="DB398">
            <v>155.25</v>
          </cell>
          <cell r="DC398">
            <v>159.19000000000233</v>
          </cell>
          <cell r="DD398">
            <v>106.05000000001746</v>
          </cell>
          <cell r="DE398">
            <v>1754.5869999998249</v>
          </cell>
          <cell r="DF398">
            <v>536.77999999999884</v>
          </cell>
          <cell r="DG398">
            <v>226.31999999999243</v>
          </cell>
          <cell r="DH398">
            <v>215.4149999999936</v>
          </cell>
          <cell r="DI398">
            <v>179.7560000000085</v>
          </cell>
          <cell r="DJ398">
            <v>11.43399999999383</v>
          </cell>
          <cell r="DK398">
            <v>10.846000000005006</v>
          </cell>
          <cell r="DL398">
            <v>3.7400000000052387</v>
          </cell>
          <cell r="DM398">
            <v>8.7659999999887077</v>
          </cell>
          <cell r="DN398">
            <v>30.930000000022119</v>
          </cell>
          <cell r="DO398">
            <v>135.61999999999534</v>
          </cell>
          <cell r="DP398">
            <v>135.33999999999651</v>
          </cell>
          <cell r="DQ398">
            <v>259.64000000001397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</row>
        <row r="399">
          <cell r="F399">
            <v>46.051999999996042</v>
          </cell>
          <cell r="G399">
            <v>8.5849999999991269</v>
          </cell>
          <cell r="H399">
            <v>158.16000000000349</v>
          </cell>
          <cell r="I399">
            <v>310.41999999999825</v>
          </cell>
          <cell r="J399">
            <v>377.83000000000175</v>
          </cell>
          <cell r="K399">
            <v>179.0060000000085</v>
          </cell>
          <cell r="L399">
            <v>99.809999999997672</v>
          </cell>
          <cell r="M399">
            <v>30.610000000000582</v>
          </cell>
          <cell r="N399">
            <v>49.654999999998836</v>
          </cell>
          <cell r="O399">
            <v>192.64999999999418</v>
          </cell>
          <cell r="P399">
            <v>34.45499999999447</v>
          </cell>
          <cell r="Q399">
            <v>45.402000000001863</v>
          </cell>
          <cell r="R399">
            <v>1576.1419999999925</v>
          </cell>
          <cell r="S399">
            <v>29.125999999996566</v>
          </cell>
          <cell r="T399">
            <v>47.364000000001397</v>
          </cell>
          <cell r="U399">
            <v>157.05000000000291</v>
          </cell>
          <cell r="V399">
            <v>238.77000000000407</v>
          </cell>
          <cell r="W399">
            <v>388.58000000000175</v>
          </cell>
          <cell r="X399">
            <v>276.36000000000058</v>
          </cell>
          <cell r="Y399">
            <v>68.600000000034925</v>
          </cell>
          <cell r="Z399">
            <v>53.586000000010245</v>
          </cell>
          <cell r="AA399">
            <v>119.40500000001339</v>
          </cell>
          <cell r="AB399">
            <v>150.69000000000233</v>
          </cell>
          <cell r="AC399">
            <v>24.580000000001746</v>
          </cell>
          <cell r="AD399">
            <v>22.031000000002678</v>
          </cell>
          <cell r="AE399">
            <v>1643.9779999996535</v>
          </cell>
          <cell r="AF399">
            <v>19.937999999994645</v>
          </cell>
          <cell r="AG399">
            <v>33.567000000002736</v>
          </cell>
          <cell r="AH399">
            <v>126.91999999999825</v>
          </cell>
          <cell r="AI399">
            <v>136.39000000001397</v>
          </cell>
          <cell r="AJ399">
            <v>422.29499999999825</v>
          </cell>
          <cell r="AK399">
            <v>276.63999999999942</v>
          </cell>
          <cell r="AL399">
            <v>136.11999999999534</v>
          </cell>
          <cell r="AM399">
            <v>55.305999999996857</v>
          </cell>
          <cell r="AN399">
            <v>159.3700000000099</v>
          </cell>
          <cell r="AO399">
            <v>205</v>
          </cell>
          <cell r="AP399">
            <v>28.698000000003958</v>
          </cell>
          <cell r="AQ399">
            <v>43.734000000004016</v>
          </cell>
          <cell r="AR399">
            <v>1663.1310000000522</v>
          </cell>
          <cell r="AS399">
            <v>7.75</v>
          </cell>
          <cell r="AT399">
            <v>43.075000000004366</v>
          </cell>
          <cell r="AU399">
            <v>207.56500000000233</v>
          </cell>
          <cell r="AV399">
            <v>178.68500000001222</v>
          </cell>
          <cell r="AW399">
            <v>361.94000000000233</v>
          </cell>
          <cell r="AX399">
            <v>218.52000000000407</v>
          </cell>
          <cell r="AY399">
            <v>142.71999999997206</v>
          </cell>
          <cell r="AZ399">
            <v>30.529999999998836</v>
          </cell>
          <cell r="BA399">
            <v>208.69000000000233</v>
          </cell>
          <cell r="BB399">
            <v>152.41000000000349</v>
          </cell>
          <cell r="BC399">
            <v>74.699000000000524</v>
          </cell>
          <cell r="BD399">
            <v>36.546999999998661</v>
          </cell>
          <cell r="BE399">
            <v>1938.8019999996759</v>
          </cell>
          <cell r="BF399">
            <v>48.327999999994063</v>
          </cell>
          <cell r="BG399">
            <v>71.639999999999418</v>
          </cell>
          <cell r="BH399">
            <v>206.00999999999476</v>
          </cell>
          <cell r="BI399">
            <v>301.14999999999418</v>
          </cell>
          <cell r="BJ399">
            <v>442.97000000000116</v>
          </cell>
          <cell r="BK399">
            <v>156.75</v>
          </cell>
          <cell r="BL399">
            <v>140.18000000005122</v>
          </cell>
          <cell r="BM399">
            <v>32.549999999988358</v>
          </cell>
          <cell r="BN399">
            <v>231.85000000000582</v>
          </cell>
          <cell r="BO399">
            <v>176.25999999999476</v>
          </cell>
          <cell r="BP399">
            <v>76.096000000005006</v>
          </cell>
          <cell r="BQ399">
            <v>55.018000000003667</v>
          </cell>
          <cell r="BR399">
            <v>1267.0509999997448</v>
          </cell>
          <cell r="BS399">
            <v>26.328000000001339</v>
          </cell>
          <cell r="BT399">
            <v>17.922000000005937</v>
          </cell>
          <cell r="BU399">
            <v>197.58999999999651</v>
          </cell>
          <cell r="BV399">
            <v>134.30999999999767</v>
          </cell>
          <cell r="BW399">
            <v>254.90500000001339</v>
          </cell>
          <cell r="BX399">
            <v>82.229999999995925</v>
          </cell>
          <cell r="BY399">
            <v>196.12000000005355</v>
          </cell>
          <cell r="BZ399">
            <v>11.855000000010477</v>
          </cell>
          <cell r="CA399">
            <v>140.70000000001164</v>
          </cell>
          <cell r="CB399">
            <v>94.755999999993946</v>
          </cell>
          <cell r="CC399">
            <v>42.413000000000466</v>
          </cell>
          <cell r="CD399">
            <v>67.921999999998661</v>
          </cell>
          <cell r="CE399">
            <v>3072.6049999999814</v>
          </cell>
          <cell r="CF399">
            <v>250.25999999998021</v>
          </cell>
          <cell r="CG399">
            <v>63.429999999993015</v>
          </cell>
          <cell r="CH399">
            <v>330.55000000000291</v>
          </cell>
          <cell r="CI399">
            <v>332.44000000000233</v>
          </cell>
          <cell r="CJ399">
            <v>553.1200000000099</v>
          </cell>
          <cell r="CK399">
            <v>262.14499999998952</v>
          </cell>
          <cell r="CL399">
            <v>144.69999999995343</v>
          </cell>
          <cell r="CM399">
            <v>44.25</v>
          </cell>
          <cell r="CN399">
            <v>285.79000000000815</v>
          </cell>
          <cell r="CO399">
            <v>231.61999999999534</v>
          </cell>
          <cell r="CP399">
            <v>385.86000000001513</v>
          </cell>
          <cell r="CQ399">
            <v>188.44000000000233</v>
          </cell>
          <cell r="CR399">
            <v>3561.6299999998882</v>
          </cell>
          <cell r="CS399">
            <v>207.80999999999767</v>
          </cell>
          <cell r="CT399">
            <v>101.54000000000815</v>
          </cell>
          <cell r="CU399">
            <v>369.61000000001513</v>
          </cell>
          <cell r="CV399">
            <v>403.13999999998487</v>
          </cell>
          <cell r="CW399">
            <v>733.97000000000116</v>
          </cell>
          <cell r="CX399">
            <v>485.92000000001281</v>
          </cell>
          <cell r="CY399">
            <v>103.72000000003027</v>
          </cell>
          <cell r="CZ399">
            <v>99.829999999987194</v>
          </cell>
          <cell r="DA399">
            <v>318.36999999999534</v>
          </cell>
          <cell r="DB399">
            <v>252.31999999997788</v>
          </cell>
          <cell r="DC399">
            <v>231.83999999999651</v>
          </cell>
          <cell r="DD399">
            <v>253.55999999999767</v>
          </cell>
          <cell r="DE399">
            <v>4713.3599999989383</v>
          </cell>
          <cell r="DF399">
            <v>288.5</v>
          </cell>
          <cell r="DG399">
            <v>278.1699999999837</v>
          </cell>
          <cell r="DH399">
            <v>484.72000000000116</v>
          </cell>
          <cell r="DI399">
            <v>361.32000000000698</v>
          </cell>
          <cell r="DJ399">
            <v>796.67000000001281</v>
          </cell>
          <cell r="DK399">
            <v>800.61999999999534</v>
          </cell>
          <cell r="DL399">
            <v>244.73999999999069</v>
          </cell>
          <cell r="DM399">
            <v>56.5</v>
          </cell>
          <cell r="DN399">
            <v>514.42000000001281</v>
          </cell>
          <cell r="DO399">
            <v>344.87999999997555</v>
          </cell>
          <cell r="DP399">
            <v>278.95000000001164</v>
          </cell>
          <cell r="DQ399">
            <v>263.86999999999534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</row>
        <row r="400">
          <cell r="F400">
            <v>40.839999999996508</v>
          </cell>
          <cell r="G400">
            <v>19.591000000000349</v>
          </cell>
          <cell r="H400">
            <v>42.885999999998603</v>
          </cell>
          <cell r="I400">
            <v>81.451999999990221</v>
          </cell>
          <cell r="J400">
            <v>23.572000000014668</v>
          </cell>
          <cell r="K400">
            <v>0.42200000000593718</v>
          </cell>
          <cell r="L400">
            <v>2.1089999999967404</v>
          </cell>
          <cell r="M400">
            <v>1.9470000000001164</v>
          </cell>
          <cell r="N400">
            <v>60.020000000018626</v>
          </cell>
          <cell r="O400">
            <v>80.317000000010012</v>
          </cell>
          <cell r="P400">
            <v>53.188000000009197</v>
          </cell>
          <cell r="Q400">
            <v>122.97299999999814</v>
          </cell>
          <cell r="R400">
            <v>427.10300000011921</v>
          </cell>
          <cell r="S400">
            <v>16.179999999993015</v>
          </cell>
          <cell r="T400">
            <v>33.358000000007451</v>
          </cell>
          <cell r="U400">
            <v>90.390999999988708</v>
          </cell>
          <cell r="V400">
            <v>98.703999999997905</v>
          </cell>
          <cell r="W400">
            <v>9.7099999999918509</v>
          </cell>
          <cell r="X400">
            <v>0.13999999999941792</v>
          </cell>
          <cell r="Y400">
            <v>1.0659999999916181</v>
          </cell>
          <cell r="Z400">
            <v>15.832999999984168</v>
          </cell>
          <cell r="AA400">
            <v>10.100000000005821</v>
          </cell>
          <cell r="AB400">
            <v>78.216000000000349</v>
          </cell>
          <cell r="AC400">
            <v>43</v>
          </cell>
          <cell r="AD400">
            <v>30.404999999998836</v>
          </cell>
          <cell r="AE400">
            <v>495.79000000003725</v>
          </cell>
          <cell r="AF400">
            <v>10.101999999998952</v>
          </cell>
          <cell r="AG400">
            <v>42.393999999985681</v>
          </cell>
          <cell r="AH400">
            <v>59.929000000003725</v>
          </cell>
          <cell r="AI400">
            <v>90.849999999991269</v>
          </cell>
          <cell r="AJ400">
            <v>0</v>
          </cell>
          <cell r="AK400">
            <v>0</v>
          </cell>
          <cell r="AL400">
            <v>2.3709999999991851</v>
          </cell>
          <cell r="AM400">
            <v>10.556000000011409</v>
          </cell>
          <cell r="AN400">
            <v>39.910000000003492</v>
          </cell>
          <cell r="AO400">
            <v>71.524999999994179</v>
          </cell>
          <cell r="AP400">
            <v>12.25</v>
          </cell>
          <cell r="AQ400">
            <v>155.90299999999115</v>
          </cell>
          <cell r="AR400">
            <v>427.45600000000559</v>
          </cell>
          <cell r="AS400">
            <v>-24.554999999993015</v>
          </cell>
          <cell r="AT400">
            <v>14.122000000003027</v>
          </cell>
          <cell r="AU400">
            <v>53.369999999995343</v>
          </cell>
          <cell r="AV400">
            <v>46.984000000011292</v>
          </cell>
          <cell r="AW400">
            <v>30.029999999998836</v>
          </cell>
          <cell r="AX400">
            <v>0.69800000000395812</v>
          </cell>
          <cell r="AY400">
            <v>2.6369999999878928</v>
          </cell>
          <cell r="AZ400">
            <v>1.9579999999987194</v>
          </cell>
          <cell r="BA400">
            <v>40.811000000016065</v>
          </cell>
          <cell r="BB400">
            <v>79.649999999994179</v>
          </cell>
          <cell r="BC400">
            <v>86.380000000004657</v>
          </cell>
          <cell r="BD400">
            <v>95.370999999999185</v>
          </cell>
          <cell r="BE400">
            <v>617.2640000001993</v>
          </cell>
          <cell r="BF400">
            <v>-0.33999999999650754</v>
          </cell>
          <cell r="BG400">
            <v>65.248000000006869</v>
          </cell>
          <cell r="BH400">
            <v>74.778000000005704</v>
          </cell>
          <cell r="BI400">
            <v>39.762000000002445</v>
          </cell>
          <cell r="BJ400">
            <v>29.3240000000078</v>
          </cell>
          <cell r="BK400">
            <v>0.69999999999708962</v>
          </cell>
          <cell r="BL400">
            <v>81.63300000000163</v>
          </cell>
          <cell r="BM400">
            <v>20.989999999990687</v>
          </cell>
          <cell r="BN400">
            <v>25.581000000005588</v>
          </cell>
          <cell r="BO400">
            <v>75.855000000010477</v>
          </cell>
          <cell r="BP400">
            <v>78.927000000010594</v>
          </cell>
          <cell r="BQ400">
            <v>124.80600000001141</v>
          </cell>
          <cell r="BR400">
            <v>444.59799999999814</v>
          </cell>
          <cell r="BS400">
            <v>38.744999999995343</v>
          </cell>
          <cell r="BT400">
            <v>39.710000000006403</v>
          </cell>
          <cell r="BU400">
            <v>91.510000000009313</v>
          </cell>
          <cell r="BV400">
            <v>82.676999999996042</v>
          </cell>
          <cell r="BW400">
            <v>19.421000000002095</v>
          </cell>
          <cell r="BX400">
            <v>18.130000000004657</v>
          </cell>
          <cell r="BY400">
            <v>2.6290000000008149</v>
          </cell>
          <cell r="BZ400">
            <v>2.216999999989639</v>
          </cell>
          <cell r="CA400">
            <v>46.149999999994179</v>
          </cell>
          <cell r="CB400">
            <v>9.1039999999920838</v>
          </cell>
          <cell r="CC400">
            <v>72.39000000001397</v>
          </cell>
          <cell r="CD400">
            <v>21.914999999993597</v>
          </cell>
          <cell r="CE400">
            <v>613.36199999996461</v>
          </cell>
          <cell r="CF400">
            <v>76.710000000006403</v>
          </cell>
          <cell r="CG400">
            <v>69.885999999984051</v>
          </cell>
          <cell r="CH400">
            <v>60.057000000000698</v>
          </cell>
          <cell r="CI400">
            <v>52.490000000005239</v>
          </cell>
          <cell r="CJ400">
            <v>84.114000000001397</v>
          </cell>
          <cell r="CK400">
            <v>1.1180000000022119</v>
          </cell>
          <cell r="CL400">
            <v>3.158000000010361</v>
          </cell>
          <cell r="CM400">
            <v>3.9149999999935972</v>
          </cell>
          <cell r="CN400">
            <v>40.812999999994645</v>
          </cell>
          <cell r="CO400">
            <v>70.839999999996508</v>
          </cell>
          <cell r="CP400">
            <v>83.187999999994645</v>
          </cell>
          <cell r="CQ400">
            <v>67.073000000003958</v>
          </cell>
          <cell r="CR400">
            <v>386.11199999996461</v>
          </cell>
          <cell r="CS400">
            <v>57.229999999981374</v>
          </cell>
          <cell r="CT400">
            <v>39.629000000000815</v>
          </cell>
          <cell r="CU400">
            <v>89.586999999999534</v>
          </cell>
          <cell r="CV400">
            <v>30.290999999997439</v>
          </cell>
          <cell r="CW400">
            <v>11.303999999989173</v>
          </cell>
          <cell r="CX400">
            <v>5.463000000017928</v>
          </cell>
          <cell r="CY400">
            <v>2.6420000000071013</v>
          </cell>
          <cell r="CZ400">
            <v>1.7229999999981374</v>
          </cell>
          <cell r="DA400">
            <v>33.622999999992317</v>
          </cell>
          <cell r="DB400">
            <v>38.036000000007334</v>
          </cell>
          <cell r="DC400">
            <v>-8.6769999999960419</v>
          </cell>
          <cell r="DD400">
            <v>85.260999999998603</v>
          </cell>
          <cell r="DE400">
            <v>859.53600000008009</v>
          </cell>
          <cell r="DF400">
            <v>-29.490000000005239</v>
          </cell>
          <cell r="DG400">
            <v>106.80299999999988</v>
          </cell>
          <cell r="DH400">
            <v>168.98400000001129</v>
          </cell>
          <cell r="DI400">
            <v>100.9149999999936</v>
          </cell>
          <cell r="DJ400">
            <v>57.322000000000116</v>
          </cell>
          <cell r="DK400">
            <v>8.5549999999930151</v>
          </cell>
          <cell r="DL400">
            <v>2.9320000000006985</v>
          </cell>
          <cell r="DM400">
            <v>0.68299999998998828</v>
          </cell>
          <cell r="DN400">
            <v>38.851000000009662</v>
          </cell>
          <cell r="DO400">
            <v>129.47899999999208</v>
          </cell>
          <cell r="DP400">
            <v>191.18899999999849</v>
          </cell>
          <cell r="DQ400">
            <v>83.312999999994645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</row>
        <row r="401">
          <cell r="F401">
            <v>0</v>
          </cell>
          <cell r="G401">
            <v>0</v>
          </cell>
          <cell r="H401">
            <v>1.7697999999998046</v>
          </cell>
          <cell r="I401">
            <v>0</v>
          </cell>
          <cell r="J401">
            <v>0</v>
          </cell>
          <cell r="K401">
            <v>0</v>
          </cell>
          <cell r="L401">
            <v>0.52430000000003929</v>
          </cell>
          <cell r="M401">
            <v>0</v>
          </cell>
          <cell r="N401">
            <v>0</v>
          </cell>
          <cell r="O401">
            <v>0.13959999999997308</v>
          </cell>
          <cell r="P401">
            <v>0</v>
          </cell>
          <cell r="Q401">
            <v>0.71029999999996107</v>
          </cell>
          <cell r="R401">
            <v>5.6798000000017055</v>
          </cell>
          <cell r="S401">
            <v>-0.18550000000004729</v>
          </cell>
          <cell r="T401">
            <v>0</v>
          </cell>
          <cell r="U401">
            <v>1.6653000000001157</v>
          </cell>
          <cell r="V401">
            <v>4.1999999999998181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13.471000000001368</v>
          </cell>
          <cell r="AF401">
            <v>0</v>
          </cell>
          <cell r="AG401">
            <v>2.0998999999999342</v>
          </cell>
          <cell r="AH401">
            <v>0</v>
          </cell>
          <cell r="AI401">
            <v>2.1000000000001364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2.9710999999999785</v>
          </cell>
          <cell r="AQ401">
            <v>6.2999999999999545</v>
          </cell>
          <cell r="AR401">
            <v>3.8757000000005064</v>
          </cell>
          <cell r="AS401">
            <v>0</v>
          </cell>
          <cell r="AT401">
            <v>2.2368000000001302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1.6389000000001488</v>
          </cell>
          <cell r="BD401">
            <v>0</v>
          </cell>
          <cell r="BE401">
            <v>8.6432000000022526</v>
          </cell>
          <cell r="BF401">
            <v>0</v>
          </cell>
          <cell r="BG401">
            <v>0</v>
          </cell>
          <cell r="BH401">
            <v>4.2000000000000455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0.24319999999988795</v>
          </cell>
          <cell r="BN401">
            <v>0</v>
          </cell>
          <cell r="BO401">
            <v>2.1000000000001364</v>
          </cell>
          <cell r="BP401">
            <v>0</v>
          </cell>
          <cell r="BQ401">
            <v>2.0999999999999091</v>
          </cell>
          <cell r="BR401">
            <v>2.099900000001071</v>
          </cell>
          <cell r="BS401">
            <v>0</v>
          </cell>
          <cell r="BT401">
            <v>0</v>
          </cell>
          <cell r="BU401">
            <v>2.0998999999999342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11.407299999998941</v>
          </cell>
          <cell r="CF401">
            <v>0</v>
          </cell>
          <cell r="CG401">
            <v>0</v>
          </cell>
          <cell r="CH401">
            <v>2.1000000000001364</v>
          </cell>
          <cell r="CI401">
            <v>4.2000000000000455</v>
          </cell>
          <cell r="CJ401">
            <v>0</v>
          </cell>
          <cell r="CK401">
            <v>0</v>
          </cell>
          <cell r="CL401">
            <v>0.26620000000002619</v>
          </cell>
          <cell r="CM401">
            <v>0</v>
          </cell>
          <cell r="CN401">
            <v>0</v>
          </cell>
          <cell r="CO401">
            <v>0</v>
          </cell>
          <cell r="CP401">
            <v>4.8410999999998694</v>
          </cell>
          <cell r="CQ401">
            <v>0</v>
          </cell>
          <cell r="CR401">
            <v>5.2986999999993714</v>
          </cell>
          <cell r="CS401">
            <v>0</v>
          </cell>
          <cell r="CT401">
            <v>0</v>
          </cell>
          <cell r="CU401">
            <v>5.2986999999998261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9.5128999999978987</v>
          </cell>
          <cell r="DF401">
            <v>0</v>
          </cell>
          <cell r="DG401">
            <v>2.0999999999999091</v>
          </cell>
          <cell r="DH401">
            <v>1.1130000000000564</v>
          </cell>
          <cell r="DI401">
            <v>2.0999999999999091</v>
          </cell>
          <cell r="DJ401">
            <v>0</v>
          </cell>
          <cell r="DK401">
            <v>0</v>
          </cell>
          <cell r="DL401">
            <v>0</v>
          </cell>
          <cell r="DM401">
            <v>2.0999999999999091</v>
          </cell>
          <cell r="DN401">
            <v>0</v>
          </cell>
          <cell r="DO401">
            <v>0</v>
          </cell>
          <cell r="DP401">
            <v>2.0998999999999342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</row>
        <row r="402"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4"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</row>
        <row r="405">
          <cell r="F405">
            <v>-14.908000000054017</v>
          </cell>
          <cell r="G405">
            <v>175.99599999998463</v>
          </cell>
          <cell r="H405">
            <v>450.41579999990063</v>
          </cell>
          <cell r="I405">
            <v>536.73499999998603</v>
          </cell>
          <cell r="J405">
            <v>440.83700000005774</v>
          </cell>
          <cell r="K405">
            <v>191.38799999997718</v>
          </cell>
          <cell r="L405">
            <v>107.18929999996908</v>
          </cell>
          <cell r="M405">
            <v>34.271999999997206</v>
          </cell>
          <cell r="N405">
            <v>109.97500000009313</v>
          </cell>
          <cell r="O405">
            <v>452.10659999999916</v>
          </cell>
          <cell r="P405">
            <v>298.57900000002701</v>
          </cell>
          <cell r="Q405">
            <v>363.66529999993509</v>
          </cell>
          <cell r="R405">
            <v>3247.0818000007421</v>
          </cell>
          <cell r="S405">
            <v>200.65050000004703</v>
          </cell>
          <cell r="T405">
            <v>193.30000000004657</v>
          </cell>
          <cell r="U405">
            <v>403.19130000000587</v>
          </cell>
          <cell r="V405">
            <v>456.37800000002608</v>
          </cell>
          <cell r="W405">
            <v>436.77999999996973</v>
          </cell>
          <cell r="X405">
            <v>313.46399999997811</v>
          </cell>
          <cell r="Y405">
            <v>74.915999999968335</v>
          </cell>
          <cell r="Z405">
            <v>79.828999999968801</v>
          </cell>
          <cell r="AA405">
            <v>129.77499999996508</v>
          </cell>
          <cell r="AB405">
            <v>420.92200000002049</v>
          </cell>
          <cell r="AC405">
            <v>280.42999999999302</v>
          </cell>
          <cell r="AD405">
            <v>257.44599999999627</v>
          </cell>
          <cell r="AE405">
            <v>3304.605000000447</v>
          </cell>
          <cell r="AF405">
            <v>96.990000000048894</v>
          </cell>
          <cell r="AG405">
            <v>210.63290000002598</v>
          </cell>
          <cell r="AH405">
            <v>384.39299999998184</v>
          </cell>
          <cell r="AI405">
            <v>401.79200000001583</v>
          </cell>
          <cell r="AJ405">
            <v>515.32099999999627</v>
          </cell>
          <cell r="AK405">
            <v>313.60999999998603</v>
          </cell>
          <cell r="AL405">
            <v>140.59699999995064</v>
          </cell>
          <cell r="AM405">
            <v>67.827000000048429</v>
          </cell>
          <cell r="AN405">
            <v>199.69000000006054</v>
          </cell>
          <cell r="AO405">
            <v>464.16500000003725</v>
          </cell>
          <cell r="AP405">
            <v>238.11409999994794</v>
          </cell>
          <cell r="AQ405">
            <v>271.47299999993993</v>
          </cell>
          <cell r="AR405">
            <v>3290.6187000004575</v>
          </cell>
          <cell r="AS405">
            <v>42.024999999965075</v>
          </cell>
          <cell r="AT405">
            <v>189.86080000002403</v>
          </cell>
          <cell r="AU405">
            <v>473.39199999999255</v>
          </cell>
          <cell r="AV405">
            <v>369.83500000002095</v>
          </cell>
          <cell r="AW405">
            <v>498.72999999998137</v>
          </cell>
          <cell r="AX405">
            <v>257.42400000005728</v>
          </cell>
          <cell r="AY405">
            <v>151.69699999992736</v>
          </cell>
          <cell r="AZ405">
            <v>34.457999999984168</v>
          </cell>
          <cell r="BA405">
            <v>250.31100000004517</v>
          </cell>
          <cell r="BB405">
            <v>438.64000000001397</v>
          </cell>
          <cell r="BC405">
            <v>368.12789999990491</v>
          </cell>
          <cell r="BD405">
            <v>216.11800000001676</v>
          </cell>
          <cell r="BE405">
            <v>3838.82320000045</v>
          </cell>
          <cell r="BF405">
            <v>206.00799999997253</v>
          </cell>
          <cell r="BG405">
            <v>240.04200000001583</v>
          </cell>
          <cell r="BH405">
            <v>523.26800000004005</v>
          </cell>
          <cell r="BI405">
            <v>473.28700000001118</v>
          </cell>
          <cell r="BJ405">
            <v>505.03999999997905</v>
          </cell>
          <cell r="BK405">
            <v>196.78000000002794</v>
          </cell>
          <cell r="BL405">
            <v>226.2730000000447</v>
          </cell>
          <cell r="BM405">
            <v>56.237199999915902</v>
          </cell>
          <cell r="BN405">
            <v>258.15100000001257</v>
          </cell>
          <cell r="BO405">
            <v>486.04500000004191</v>
          </cell>
          <cell r="BP405">
            <v>438.42300000000978</v>
          </cell>
          <cell r="BQ405">
            <v>229.26900000002934</v>
          </cell>
          <cell r="BR405">
            <v>3087.5108999991789</v>
          </cell>
          <cell r="BS405">
            <v>245.77299999992829</v>
          </cell>
          <cell r="BT405">
            <v>242.55699999997159</v>
          </cell>
          <cell r="BU405">
            <v>429.80589999997756</v>
          </cell>
          <cell r="BV405">
            <v>387.22299999999814</v>
          </cell>
          <cell r="BW405">
            <v>341.07099999999627</v>
          </cell>
          <cell r="BX405">
            <v>137.93000000005122</v>
          </cell>
          <cell r="BY405">
            <v>217.69400000013411</v>
          </cell>
          <cell r="BZ405">
            <v>18.722999999998137</v>
          </cell>
          <cell r="CA405">
            <v>188.18999999994412</v>
          </cell>
          <cell r="CB405">
            <v>309.03999999997905</v>
          </cell>
          <cell r="CC405">
            <v>367.14699999999721</v>
          </cell>
          <cell r="CD405">
            <v>202.35699999995995</v>
          </cell>
          <cell r="CE405">
            <v>4782.2552999993786</v>
          </cell>
          <cell r="CF405">
            <v>214.61999999987893</v>
          </cell>
          <cell r="CG405">
            <v>217.39399999991292</v>
          </cell>
          <cell r="CH405">
            <v>653.7609999999404</v>
          </cell>
          <cell r="CI405">
            <v>515.19399999995949</v>
          </cell>
          <cell r="CJ405">
            <v>718.51900000002934</v>
          </cell>
          <cell r="CK405">
            <v>313.17800000001444</v>
          </cell>
          <cell r="CL405">
            <v>160.01919999986421</v>
          </cell>
          <cell r="CM405">
            <v>52.074999999895226</v>
          </cell>
          <cell r="CN405">
            <v>337.92300000000978</v>
          </cell>
          <cell r="CO405">
            <v>414.20999999996275</v>
          </cell>
          <cell r="CP405">
            <v>720.6991000000271</v>
          </cell>
          <cell r="CQ405">
            <v>464.66300000005867</v>
          </cell>
          <cell r="CR405">
            <v>5268.9337000008672</v>
          </cell>
          <cell r="CS405">
            <v>406.42999999993481</v>
          </cell>
          <cell r="CT405">
            <v>333.11199999996461</v>
          </cell>
          <cell r="CU405">
            <v>719.46969999995781</v>
          </cell>
          <cell r="CV405">
            <v>582.89100000000326</v>
          </cell>
          <cell r="CW405">
            <v>808.78400000004331</v>
          </cell>
          <cell r="CX405">
            <v>508.61699999996927</v>
          </cell>
          <cell r="CY405">
            <v>112.41200000001118</v>
          </cell>
          <cell r="CZ405">
            <v>104.74900000001071</v>
          </cell>
          <cell r="DA405">
            <v>372.39300000004005</v>
          </cell>
          <cell r="DB405">
            <v>445.60600000002887</v>
          </cell>
          <cell r="DC405">
            <v>412.35300000011921</v>
          </cell>
          <cell r="DD405">
            <v>462.11700000008568</v>
          </cell>
          <cell r="DE405">
            <v>7504.7158999992535</v>
          </cell>
          <cell r="DF405">
            <v>811.89999999990687</v>
          </cell>
          <cell r="DG405">
            <v>621.10300000000279</v>
          </cell>
          <cell r="DH405">
            <v>909.82199999998556</v>
          </cell>
          <cell r="DI405">
            <v>644.0910000000149</v>
          </cell>
          <cell r="DJ405">
            <v>865.42600000003586</v>
          </cell>
          <cell r="DK405">
            <v>866.70100000000093</v>
          </cell>
          <cell r="DL405">
            <v>251.6820000000298</v>
          </cell>
          <cell r="DM405">
            <v>68.049000000057276</v>
          </cell>
          <cell r="DN405">
            <v>584.20100000000093</v>
          </cell>
          <cell r="DO405">
            <v>616.28900000010617</v>
          </cell>
          <cell r="DP405">
            <v>637.57889999996405</v>
          </cell>
          <cell r="DQ405">
            <v>627.87299999990501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</row>
        <row r="407">
          <cell r="F407">
            <v>-14.908000000054017</v>
          </cell>
          <cell r="G407">
            <v>175.99599999998463</v>
          </cell>
          <cell r="H407">
            <v>450.41579999990063</v>
          </cell>
          <cell r="I407">
            <v>536.73499999998603</v>
          </cell>
          <cell r="J407">
            <v>440.83700000005774</v>
          </cell>
          <cell r="K407">
            <v>191.38799999997718</v>
          </cell>
          <cell r="L407">
            <v>107.18929999996908</v>
          </cell>
          <cell r="M407">
            <v>34.271999999997206</v>
          </cell>
          <cell r="N407">
            <v>109.97500000009313</v>
          </cell>
          <cell r="O407">
            <v>452.10659999999916</v>
          </cell>
          <cell r="P407">
            <v>298.57900000002701</v>
          </cell>
          <cell r="Q407">
            <v>363.66529999993509</v>
          </cell>
          <cell r="R407">
            <v>3247.0818000007421</v>
          </cell>
          <cell r="S407">
            <v>200.65050000004703</v>
          </cell>
          <cell r="T407">
            <v>193.30000000004657</v>
          </cell>
          <cell r="U407">
            <v>403.19130000000587</v>
          </cell>
          <cell r="V407">
            <v>456.37800000002608</v>
          </cell>
          <cell r="W407">
            <v>436.77999999996973</v>
          </cell>
          <cell r="X407">
            <v>313.46399999997811</v>
          </cell>
          <cell r="Y407">
            <v>74.915999999968335</v>
          </cell>
          <cell r="Z407">
            <v>79.828999999968801</v>
          </cell>
          <cell r="AA407">
            <v>129.77499999996508</v>
          </cell>
          <cell r="AB407">
            <v>420.92200000002049</v>
          </cell>
          <cell r="AC407">
            <v>280.42999999999302</v>
          </cell>
          <cell r="AD407">
            <v>257.44599999999627</v>
          </cell>
          <cell r="AE407">
            <v>3304.6050000023097</v>
          </cell>
          <cell r="AF407">
            <v>96.990000000048894</v>
          </cell>
          <cell r="AG407">
            <v>210.63290000002598</v>
          </cell>
          <cell r="AH407">
            <v>384.39299999998184</v>
          </cell>
          <cell r="AI407">
            <v>401.79200000001583</v>
          </cell>
          <cell r="AJ407">
            <v>515.32099999999627</v>
          </cell>
          <cell r="AK407">
            <v>313.60999999998603</v>
          </cell>
          <cell r="AL407">
            <v>140.59699999995064</v>
          </cell>
          <cell r="AM407">
            <v>67.827000000048429</v>
          </cell>
          <cell r="AN407">
            <v>199.69000000006054</v>
          </cell>
          <cell r="AO407">
            <v>464.16500000003725</v>
          </cell>
          <cell r="AP407">
            <v>238.11409999994794</v>
          </cell>
          <cell r="AQ407">
            <v>271.47299999993993</v>
          </cell>
          <cell r="AR407">
            <v>3290.6186999985948</v>
          </cell>
          <cell r="AS407">
            <v>42.024999999965075</v>
          </cell>
          <cell r="AT407">
            <v>189.86080000002403</v>
          </cell>
          <cell r="AU407">
            <v>473.39199999999255</v>
          </cell>
          <cell r="AV407">
            <v>369.83500000002095</v>
          </cell>
          <cell r="AW407">
            <v>498.72999999998137</v>
          </cell>
          <cell r="AX407">
            <v>257.42400000005728</v>
          </cell>
          <cell r="AY407">
            <v>151.69699999992736</v>
          </cell>
          <cell r="AZ407">
            <v>34.457999999984168</v>
          </cell>
          <cell r="BA407">
            <v>250.31100000004517</v>
          </cell>
          <cell r="BB407">
            <v>438.64000000001397</v>
          </cell>
          <cell r="BC407">
            <v>368.12789999990491</v>
          </cell>
          <cell r="BD407">
            <v>216.11800000001676</v>
          </cell>
          <cell r="BE407">
            <v>3838.82320000045</v>
          </cell>
          <cell r="BF407">
            <v>206.00799999997253</v>
          </cell>
          <cell r="BG407">
            <v>240.04200000001583</v>
          </cell>
          <cell r="BH407">
            <v>523.26800000004005</v>
          </cell>
          <cell r="BI407">
            <v>473.28700000001118</v>
          </cell>
          <cell r="BJ407">
            <v>505.03999999997905</v>
          </cell>
          <cell r="BK407">
            <v>196.78000000002794</v>
          </cell>
          <cell r="BL407">
            <v>226.2730000000447</v>
          </cell>
          <cell r="BM407">
            <v>56.237199999915902</v>
          </cell>
          <cell r="BN407">
            <v>258.15100000001257</v>
          </cell>
          <cell r="BO407">
            <v>486.04500000004191</v>
          </cell>
          <cell r="BP407">
            <v>438.42300000000978</v>
          </cell>
          <cell r="BQ407">
            <v>229.26900000002934</v>
          </cell>
          <cell r="BR407">
            <v>3087.5109000001103</v>
          </cell>
          <cell r="BS407">
            <v>245.77299999992829</v>
          </cell>
          <cell r="BT407">
            <v>242.55699999997159</v>
          </cell>
          <cell r="BU407">
            <v>429.80589999997756</v>
          </cell>
          <cell r="BV407">
            <v>387.22299999999814</v>
          </cell>
          <cell r="BW407">
            <v>341.07099999999627</v>
          </cell>
          <cell r="BX407">
            <v>137.93000000005122</v>
          </cell>
          <cell r="BY407">
            <v>217.69400000013411</v>
          </cell>
          <cell r="BZ407">
            <v>18.722999999998137</v>
          </cell>
          <cell r="CA407">
            <v>188.18999999994412</v>
          </cell>
          <cell r="CB407">
            <v>309.03999999997905</v>
          </cell>
          <cell r="CC407">
            <v>367.14699999999721</v>
          </cell>
          <cell r="CD407">
            <v>202.35699999995995</v>
          </cell>
          <cell r="CE407">
            <v>4782.2552999993786</v>
          </cell>
          <cell r="CF407">
            <v>214.61999999987893</v>
          </cell>
          <cell r="CG407">
            <v>217.39399999991292</v>
          </cell>
          <cell r="CH407">
            <v>653.7609999999404</v>
          </cell>
          <cell r="CI407">
            <v>515.19399999995949</v>
          </cell>
          <cell r="CJ407">
            <v>718.51900000002934</v>
          </cell>
          <cell r="CK407">
            <v>313.17800000001444</v>
          </cell>
          <cell r="CL407">
            <v>160.01919999986421</v>
          </cell>
          <cell r="CM407">
            <v>52.074999999895226</v>
          </cell>
          <cell r="CN407">
            <v>337.92300000000978</v>
          </cell>
          <cell r="CO407">
            <v>414.20999999996275</v>
          </cell>
          <cell r="CP407">
            <v>720.6991000000271</v>
          </cell>
          <cell r="CQ407">
            <v>464.66300000005867</v>
          </cell>
          <cell r="CR407">
            <v>5268.9336999999359</v>
          </cell>
          <cell r="CS407">
            <v>406.42999999993481</v>
          </cell>
          <cell r="CT407">
            <v>333.11199999996461</v>
          </cell>
          <cell r="CU407">
            <v>719.46969999995781</v>
          </cell>
          <cell r="CV407">
            <v>582.89100000000326</v>
          </cell>
          <cell r="CW407">
            <v>808.78400000004331</v>
          </cell>
          <cell r="CX407">
            <v>508.61699999996927</v>
          </cell>
          <cell r="CY407">
            <v>112.41200000001118</v>
          </cell>
          <cell r="CZ407">
            <v>104.74900000001071</v>
          </cell>
          <cell r="DA407">
            <v>372.39300000004005</v>
          </cell>
          <cell r="DB407">
            <v>445.60600000002887</v>
          </cell>
          <cell r="DC407">
            <v>412.35300000011921</v>
          </cell>
          <cell r="DD407">
            <v>462.11700000008568</v>
          </cell>
          <cell r="DE407">
            <v>7504.7159000001848</v>
          </cell>
          <cell r="DF407">
            <v>811.89999999990687</v>
          </cell>
          <cell r="DG407">
            <v>621.10300000000279</v>
          </cell>
          <cell r="DH407">
            <v>909.82199999998556</v>
          </cell>
          <cell r="DI407">
            <v>644.0910000000149</v>
          </cell>
          <cell r="DJ407">
            <v>865.42600000003586</v>
          </cell>
          <cell r="DK407">
            <v>866.70100000000093</v>
          </cell>
          <cell r="DL407">
            <v>251.6820000000298</v>
          </cell>
          <cell r="DM407">
            <v>68.049000000057276</v>
          </cell>
          <cell r="DN407">
            <v>584.20100000000093</v>
          </cell>
          <cell r="DO407">
            <v>616.28900000010617</v>
          </cell>
          <cell r="DP407">
            <v>637.57889999996405</v>
          </cell>
          <cell r="DQ407">
            <v>627.87299999990501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</row>
        <row r="408">
          <cell r="F408" t="str">
            <v>=</v>
          </cell>
          <cell r="G408" t="str">
            <v>=</v>
          </cell>
          <cell r="H408" t="str">
            <v>=</v>
          </cell>
          <cell r="I408" t="str">
            <v>=</v>
          </cell>
          <cell r="J408" t="str">
            <v>=</v>
          </cell>
          <cell r="K408" t="str">
            <v>=</v>
          </cell>
          <cell r="L408" t="str">
            <v>=</v>
          </cell>
          <cell r="M408" t="str">
            <v>=</v>
          </cell>
          <cell r="N408" t="str">
            <v>=</v>
          </cell>
          <cell r="O408" t="str">
            <v>=</v>
          </cell>
          <cell r="P408" t="str">
            <v>=</v>
          </cell>
          <cell r="Q408" t="str">
            <v>=</v>
          </cell>
          <cell r="R408" t="str">
            <v>=</v>
          </cell>
          <cell r="S408" t="str">
            <v>=</v>
          </cell>
          <cell r="T408" t="str">
            <v>=</v>
          </cell>
          <cell r="U408" t="str">
            <v>=</v>
          </cell>
          <cell r="V408" t="str">
            <v>=</v>
          </cell>
          <cell r="W408" t="str">
            <v>=</v>
          </cell>
          <cell r="X408" t="str">
            <v>=</v>
          </cell>
          <cell r="Y408" t="str">
            <v>=</v>
          </cell>
          <cell r="Z408" t="str">
            <v>=</v>
          </cell>
          <cell r="AA408" t="str">
            <v>=</v>
          </cell>
          <cell r="AB408" t="str">
            <v>=</v>
          </cell>
          <cell r="AC408" t="str">
            <v>=</v>
          </cell>
          <cell r="AD408" t="str">
            <v>=</v>
          </cell>
          <cell r="AE408" t="str">
            <v>=</v>
          </cell>
          <cell r="AF408" t="str">
            <v>=</v>
          </cell>
          <cell r="AG408" t="str">
            <v>=</v>
          </cell>
          <cell r="AH408" t="str">
            <v>=</v>
          </cell>
          <cell r="AI408" t="str">
            <v>=</v>
          </cell>
          <cell r="AJ408" t="str">
            <v>=</v>
          </cell>
          <cell r="AK408" t="str">
            <v>=</v>
          </cell>
          <cell r="AL408" t="str">
            <v>=</v>
          </cell>
          <cell r="AM408" t="str">
            <v>=</v>
          </cell>
          <cell r="AN408" t="str">
            <v>=</v>
          </cell>
          <cell r="AO408" t="str">
            <v>=</v>
          </cell>
          <cell r="AP408" t="str">
            <v>=</v>
          </cell>
          <cell r="AQ408" t="str">
            <v>=</v>
          </cell>
          <cell r="AR408" t="str">
            <v>=</v>
          </cell>
          <cell r="AS408" t="str">
            <v>=</v>
          </cell>
          <cell r="AT408" t="str">
            <v>=</v>
          </cell>
          <cell r="AU408" t="str">
            <v>=</v>
          </cell>
          <cell r="AV408" t="str">
            <v>=</v>
          </cell>
          <cell r="AW408" t="str">
            <v>=</v>
          </cell>
          <cell r="AX408" t="str">
            <v>=</v>
          </cell>
          <cell r="AY408" t="str">
            <v>=</v>
          </cell>
          <cell r="AZ408" t="str">
            <v>=</v>
          </cell>
          <cell r="BA408" t="str">
            <v>=</v>
          </cell>
          <cell r="BB408" t="str">
            <v>=</v>
          </cell>
          <cell r="BC408" t="str">
            <v>=</v>
          </cell>
          <cell r="BD408" t="str">
            <v>=</v>
          </cell>
          <cell r="BE408" t="str">
            <v>=</v>
          </cell>
          <cell r="BF408" t="str">
            <v>=</v>
          </cell>
          <cell r="BG408" t="str">
            <v>=</v>
          </cell>
          <cell r="BH408" t="str">
            <v>=</v>
          </cell>
          <cell r="BI408" t="str">
            <v>=</v>
          </cell>
          <cell r="BJ408" t="str">
            <v>=</v>
          </cell>
          <cell r="BK408" t="str">
            <v>=</v>
          </cell>
          <cell r="BL408" t="str">
            <v>=</v>
          </cell>
          <cell r="BM408" t="str">
            <v>=</v>
          </cell>
          <cell r="BN408" t="str">
            <v>=</v>
          </cell>
          <cell r="BO408" t="str">
            <v>=</v>
          </cell>
          <cell r="BP408" t="str">
            <v>=</v>
          </cell>
          <cell r="BQ408" t="str">
            <v>=</v>
          </cell>
          <cell r="BR408" t="str">
            <v>=</v>
          </cell>
          <cell r="BS408" t="str">
            <v>=</v>
          </cell>
          <cell r="BT408" t="str">
            <v>=</v>
          </cell>
          <cell r="BU408" t="str">
            <v>=</v>
          </cell>
          <cell r="BV408" t="str">
            <v>=</v>
          </cell>
          <cell r="BW408" t="str">
            <v>=</v>
          </cell>
          <cell r="BX408" t="str">
            <v>=</v>
          </cell>
          <cell r="BY408" t="str">
            <v>=</v>
          </cell>
          <cell r="BZ408" t="str">
            <v>=</v>
          </cell>
          <cell r="CA408" t="str">
            <v>=</v>
          </cell>
          <cell r="CB408" t="str">
            <v>=</v>
          </cell>
          <cell r="CC408" t="str">
            <v>=</v>
          </cell>
          <cell r="CD408" t="str">
            <v>=</v>
          </cell>
          <cell r="CE408" t="str">
            <v>=</v>
          </cell>
          <cell r="CF408" t="str">
            <v>=</v>
          </cell>
          <cell r="CG408" t="str">
            <v>=</v>
          </cell>
          <cell r="CH408" t="str">
            <v>=</v>
          </cell>
          <cell r="CI408" t="str">
            <v>=</v>
          </cell>
          <cell r="CJ408" t="str">
            <v>=</v>
          </cell>
          <cell r="CK408" t="str">
            <v>=</v>
          </cell>
          <cell r="CL408" t="str">
            <v>=</v>
          </cell>
          <cell r="CM408" t="str">
            <v>=</v>
          </cell>
          <cell r="CN408" t="str">
            <v>=</v>
          </cell>
          <cell r="CO408" t="str">
            <v>=</v>
          </cell>
          <cell r="CP408" t="str">
            <v>=</v>
          </cell>
          <cell r="CQ408" t="str">
            <v>=</v>
          </cell>
          <cell r="CR408" t="str">
            <v>=</v>
          </cell>
          <cell r="CS408" t="str">
            <v>=</v>
          </cell>
          <cell r="CT408" t="str">
            <v>=</v>
          </cell>
          <cell r="CU408" t="str">
            <v>=</v>
          </cell>
          <cell r="CV408" t="str">
            <v>=</v>
          </cell>
          <cell r="CW408" t="str">
            <v>=</v>
          </cell>
          <cell r="CX408" t="str">
            <v>=</v>
          </cell>
          <cell r="CY408" t="str">
            <v>=</v>
          </cell>
          <cell r="CZ408" t="str">
            <v>=</v>
          </cell>
          <cell r="DA408" t="str">
            <v>=</v>
          </cell>
          <cell r="DB408" t="str">
            <v>=</v>
          </cell>
          <cell r="DC408" t="str">
            <v>=</v>
          </cell>
          <cell r="DD408" t="str">
            <v>=</v>
          </cell>
          <cell r="DE408" t="str">
            <v>=</v>
          </cell>
          <cell r="DF408" t="str">
            <v>=</v>
          </cell>
          <cell r="DG408" t="str">
            <v>=</v>
          </cell>
          <cell r="DH408" t="str">
            <v>=</v>
          </cell>
          <cell r="DI408" t="str">
            <v>=</v>
          </cell>
          <cell r="DJ408" t="str">
            <v>=</v>
          </cell>
          <cell r="DK408" t="str">
            <v>=</v>
          </cell>
          <cell r="DL408" t="str">
            <v>=</v>
          </cell>
          <cell r="DM408" t="str">
            <v>=</v>
          </cell>
          <cell r="DN408" t="str">
            <v>=</v>
          </cell>
          <cell r="DO408" t="str">
            <v>=</v>
          </cell>
          <cell r="DP408" t="str">
            <v>=</v>
          </cell>
          <cell r="DQ408" t="str">
            <v>=</v>
          </cell>
          <cell r="DR408" t="str">
            <v>=</v>
          </cell>
          <cell r="DS408" t="str">
            <v>=</v>
          </cell>
          <cell r="DT408" t="str">
            <v>=</v>
          </cell>
          <cell r="DU408" t="str">
            <v>=</v>
          </cell>
          <cell r="DV408" t="str">
            <v>=</v>
          </cell>
          <cell r="DW408" t="str">
            <v>=</v>
          </cell>
          <cell r="DX408" t="str">
            <v>=</v>
          </cell>
          <cell r="DY408" t="str">
            <v>=</v>
          </cell>
          <cell r="DZ408" t="str">
            <v>=</v>
          </cell>
          <cell r="EA408" t="str">
            <v>=</v>
          </cell>
          <cell r="EB408" t="str">
            <v>=</v>
          </cell>
          <cell r="EC408" t="str">
            <v>=</v>
          </cell>
          <cell r="ED408" t="str">
            <v>=</v>
          </cell>
        </row>
        <row r="409">
          <cell r="F409">
            <v>-14.908000000752509</v>
          </cell>
          <cell r="G409">
            <v>175.99600000027567</v>
          </cell>
          <cell r="H409">
            <v>450.41579999960959</v>
          </cell>
          <cell r="I409">
            <v>536.73500000033528</v>
          </cell>
          <cell r="J409">
            <v>440.83700000029057</v>
          </cell>
          <cell r="K409">
            <v>191.38800000026822</v>
          </cell>
          <cell r="L409">
            <v>107.18929999973625</v>
          </cell>
          <cell r="M409">
            <v>34.271999999880791</v>
          </cell>
          <cell r="N409">
            <v>109.97499999962747</v>
          </cell>
          <cell r="O409">
            <v>452.10660000052303</v>
          </cell>
          <cell r="P409">
            <v>298.57899999991059</v>
          </cell>
          <cell r="Q409">
            <v>363.66530000045896</v>
          </cell>
          <cell r="R409">
            <v>3247.0817999988794</v>
          </cell>
          <cell r="S409">
            <v>200.65050000045449</v>
          </cell>
          <cell r="T409">
            <v>193.30000000074506</v>
          </cell>
          <cell r="U409">
            <v>403.19130000006407</v>
          </cell>
          <cell r="V409">
            <v>456.37799999956042</v>
          </cell>
          <cell r="W409">
            <v>436.78000000026077</v>
          </cell>
          <cell r="X409">
            <v>313.46399999968708</v>
          </cell>
          <cell r="Y409">
            <v>74.916000000201166</v>
          </cell>
          <cell r="Z409">
            <v>79.828999999910593</v>
          </cell>
          <cell r="AA409">
            <v>129.77500000037253</v>
          </cell>
          <cell r="AB409">
            <v>420.92200000025332</v>
          </cell>
          <cell r="AC409">
            <v>280.42999999970198</v>
          </cell>
          <cell r="AD409">
            <v>257.44600000046194</v>
          </cell>
          <cell r="AE409">
            <v>3304.6050000041723</v>
          </cell>
          <cell r="AF409">
            <v>96.990000000223517</v>
          </cell>
          <cell r="AG409">
            <v>210.63289999961853</v>
          </cell>
          <cell r="AH409">
            <v>384.39300000015646</v>
          </cell>
          <cell r="AI409">
            <v>401.79200000036508</v>
          </cell>
          <cell r="AJ409">
            <v>515.32099999953061</v>
          </cell>
          <cell r="AK409">
            <v>313.61000000033528</v>
          </cell>
          <cell r="AL409">
            <v>140.59700000006706</v>
          </cell>
          <cell r="AM409">
            <v>67.826999999582767</v>
          </cell>
          <cell r="AN409">
            <v>199.69000000040978</v>
          </cell>
          <cell r="AO409">
            <v>464.16500000003725</v>
          </cell>
          <cell r="AP409">
            <v>238.11409999988973</v>
          </cell>
          <cell r="AQ409">
            <v>271.47300000023097</v>
          </cell>
          <cell r="AR409">
            <v>3290.6186999976635</v>
          </cell>
          <cell r="AS409">
            <v>42.025000000372529</v>
          </cell>
          <cell r="AT409">
            <v>189.86080000083894</v>
          </cell>
          <cell r="AU409">
            <v>473.39199999999255</v>
          </cell>
          <cell r="AV409">
            <v>369.83499999996275</v>
          </cell>
          <cell r="AW409">
            <v>498.73000000044703</v>
          </cell>
          <cell r="AX409">
            <v>257.42399999964982</v>
          </cell>
          <cell r="AY409">
            <v>151.69699999969453</v>
          </cell>
          <cell r="AZ409">
            <v>34.457999999634922</v>
          </cell>
          <cell r="BA409">
            <v>250.31099999975413</v>
          </cell>
          <cell r="BB409">
            <v>438.63999999966472</v>
          </cell>
          <cell r="BC409">
            <v>368.12789999973029</v>
          </cell>
          <cell r="BD409">
            <v>216.11799999978393</v>
          </cell>
          <cell r="BE409">
            <v>3838.8232000023127</v>
          </cell>
          <cell r="BF409">
            <v>206.00800000037998</v>
          </cell>
          <cell r="BG409">
            <v>240.04199999943376</v>
          </cell>
          <cell r="BH409">
            <v>523.26800000015646</v>
          </cell>
          <cell r="BI409">
            <v>473.28700000047684</v>
          </cell>
          <cell r="BJ409">
            <v>505.04000000003725</v>
          </cell>
          <cell r="BK409">
            <v>196.77999999932945</v>
          </cell>
          <cell r="BL409">
            <v>226.2730000000447</v>
          </cell>
          <cell r="BM409">
            <v>56.237200000323355</v>
          </cell>
          <cell r="BN409">
            <v>258.15100000053644</v>
          </cell>
          <cell r="BO409">
            <v>486.04499999992549</v>
          </cell>
          <cell r="BP409">
            <v>438.42300000041723</v>
          </cell>
          <cell r="BQ409">
            <v>229.26900000032037</v>
          </cell>
          <cell r="BR409">
            <v>3087.5109000056982</v>
          </cell>
          <cell r="BS409">
            <v>245.7730000000447</v>
          </cell>
          <cell r="BT409">
            <v>242.5570000000298</v>
          </cell>
          <cell r="BU409">
            <v>429.80590000003576</v>
          </cell>
          <cell r="BV409">
            <v>387.22300000023097</v>
          </cell>
          <cell r="BW409">
            <v>341.07100000046194</v>
          </cell>
          <cell r="BX409">
            <v>137.9300000006333</v>
          </cell>
          <cell r="BY409">
            <v>217.69400000013411</v>
          </cell>
          <cell r="BZ409">
            <v>18.722999999299645</v>
          </cell>
          <cell r="CA409">
            <v>188.18999999947846</v>
          </cell>
          <cell r="CB409">
            <v>309.04000000003725</v>
          </cell>
          <cell r="CC409">
            <v>367.14699999988079</v>
          </cell>
          <cell r="CD409">
            <v>202.35699999984354</v>
          </cell>
          <cell r="CE409">
            <v>4782.2553000003099</v>
          </cell>
          <cell r="CF409">
            <v>214.61999999918044</v>
          </cell>
          <cell r="CG409">
            <v>217.39399999938905</v>
          </cell>
          <cell r="CH409">
            <v>653.7609999999404</v>
          </cell>
          <cell r="CI409">
            <v>515.19400000013411</v>
          </cell>
          <cell r="CJ409">
            <v>718.51900000032037</v>
          </cell>
          <cell r="CK409">
            <v>313.17800000030547</v>
          </cell>
          <cell r="CL409">
            <v>160.01919999998063</v>
          </cell>
          <cell r="CM409">
            <v>52.074999999254942</v>
          </cell>
          <cell r="CN409">
            <v>337.92300000041723</v>
          </cell>
          <cell r="CO409">
            <v>414.20999999996275</v>
          </cell>
          <cell r="CP409">
            <v>720.69909999985248</v>
          </cell>
          <cell r="CQ409">
            <v>464.66299999970943</v>
          </cell>
          <cell r="CR409">
            <v>5268.9336999803782</v>
          </cell>
          <cell r="CS409">
            <v>406.4300000006333</v>
          </cell>
          <cell r="CT409">
            <v>333.11199999973178</v>
          </cell>
          <cell r="CU409">
            <v>719.46969999931753</v>
          </cell>
          <cell r="CV409">
            <v>582.89099999982864</v>
          </cell>
          <cell r="CW409">
            <v>808.7839999999851</v>
          </cell>
          <cell r="CX409">
            <v>508.61699999962002</v>
          </cell>
          <cell r="CY409">
            <v>112.41199999954551</v>
          </cell>
          <cell r="CZ409">
            <v>104.74899999983609</v>
          </cell>
          <cell r="DA409">
            <v>372.39300000015646</v>
          </cell>
          <cell r="DB409">
            <v>445.60599999967963</v>
          </cell>
          <cell r="DC409">
            <v>412.35300000011921</v>
          </cell>
          <cell r="DD409">
            <v>462.11700000055134</v>
          </cell>
          <cell r="DE409">
            <v>7504.7159000188112</v>
          </cell>
          <cell r="DF409">
            <v>811.89999999944121</v>
          </cell>
          <cell r="DG409">
            <v>621.10300000011921</v>
          </cell>
          <cell r="DH409">
            <v>909.82199999969453</v>
          </cell>
          <cell r="DI409">
            <v>644.0910000000149</v>
          </cell>
          <cell r="DJ409">
            <v>865.42599999997765</v>
          </cell>
          <cell r="DK409">
            <v>866.70100000035018</v>
          </cell>
          <cell r="DL409">
            <v>251.6820000000298</v>
          </cell>
          <cell r="DM409">
            <v>68.048999999649823</v>
          </cell>
          <cell r="DN409">
            <v>584.20099999941885</v>
          </cell>
          <cell r="DO409">
            <v>616.28899999987334</v>
          </cell>
          <cell r="DP409">
            <v>637.57890000008047</v>
          </cell>
          <cell r="DQ409">
            <v>627.87299999967217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</row>
        <row r="410">
          <cell r="F410" t="str">
            <v>=</v>
          </cell>
          <cell r="G410" t="str">
            <v>=</v>
          </cell>
          <cell r="H410" t="str">
            <v>=</v>
          </cell>
          <cell r="I410" t="str">
            <v>=</v>
          </cell>
          <cell r="J410" t="str">
            <v>=</v>
          </cell>
          <cell r="K410" t="str">
            <v>=</v>
          </cell>
          <cell r="L410" t="str">
            <v>=</v>
          </cell>
          <cell r="M410" t="str">
            <v>=</v>
          </cell>
          <cell r="N410" t="str">
            <v>=</v>
          </cell>
          <cell r="O410" t="str">
            <v>=</v>
          </cell>
          <cell r="P410" t="str">
            <v>=</v>
          </cell>
          <cell r="Q410" t="str">
            <v>=</v>
          </cell>
          <cell r="R410" t="str">
            <v>=</v>
          </cell>
          <cell r="S410" t="str">
            <v>=</v>
          </cell>
          <cell r="T410" t="str">
            <v>=</v>
          </cell>
          <cell r="U410" t="str">
            <v>=</v>
          </cell>
          <cell r="V410" t="str">
            <v>=</v>
          </cell>
          <cell r="W410" t="str">
            <v>=</v>
          </cell>
          <cell r="X410" t="str">
            <v>=</v>
          </cell>
          <cell r="Y410" t="str">
            <v>=</v>
          </cell>
          <cell r="Z410" t="str">
            <v>=</v>
          </cell>
          <cell r="AA410" t="str">
            <v>=</v>
          </cell>
          <cell r="AB410" t="str">
            <v>=</v>
          </cell>
          <cell r="AC410" t="str">
            <v>=</v>
          </cell>
          <cell r="AD410" t="str">
            <v>=</v>
          </cell>
          <cell r="AE410" t="str">
            <v>=</v>
          </cell>
          <cell r="AF410" t="str">
            <v>=</v>
          </cell>
          <cell r="AG410" t="str">
            <v>=</v>
          </cell>
          <cell r="AH410" t="str">
            <v>=</v>
          </cell>
          <cell r="AI410" t="str">
            <v>=</v>
          </cell>
          <cell r="AJ410" t="str">
            <v>=</v>
          </cell>
          <cell r="AK410" t="str">
            <v>=</v>
          </cell>
          <cell r="AL410" t="str">
            <v>=</v>
          </cell>
          <cell r="AM410" t="str">
            <v>=</v>
          </cell>
          <cell r="AN410" t="str">
            <v>=</v>
          </cell>
          <cell r="AO410" t="str">
            <v>=</v>
          </cell>
          <cell r="AP410" t="str">
            <v>=</v>
          </cell>
          <cell r="AQ410" t="str">
            <v>=</v>
          </cell>
          <cell r="AR410" t="str">
            <v>=</v>
          </cell>
          <cell r="AS410" t="str">
            <v>=</v>
          </cell>
          <cell r="AT410" t="str">
            <v>=</v>
          </cell>
          <cell r="AU410" t="str">
            <v>=</v>
          </cell>
          <cell r="AV410" t="str">
            <v>=</v>
          </cell>
          <cell r="AW410" t="str">
            <v>=</v>
          </cell>
          <cell r="AX410" t="str">
            <v>=</v>
          </cell>
          <cell r="AY410" t="str">
            <v>=</v>
          </cell>
          <cell r="AZ410" t="str">
            <v>=</v>
          </cell>
          <cell r="BA410" t="str">
            <v>=</v>
          </cell>
          <cell r="BB410" t="str">
            <v>=</v>
          </cell>
          <cell r="BC410" t="str">
            <v>=</v>
          </cell>
          <cell r="BD410" t="str">
            <v>=</v>
          </cell>
          <cell r="BE410" t="str">
            <v>=</v>
          </cell>
          <cell r="BF410" t="str">
            <v>=</v>
          </cell>
          <cell r="BG410" t="str">
            <v>=</v>
          </cell>
          <cell r="BH410" t="str">
            <v>=</v>
          </cell>
          <cell r="BI410" t="str">
            <v>=</v>
          </cell>
          <cell r="BJ410" t="str">
            <v>=</v>
          </cell>
          <cell r="BK410" t="str">
            <v>=</v>
          </cell>
          <cell r="BL410" t="str">
            <v>=</v>
          </cell>
          <cell r="BM410" t="str">
            <v>=</v>
          </cell>
          <cell r="BN410" t="str">
            <v>=</v>
          </cell>
          <cell r="BO410" t="str">
            <v>=</v>
          </cell>
          <cell r="BP410" t="str">
            <v>=</v>
          </cell>
          <cell r="BQ410" t="str">
            <v>=</v>
          </cell>
          <cell r="BR410" t="str">
            <v>=</v>
          </cell>
          <cell r="BS410" t="str">
            <v>=</v>
          </cell>
          <cell r="BT410" t="str">
            <v>=</v>
          </cell>
          <cell r="BU410" t="str">
            <v>=</v>
          </cell>
          <cell r="BV410" t="str">
            <v>=</v>
          </cell>
          <cell r="BW410" t="str">
            <v>=</v>
          </cell>
          <cell r="BX410" t="str">
            <v>=</v>
          </cell>
          <cell r="BY410" t="str">
            <v>=</v>
          </cell>
          <cell r="BZ410" t="str">
            <v>=</v>
          </cell>
          <cell r="CA410" t="str">
            <v>=</v>
          </cell>
          <cell r="CB410" t="str">
            <v>=</v>
          </cell>
          <cell r="CC410" t="str">
            <v>=</v>
          </cell>
          <cell r="CD410" t="str">
            <v>=</v>
          </cell>
          <cell r="CE410" t="str">
            <v>=</v>
          </cell>
          <cell r="CF410" t="str">
            <v>=</v>
          </cell>
          <cell r="CG410" t="str">
            <v>=</v>
          </cell>
          <cell r="CH410" t="str">
            <v>=</v>
          </cell>
          <cell r="CI410" t="str">
            <v>=</v>
          </cell>
          <cell r="CJ410" t="str">
            <v>=</v>
          </cell>
          <cell r="CK410" t="str">
            <v>=</v>
          </cell>
          <cell r="CL410" t="str">
            <v>=</v>
          </cell>
          <cell r="CM410" t="str">
            <v>=</v>
          </cell>
          <cell r="CN410" t="str">
            <v>=</v>
          </cell>
          <cell r="CO410" t="str">
            <v>=</v>
          </cell>
          <cell r="CP410" t="str">
            <v>=</v>
          </cell>
          <cell r="CQ410" t="str">
            <v>=</v>
          </cell>
          <cell r="CR410" t="str">
            <v>=</v>
          </cell>
          <cell r="CS410" t="str">
            <v>=</v>
          </cell>
          <cell r="CT410" t="str">
            <v>=</v>
          </cell>
          <cell r="CU410" t="str">
            <v>=</v>
          </cell>
          <cell r="CV410" t="str">
            <v>=</v>
          </cell>
          <cell r="CW410" t="str">
            <v>=</v>
          </cell>
          <cell r="CX410" t="str">
            <v>=</v>
          </cell>
          <cell r="CY410" t="str">
            <v>=</v>
          </cell>
          <cell r="CZ410" t="str">
            <v>=</v>
          </cell>
          <cell r="DA410" t="str">
            <v>=</v>
          </cell>
          <cell r="DB410" t="str">
            <v>=</v>
          </cell>
          <cell r="DC410" t="str">
            <v>=</v>
          </cell>
          <cell r="DD410" t="str">
            <v>=</v>
          </cell>
          <cell r="DE410" t="str">
            <v>=</v>
          </cell>
          <cell r="DF410" t="str">
            <v>=</v>
          </cell>
          <cell r="DG410" t="str">
            <v>=</v>
          </cell>
          <cell r="DH410" t="str">
            <v>=</v>
          </cell>
          <cell r="DI410" t="str">
            <v>=</v>
          </cell>
          <cell r="DJ410" t="str">
            <v>=</v>
          </cell>
          <cell r="DK410" t="str">
            <v>=</v>
          </cell>
          <cell r="DL410" t="str">
            <v>=</v>
          </cell>
          <cell r="DM410" t="str">
            <v>=</v>
          </cell>
          <cell r="DN410" t="str">
            <v>=</v>
          </cell>
          <cell r="DO410" t="str">
            <v>=</v>
          </cell>
          <cell r="DP410" t="str">
            <v>=</v>
          </cell>
          <cell r="DQ410" t="str">
            <v>=</v>
          </cell>
          <cell r="DR410" t="str">
            <v>=</v>
          </cell>
          <cell r="DS410" t="str">
            <v>=</v>
          </cell>
          <cell r="DT410" t="str">
            <v>=</v>
          </cell>
          <cell r="DU410" t="str">
            <v>=</v>
          </cell>
          <cell r="DV410" t="str">
            <v>=</v>
          </cell>
          <cell r="DW410" t="str">
            <v>=</v>
          </cell>
          <cell r="DX410" t="str">
            <v>=</v>
          </cell>
          <cell r="DY410" t="str">
            <v>=</v>
          </cell>
          <cell r="DZ410" t="str">
            <v>=</v>
          </cell>
          <cell r="EA410" t="str">
            <v>=</v>
          </cell>
          <cell r="EB410" t="str">
            <v>=</v>
          </cell>
          <cell r="EC410" t="str">
            <v>=</v>
          </cell>
          <cell r="ED410" t="str">
            <v>=</v>
          </cell>
        </row>
        <row r="414"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</row>
        <row r="415"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</row>
        <row r="416"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-1276.7558544103522</v>
          </cell>
          <cell r="S416">
            <v>-58.09237800000119</v>
          </cell>
          <cell r="T416">
            <v>-196.67969539998739</v>
          </cell>
          <cell r="U416">
            <v>-115.56003999998211</v>
          </cell>
          <cell r="V416">
            <v>-178.92318159999559</v>
          </cell>
          <cell r="W416">
            <v>-264.0404383999994</v>
          </cell>
          <cell r="X416">
            <v>-86.346868310007267</v>
          </cell>
          <cell r="Y416">
            <v>-18.102774099999806</v>
          </cell>
          <cell r="Z416">
            <v>0</v>
          </cell>
          <cell r="AA416">
            <v>-96.679929999998421</v>
          </cell>
          <cell r="AB416">
            <v>-143.75174860001425</v>
          </cell>
          <cell r="AC416">
            <v>-50</v>
          </cell>
          <cell r="AD416">
            <v>-68.578799999988405</v>
          </cell>
          <cell r="AE416">
            <v>-1086.8137548000086</v>
          </cell>
          <cell r="AF416">
            <v>-24.39276799999061</v>
          </cell>
          <cell r="AG416">
            <v>-162.24023499999021</v>
          </cell>
          <cell r="AH416">
            <v>-161.84380790000432</v>
          </cell>
          <cell r="AI416">
            <v>-258.36807446999592</v>
          </cell>
          <cell r="AJ416">
            <v>-136.42759900000237</v>
          </cell>
          <cell r="AK416">
            <v>-92.366455989991664</v>
          </cell>
          <cell r="AL416">
            <v>-8.9760950000054436</v>
          </cell>
          <cell r="AM416">
            <v>-27.799559999999474</v>
          </cell>
          <cell r="AN416">
            <v>-85.628097900000284</v>
          </cell>
          <cell r="AO416">
            <v>-97.493759439996211</v>
          </cell>
          <cell r="AP416">
            <v>-10</v>
          </cell>
          <cell r="AQ416">
            <v>-21.277302100002998</v>
          </cell>
          <cell r="AR416">
            <v>-1303.0789847001433</v>
          </cell>
          <cell r="AS416">
            <v>-51.119875700009288</v>
          </cell>
          <cell r="AT416">
            <v>-150.95384900001227</v>
          </cell>
          <cell r="AU416">
            <v>-207.25447640000493</v>
          </cell>
          <cell r="AV416">
            <v>-193.37945130000298</v>
          </cell>
          <cell r="AW416">
            <v>-176.88621029999922</v>
          </cell>
          <cell r="AX416">
            <v>-63.226481999998214</v>
          </cell>
          <cell r="AY416">
            <v>-13.590245799990953</v>
          </cell>
          <cell r="AZ416">
            <v>-66.142314000004262</v>
          </cell>
          <cell r="BA416">
            <v>-137.90678150000167</v>
          </cell>
          <cell r="BB416">
            <v>-112.61929189998773</v>
          </cell>
          <cell r="BC416">
            <v>-70.000001000007614</v>
          </cell>
          <cell r="BD416">
            <v>-60.000005799985956</v>
          </cell>
          <cell r="BE416">
            <v>-81.307525559794158</v>
          </cell>
          <cell r="BF416">
            <v>0</v>
          </cell>
          <cell r="BG416">
            <v>0</v>
          </cell>
          <cell r="BH416">
            <v>0</v>
          </cell>
          <cell r="BI416">
            <v>-49.782392399996752</v>
          </cell>
          <cell r="BJ416">
            <v>-26.842299259995343</v>
          </cell>
          <cell r="BK416">
            <v>-16.679931999999098</v>
          </cell>
          <cell r="BL416">
            <v>-5.5600567000074079</v>
          </cell>
          <cell r="BM416">
            <v>0</v>
          </cell>
          <cell r="BN416">
            <v>0</v>
          </cell>
          <cell r="BO416">
            <v>17.557154800000717</v>
          </cell>
          <cell r="BP416">
            <v>0</v>
          </cell>
          <cell r="BQ416">
            <v>0</v>
          </cell>
          <cell r="BR416">
            <v>-168.78579110000283</v>
          </cell>
          <cell r="BS416">
            <v>0</v>
          </cell>
          <cell r="BT416">
            <v>0</v>
          </cell>
          <cell r="BU416">
            <v>0</v>
          </cell>
          <cell r="BV416">
            <v>-92.48535110001103</v>
          </cell>
          <cell r="BW416">
            <v>-20.000002000000677</v>
          </cell>
          <cell r="BX416">
            <v>-10</v>
          </cell>
          <cell r="BY416">
            <v>-5.5600579999882029</v>
          </cell>
          <cell r="BZ416">
            <v>0</v>
          </cell>
          <cell r="CA416">
            <v>-10.74037800001679</v>
          </cell>
          <cell r="CB416">
            <v>-30.000002000000677</v>
          </cell>
          <cell r="CC416">
            <v>0</v>
          </cell>
          <cell r="CD416">
            <v>0</v>
          </cell>
          <cell r="CE416">
            <v>-153.15483559994027</v>
          </cell>
          <cell r="CF416">
            <v>0</v>
          </cell>
          <cell r="CG416">
            <v>0</v>
          </cell>
          <cell r="CH416">
            <v>-55.560057999988203</v>
          </cell>
          <cell r="CI416">
            <v>-19.999999599996954</v>
          </cell>
          <cell r="CJ416">
            <v>-45.940044000002672</v>
          </cell>
          <cell r="CK416">
            <v>-16.825420999986818</v>
          </cell>
          <cell r="CL416">
            <v>0</v>
          </cell>
          <cell r="CM416">
            <v>-9.2692559999995865</v>
          </cell>
          <cell r="CN416">
            <v>-5.5600570000096923</v>
          </cell>
          <cell r="CO416">
            <v>0</v>
          </cell>
          <cell r="CP416">
            <v>0</v>
          </cell>
          <cell r="CQ416">
            <v>0</v>
          </cell>
          <cell r="CR416">
            <v>-184.45846870029345</v>
          </cell>
          <cell r="CS416">
            <v>0</v>
          </cell>
          <cell r="CT416">
            <v>-10</v>
          </cell>
          <cell r="CU416">
            <v>0</v>
          </cell>
          <cell r="CV416">
            <v>-40.598299999997835</v>
          </cell>
          <cell r="CW416">
            <v>-52.700989699995262</v>
          </cell>
          <cell r="CX416">
            <v>-21.120112999997218</v>
          </cell>
          <cell r="CY416">
            <v>-27.7990690000006</v>
          </cell>
          <cell r="CZ416">
            <v>-5.5600580000027549</v>
          </cell>
          <cell r="DA416">
            <v>-11.119879999983823</v>
          </cell>
          <cell r="DB416">
            <v>-15.560058999995817</v>
          </cell>
          <cell r="DC416">
            <v>0</v>
          </cell>
          <cell r="DD416">
            <v>0</v>
          </cell>
          <cell r="DE416">
            <v>-420.25230051018298</v>
          </cell>
          <cell r="DF416">
            <v>0</v>
          </cell>
          <cell r="DG416">
            <v>0</v>
          </cell>
          <cell r="DH416">
            <v>-9.9999990000069374</v>
          </cell>
          <cell r="DI416">
            <v>-102.49339940000209</v>
          </cell>
          <cell r="DJ416">
            <v>-107.60019271000056</v>
          </cell>
          <cell r="DK416">
            <v>-38.378972799997428</v>
          </cell>
          <cell r="DL416">
            <v>-61.861935299995821</v>
          </cell>
          <cell r="DM416">
            <v>-17.75979780000489</v>
          </cell>
          <cell r="DN416">
            <v>-62.868623500005924</v>
          </cell>
          <cell r="DO416">
            <v>-19.289380000001984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</row>
        <row r="417">
          <cell r="F417">
            <v>0</v>
          </cell>
          <cell r="G417">
            <v>0</v>
          </cell>
          <cell r="H417">
            <v>-25.559935199999018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-25.560186300004716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</row>
        <row r="418">
          <cell r="F418">
            <v>0</v>
          </cell>
          <cell r="G418">
            <v>0</v>
          </cell>
          <cell r="H418">
            <v>-24.770787199999177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-22.382533823998529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</row>
        <row r="419"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</row>
        <row r="420">
          <cell r="F420">
            <v>0</v>
          </cell>
          <cell r="G420">
            <v>0</v>
          </cell>
          <cell r="H420">
            <v>-45.229208799999469</v>
          </cell>
          <cell r="I420">
            <v>0</v>
          </cell>
          <cell r="J420">
            <v>0</v>
          </cell>
          <cell r="K420">
            <v>-11.119873999999982</v>
          </cell>
          <cell r="L420">
            <v>0</v>
          </cell>
          <cell r="M420">
            <v>0</v>
          </cell>
          <cell r="N420">
            <v>-5.5599349999974947</v>
          </cell>
          <cell r="O420">
            <v>-17.617470000001049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</row>
        <row r="421"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</row>
        <row r="422"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-45.559936000001471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</row>
        <row r="423"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</row>
        <row r="424">
          <cell r="F424">
            <v>0</v>
          </cell>
          <cell r="G424">
            <v>0</v>
          </cell>
          <cell r="H424">
            <v>-16.681329999999434</v>
          </cell>
          <cell r="I424">
            <v>-10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-20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</row>
        <row r="425"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</row>
        <row r="426"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</row>
        <row r="427"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29"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</row>
        <row r="430"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</row>
        <row r="431"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</row>
        <row r="433"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</row>
        <row r="434"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</row>
        <row r="435"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</row>
        <row r="436"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</row>
        <row r="437"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0">
          <cell r="F440">
            <v>-150.27742270000454</v>
          </cell>
          <cell r="G440">
            <v>-95.777248600003077</v>
          </cell>
          <cell r="H440">
            <v>-28.238745000002382</v>
          </cell>
          <cell r="I440">
            <v>-78.816422999996576</v>
          </cell>
          <cell r="J440">
            <v>-60.345801399998891</v>
          </cell>
          <cell r="K440">
            <v>-55.483605999997962</v>
          </cell>
          <cell r="L440">
            <v>-5.560058700000809</v>
          </cell>
          <cell r="M440">
            <v>-15.559814000000188</v>
          </cell>
          <cell r="N440">
            <v>-35.560058899998694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</row>
        <row r="443"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</row>
        <row r="444"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</row>
        <row r="445"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7">
          <cell r="F447">
            <v>-150.27742270001909</v>
          </cell>
          <cell r="G447">
            <v>-95.777248599973973</v>
          </cell>
          <cell r="H447">
            <v>-140.48000620002858</v>
          </cell>
          <cell r="I447">
            <v>-88.81642299995292</v>
          </cell>
          <cell r="J447">
            <v>-60.345801400020719</v>
          </cell>
          <cell r="K447">
            <v>-66.603480000048876</v>
          </cell>
          <cell r="L447">
            <v>-5.5600587000371888</v>
          </cell>
          <cell r="M447">
            <v>-15.55981399997836</v>
          </cell>
          <cell r="N447">
            <v>-41.119993900007103</v>
          </cell>
          <cell r="O447">
            <v>-131.12012612397666</v>
          </cell>
          <cell r="P447">
            <v>0</v>
          </cell>
          <cell r="Q447">
            <v>0</v>
          </cell>
          <cell r="R447">
            <v>-1276.7558544096537</v>
          </cell>
          <cell r="S447">
            <v>-58.09237800000119</v>
          </cell>
          <cell r="T447">
            <v>-196.67969540000195</v>
          </cell>
          <cell r="U447">
            <v>-115.56003999998211</v>
          </cell>
          <cell r="V447">
            <v>-178.92318159999559</v>
          </cell>
          <cell r="W447">
            <v>-264.0404383999994</v>
          </cell>
          <cell r="X447">
            <v>-86.346868310007267</v>
          </cell>
          <cell r="Y447">
            <v>-18.10277410002891</v>
          </cell>
          <cell r="Z447">
            <v>0</v>
          </cell>
          <cell r="AA447">
            <v>-96.679930000042077</v>
          </cell>
          <cell r="AB447">
            <v>-143.75174859998515</v>
          </cell>
          <cell r="AC447">
            <v>-50</v>
          </cell>
          <cell r="AD447">
            <v>-68.578799999959301</v>
          </cell>
          <cell r="AE447">
            <v>-1086.8137547997758</v>
          </cell>
          <cell r="AF447">
            <v>-24.39276799999061</v>
          </cell>
          <cell r="AG447">
            <v>-162.24023500003386</v>
          </cell>
          <cell r="AH447">
            <v>-161.84380790000432</v>
          </cell>
          <cell r="AI447">
            <v>-258.36807447002502</v>
          </cell>
          <cell r="AJ447">
            <v>-136.42759899998782</v>
          </cell>
          <cell r="AK447">
            <v>-92.366455989948008</v>
          </cell>
          <cell r="AL447">
            <v>-8.9760950000490993</v>
          </cell>
          <cell r="AM447">
            <v>-27.799559999955818</v>
          </cell>
          <cell r="AN447">
            <v>-85.628097900014836</v>
          </cell>
          <cell r="AO447">
            <v>-97.493759439967107</v>
          </cell>
          <cell r="AP447">
            <v>-10</v>
          </cell>
          <cell r="AQ447">
            <v>-21.277302099973895</v>
          </cell>
          <cell r="AR447">
            <v>-1303.078984700609</v>
          </cell>
          <cell r="AS447">
            <v>-51.119875700009288</v>
          </cell>
          <cell r="AT447">
            <v>-150.95384899998317</v>
          </cell>
          <cell r="AU447">
            <v>-207.25447640000493</v>
          </cell>
          <cell r="AV447">
            <v>-193.37945130001754</v>
          </cell>
          <cell r="AW447">
            <v>-176.88621030002832</v>
          </cell>
          <cell r="AX447">
            <v>-63.226482000027318</v>
          </cell>
          <cell r="AY447">
            <v>-13.590245799976401</v>
          </cell>
          <cell r="AZ447">
            <v>-66.142313999996986</v>
          </cell>
          <cell r="BA447">
            <v>-137.90678149997257</v>
          </cell>
          <cell r="BB447">
            <v>-112.61929190001683</v>
          </cell>
          <cell r="BC447">
            <v>-70.000001000007614</v>
          </cell>
          <cell r="BD447">
            <v>-60.000005799985956</v>
          </cell>
          <cell r="BE447">
            <v>-81.307525560259819</v>
          </cell>
          <cell r="BF447">
            <v>0</v>
          </cell>
          <cell r="BG447">
            <v>0</v>
          </cell>
          <cell r="BH447">
            <v>0</v>
          </cell>
          <cell r="BI447">
            <v>-49.782392399967648</v>
          </cell>
          <cell r="BJ447">
            <v>-26.842299260024447</v>
          </cell>
          <cell r="BK447">
            <v>-16.679931999999098</v>
          </cell>
          <cell r="BL447">
            <v>-5.5600567000219598</v>
          </cell>
          <cell r="BM447">
            <v>0</v>
          </cell>
          <cell r="BN447">
            <v>0</v>
          </cell>
          <cell r="BO447">
            <v>17.557154799986165</v>
          </cell>
          <cell r="BP447">
            <v>0</v>
          </cell>
          <cell r="BQ447">
            <v>0</v>
          </cell>
          <cell r="BR447">
            <v>-168.78579110000283</v>
          </cell>
          <cell r="BS447">
            <v>0</v>
          </cell>
          <cell r="BT447">
            <v>0</v>
          </cell>
          <cell r="BU447">
            <v>0</v>
          </cell>
          <cell r="BV447">
            <v>-92.485351100040134</v>
          </cell>
          <cell r="BW447">
            <v>-20.000002000015229</v>
          </cell>
          <cell r="BX447">
            <v>-10</v>
          </cell>
          <cell r="BY447">
            <v>-5.5600580000318587</v>
          </cell>
          <cell r="BZ447">
            <v>0</v>
          </cell>
          <cell r="CA447">
            <v>-10.74037800001679</v>
          </cell>
          <cell r="CB447">
            <v>-30.000002000015229</v>
          </cell>
          <cell r="CC447">
            <v>0</v>
          </cell>
          <cell r="CD447">
            <v>0</v>
          </cell>
          <cell r="CE447">
            <v>-153.15483559994027</v>
          </cell>
          <cell r="CF447">
            <v>0</v>
          </cell>
          <cell r="CG447">
            <v>0</v>
          </cell>
          <cell r="CH447">
            <v>-55.560057999973651</v>
          </cell>
          <cell r="CI447">
            <v>-19.999999599996954</v>
          </cell>
          <cell r="CJ447">
            <v>-45.940044000046328</v>
          </cell>
          <cell r="CK447">
            <v>-16.825421000015922</v>
          </cell>
          <cell r="CL447">
            <v>0</v>
          </cell>
          <cell r="CM447">
            <v>-9.2692559999995865</v>
          </cell>
          <cell r="CN447">
            <v>-5.5600570000242442</v>
          </cell>
          <cell r="CO447">
            <v>0</v>
          </cell>
          <cell r="CP447">
            <v>0</v>
          </cell>
          <cell r="CQ447">
            <v>0</v>
          </cell>
          <cell r="CR447">
            <v>-184.45846869936213</v>
          </cell>
          <cell r="CS447">
            <v>0</v>
          </cell>
          <cell r="CT447">
            <v>-10</v>
          </cell>
          <cell r="CU447">
            <v>0</v>
          </cell>
          <cell r="CV447">
            <v>-40.598300000012387</v>
          </cell>
          <cell r="CW447">
            <v>-52.70098969998071</v>
          </cell>
          <cell r="CX447">
            <v>-21.120112999982666</v>
          </cell>
          <cell r="CY447">
            <v>-27.7990690000006</v>
          </cell>
          <cell r="CZ447">
            <v>-5.560057999973651</v>
          </cell>
          <cell r="DA447">
            <v>-11.119879999954719</v>
          </cell>
          <cell r="DB447">
            <v>-15.560058999981266</v>
          </cell>
          <cell r="DC447">
            <v>0</v>
          </cell>
          <cell r="DD447">
            <v>0</v>
          </cell>
          <cell r="DE447">
            <v>-420.25230051018298</v>
          </cell>
          <cell r="DF447">
            <v>0</v>
          </cell>
          <cell r="DG447">
            <v>0</v>
          </cell>
          <cell r="DH447">
            <v>-9.9999990000505932</v>
          </cell>
          <cell r="DI447">
            <v>-102.49339939997299</v>
          </cell>
          <cell r="DJ447">
            <v>-107.60019271000056</v>
          </cell>
          <cell r="DK447">
            <v>-38.378972799982876</v>
          </cell>
          <cell r="DL447">
            <v>-61.861935299995821</v>
          </cell>
          <cell r="DM447">
            <v>-17.759797799983062</v>
          </cell>
          <cell r="DN447">
            <v>-62.868623499991372</v>
          </cell>
          <cell r="DO447">
            <v>-19.289380000031088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</row>
        <row r="450">
          <cell r="F450">
            <v>7440</v>
          </cell>
          <cell r="G450">
            <v>6720</v>
          </cell>
          <cell r="H450">
            <v>7440</v>
          </cell>
          <cell r="I450">
            <v>7200</v>
          </cell>
          <cell r="J450">
            <v>7440</v>
          </cell>
          <cell r="K450">
            <v>7200</v>
          </cell>
          <cell r="L450">
            <v>7440</v>
          </cell>
          <cell r="M450">
            <v>7440</v>
          </cell>
          <cell r="N450">
            <v>7200</v>
          </cell>
          <cell r="O450">
            <v>7440</v>
          </cell>
          <cell r="P450">
            <v>7200</v>
          </cell>
          <cell r="Q450">
            <v>7440</v>
          </cell>
          <cell r="R450">
            <v>87600</v>
          </cell>
          <cell r="S450">
            <v>7440</v>
          </cell>
          <cell r="T450">
            <v>6720</v>
          </cell>
          <cell r="U450">
            <v>7440</v>
          </cell>
          <cell r="V450">
            <v>7200</v>
          </cell>
          <cell r="W450">
            <v>7440</v>
          </cell>
          <cell r="X450">
            <v>7200</v>
          </cell>
          <cell r="Y450">
            <v>7440</v>
          </cell>
          <cell r="Z450">
            <v>7440</v>
          </cell>
          <cell r="AA450">
            <v>7200</v>
          </cell>
          <cell r="AB450">
            <v>7440</v>
          </cell>
          <cell r="AC450">
            <v>7200</v>
          </cell>
          <cell r="AD450">
            <v>7440</v>
          </cell>
          <cell r="AE450">
            <v>87840</v>
          </cell>
          <cell r="AF450">
            <v>7440</v>
          </cell>
          <cell r="AG450">
            <v>6960</v>
          </cell>
          <cell r="AH450">
            <v>7440</v>
          </cell>
          <cell r="AI450">
            <v>7200</v>
          </cell>
          <cell r="AJ450">
            <v>7440</v>
          </cell>
          <cell r="AK450">
            <v>7200</v>
          </cell>
          <cell r="AL450">
            <v>7440</v>
          </cell>
          <cell r="AM450">
            <v>7440</v>
          </cell>
          <cell r="AN450">
            <v>7200</v>
          </cell>
          <cell r="AO450">
            <v>7440</v>
          </cell>
          <cell r="AP450">
            <v>7200</v>
          </cell>
          <cell r="AQ450">
            <v>7440</v>
          </cell>
          <cell r="AR450">
            <v>87600</v>
          </cell>
          <cell r="AS450">
            <v>7440</v>
          </cell>
          <cell r="AT450">
            <v>6720</v>
          </cell>
          <cell r="AU450">
            <v>7440</v>
          </cell>
          <cell r="AV450">
            <v>7200</v>
          </cell>
          <cell r="AW450">
            <v>7440</v>
          </cell>
          <cell r="AX450">
            <v>7200</v>
          </cell>
          <cell r="AY450">
            <v>7440</v>
          </cell>
          <cell r="AZ450">
            <v>7440</v>
          </cell>
          <cell r="BA450">
            <v>7200</v>
          </cell>
          <cell r="BB450">
            <v>7440</v>
          </cell>
          <cell r="BC450">
            <v>7200</v>
          </cell>
          <cell r="BD450">
            <v>7440</v>
          </cell>
          <cell r="BE450">
            <v>87600</v>
          </cell>
          <cell r="BF450">
            <v>7440</v>
          </cell>
          <cell r="BG450">
            <v>6720</v>
          </cell>
          <cell r="BH450">
            <v>7440</v>
          </cell>
          <cell r="BI450">
            <v>7200</v>
          </cell>
          <cell r="BJ450">
            <v>7440</v>
          </cell>
          <cell r="BK450">
            <v>7200</v>
          </cell>
          <cell r="BL450">
            <v>7440</v>
          </cell>
          <cell r="BM450">
            <v>7440</v>
          </cell>
          <cell r="BN450">
            <v>7200</v>
          </cell>
          <cell r="BO450">
            <v>7440</v>
          </cell>
          <cell r="BP450">
            <v>7200</v>
          </cell>
          <cell r="BQ450">
            <v>7440</v>
          </cell>
          <cell r="BR450">
            <v>87600</v>
          </cell>
          <cell r="BS450">
            <v>7440</v>
          </cell>
          <cell r="BT450">
            <v>6720</v>
          </cell>
          <cell r="BU450">
            <v>7440</v>
          </cell>
          <cell r="BV450">
            <v>7200</v>
          </cell>
          <cell r="BW450">
            <v>7440</v>
          </cell>
          <cell r="BX450">
            <v>7200</v>
          </cell>
          <cell r="BY450">
            <v>7440</v>
          </cell>
          <cell r="BZ450">
            <v>7440</v>
          </cell>
          <cell r="CA450">
            <v>7200</v>
          </cell>
          <cell r="CB450">
            <v>7440</v>
          </cell>
          <cell r="CC450">
            <v>7200</v>
          </cell>
          <cell r="CD450">
            <v>7440</v>
          </cell>
          <cell r="CE450">
            <v>87840</v>
          </cell>
          <cell r="CF450">
            <v>7440</v>
          </cell>
          <cell r="CG450">
            <v>6960</v>
          </cell>
          <cell r="CH450">
            <v>7440</v>
          </cell>
          <cell r="CI450">
            <v>7200</v>
          </cell>
          <cell r="CJ450">
            <v>7440</v>
          </cell>
          <cell r="CK450">
            <v>7200</v>
          </cell>
          <cell r="CL450">
            <v>7440</v>
          </cell>
          <cell r="CM450">
            <v>7440</v>
          </cell>
          <cell r="CN450">
            <v>7200</v>
          </cell>
          <cell r="CO450">
            <v>7440</v>
          </cell>
          <cell r="CP450">
            <v>7200</v>
          </cell>
          <cell r="CQ450">
            <v>7440</v>
          </cell>
          <cell r="CR450">
            <v>87600</v>
          </cell>
          <cell r="CS450">
            <v>7440</v>
          </cell>
          <cell r="CT450">
            <v>6720</v>
          </cell>
          <cell r="CU450">
            <v>7440</v>
          </cell>
          <cell r="CV450">
            <v>7200</v>
          </cell>
          <cell r="CW450">
            <v>7440</v>
          </cell>
          <cell r="CX450">
            <v>7200</v>
          </cell>
          <cell r="CY450">
            <v>7440</v>
          </cell>
          <cell r="CZ450">
            <v>7440</v>
          </cell>
          <cell r="DA450">
            <v>7200</v>
          </cell>
          <cell r="DB450">
            <v>7440</v>
          </cell>
          <cell r="DC450">
            <v>7200</v>
          </cell>
          <cell r="DD450">
            <v>7440</v>
          </cell>
          <cell r="DE450">
            <v>87600</v>
          </cell>
          <cell r="DF450">
            <v>7440</v>
          </cell>
          <cell r="DG450">
            <v>6720</v>
          </cell>
          <cell r="DH450">
            <v>7440</v>
          </cell>
          <cell r="DI450">
            <v>7200</v>
          </cell>
          <cell r="DJ450">
            <v>7440</v>
          </cell>
          <cell r="DK450">
            <v>7200</v>
          </cell>
          <cell r="DL450">
            <v>7440</v>
          </cell>
          <cell r="DM450">
            <v>7440</v>
          </cell>
          <cell r="DN450">
            <v>7200</v>
          </cell>
          <cell r="DO450">
            <v>7440</v>
          </cell>
          <cell r="DP450">
            <v>7200</v>
          </cell>
          <cell r="DQ450">
            <v>7440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</row>
        <row r="451"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</row>
        <row r="452">
          <cell r="F452">
            <v>7440</v>
          </cell>
          <cell r="G452">
            <v>6720</v>
          </cell>
          <cell r="H452">
            <v>7440</v>
          </cell>
          <cell r="I452">
            <v>7200</v>
          </cell>
          <cell r="J452">
            <v>7440</v>
          </cell>
          <cell r="K452">
            <v>7200</v>
          </cell>
          <cell r="L452">
            <v>7440</v>
          </cell>
          <cell r="M452">
            <v>7440</v>
          </cell>
          <cell r="N452">
            <v>7200</v>
          </cell>
          <cell r="O452">
            <v>7440</v>
          </cell>
          <cell r="P452">
            <v>7200</v>
          </cell>
          <cell r="Q452">
            <v>7440</v>
          </cell>
          <cell r="R452">
            <v>87600</v>
          </cell>
          <cell r="S452">
            <v>7440</v>
          </cell>
          <cell r="T452">
            <v>6720</v>
          </cell>
          <cell r="U452">
            <v>7440</v>
          </cell>
          <cell r="V452">
            <v>7200</v>
          </cell>
          <cell r="W452">
            <v>7440</v>
          </cell>
          <cell r="X452">
            <v>7200</v>
          </cell>
          <cell r="Y452">
            <v>7440</v>
          </cell>
          <cell r="Z452">
            <v>7440</v>
          </cell>
          <cell r="AA452">
            <v>7200</v>
          </cell>
          <cell r="AB452">
            <v>7440</v>
          </cell>
          <cell r="AC452">
            <v>7200</v>
          </cell>
          <cell r="AD452">
            <v>7440</v>
          </cell>
          <cell r="AE452">
            <v>87840</v>
          </cell>
          <cell r="AF452">
            <v>7440</v>
          </cell>
          <cell r="AG452">
            <v>6960</v>
          </cell>
          <cell r="AH452">
            <v>7440</v>
          </cell>
          <cell r="AI452">
            <v>7200</v>
          </cell>
          <cell r="AJ452">
            <v>7440</v>
          </cell>
          <cell r="AK452">
            <v>7200</v>
          </cell>
          <cell r="AL452">
            <v>7440</v>
          </cell>
          <cell r="AM452">
            <v>7440</v>
          </cell>
          <cell r="AN452">
            <v>7200</v>
          </cell>
          <cell r="AO452">
            <v>7440</v>
          </cell>
          <cell r="AP452">
            <v>7200</v>
          </cell>
          <cell r="AQ452">
            <v>7440</v>
          </cell>
          <cell r="AR452">
            <v>87600</v>
          </cell>
          <cell r="AS452">
            <v>7440</v>
          </cell>
          <cell r="AT452">
            <v>6720</v>
          </cell>
          <cell r="AU452">
            <v>7440</v>
          </cell>
          <cell r="AV452">
            <v>7200</v>
          </cell>
          <cell r="AW452">
            <v>7440</v>
          </cell>
          <cell r="AX452">
            <v>7200</v>
          </cell>
          <cell r="AY452">
            <v>7440</v>
          </cell>
          <cell r="AZ452">
            <v>7440</v>
          </cell>
          <cell r="BA452">
            <v>7200</v>
          </cell>
          <cell r="BB452">
            <v>7440</v>
          </cell>
          <cell r="BC452">
            <v>7200</v>
          </cell>
          <cell r="BD452">
            <v>7440</v>
          </cell>
          <cell r="BE452">
            <v>87600</v>
          </cell>
          <cell r="BF452">
            <v>7440</v>
          </cell>
          <cell r="BG452">
            <v>6720</v>
          </cell>
          <cell r="BH452">
            <v>7440</v>
          </cell>
          <cell r="BI452">
            <v>7200</v>
          </cell>
          <cell r="BJ452">
            <v>7440</v>
          </cell>
          <cell r="BK452">
            <v>7200</v>
          </cell>
          <cell r="BL452">
            <v>7440</v>
          </cell>
          <cell r="BM452">
            <v>7440</v>
          </cell>
          <cell r="BN452">
            <v>7200</v>
          </cell>
          <cell r="BO452">
            <v>7440</v>
          </cell>
          <cell r="BP452">
            <v>7200</v>
          </cell>
          <cell r="BQ452">
            <v>7440</v>
          </cell>
          <cell r="BR452">
            <v>87600</v>
          </cell>
          <cell r="BS452">
            <v>7440</v>
          </cell>
          <cell r="BT452">
            <v>6720</v>
          </cell>
          <cell r="BU452">
            <v>7440</v>
          </cell>
          <cell r="BV452">
            <v>7200</v>
          </cell>
          <cell r="BW452">
            <v>7440</v>
          </cell>
          <cell r="BX452">
            <v>7200</v>
          </cell>
          <cell r="BY452">
            <v>7440</v>
          </cell>
          <cell r="BZ452">
            <v>7440</v>
          </cell>
          <cell r="CA452">
            <v>7200</v>
          </cell>
          <cell r="CB452">
            <v>7440</v>
          </cell>
          <cell r="CC452">
            <v>7200</v>
          </cell>
          <cell r="CD452">
            <v>7440</v>
          </cell>
          <cell r="CE452">
            <v>87840</v>
          </cell>
          <cell r="CF452">
            <v>7440</v>
          </cell>
          <cell r="CG452">
            <v>6960</v>
          </cell>
          <cell r="CH452">
            <v>7440</v>
          </cell>
          <cell r="CI452">
            <v>7200</v>
          </cell>
          <cell r="CJ452">
            <v>7440</v>
          </cell>
          <cell r="CK452">
            <v>7200</v>
          </cell>
          <cell r="CL452">
            <v>7440</v>
          </cell>
          <cell r="CM452">
            <v>7440</v>
          </cell>
          <cell r="CN452">
            <v>7200</v>
          </cell>
          <cell r="CO452">
            <v>7440</v>
          </cell>
          <cell r="CP452">
            <v>7200</v>
          </cell>
          <cell r="CQ452">
            <v>7440</v>
          </cell>
          <cell r="CR452">
            <v>87600</v>
          </cell>
          <cell r="CS452">
            <v>7440</v>
          </cell>
          <cell r="CT452">
            <v>6720</v>
          </cell>
          <cell r="CU452">
            <v>7440</v>
          </cell>
          <cell r="CV452">
            <v>7200</v>
          </cell>
          <cell r="CW452">
            <v>7440</v>
          </cell>
          <cell r="CX452">
            <v>7200</v>
          </cell>
          <cell r="CY452">
            <v>7440</v>
          </cell>
          <cell r="CZ452">
            <v>7440</v>
          </cell>
          <cell r="DA452">
            <v>7200</v>
          </cell>
          <cell r="DB452">
            <v>7440</v>
          </cell>
          <cell r="DC452">
            <v>7200</v>
          </cell>
          <cell r="DD452">
            <v>7440</v>
          </cell>
          <cell r="DE452">
            <v>87600</v>
          </cell>
          <cell r="DF452">
            <v>7440</v>
          </cell>
          <cell r="DG452">
            <v>6720</v>
          </cell>
          <cell r="DH452">
            <v>7440</v>
          </cell>
          <cell r="DI452">
            <v>7200</v>
          </cell>
          <cell r="DJ452">
            <v>7440</v>
          </cell>
          <cell r="DK452">
            <v>7200</v>
          </cell>
          <cell r="DL452">
            <v>7440</v>
          </cell>
          <cell r="DM452">
            <v>7440</v>
          </cell>
          <cell r="DN452">
            <v>7200</v>
          </cell>
          <cell r="DO452">
            <v>7440</v>
          </cell>
          <cell r="DP452">
            <v>7200</v>
          </cell>
          <cell r="DQ452">
            <v>7440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5"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</row>
        <row r="457"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0</v>
          </cell>
          <cell r="CZ457">
            <v>0</v>
          </cell>
          <cell r="DA457">
            <v>0</v>
          </cell>
          <cell r="DB457">
            <v>0</v>
          </cell>
          <cell r="DC457">
            <v>0</v>
          </cell>
          <cell r="DD457">
            <v>0</v>
          </cell>
          <cell r="DE457">
            <v>0</v>
          </cell>
          <cell r="DF457">
            <v>0</v>
          </cell>
          <cell r="DG457">
            <v>0</v>
          </cell>
          <cell r="DH457">
            <v>0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</row>
        <row r="458"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0</v>
          </cell>
          <cell r="DG458">
            <v>0</v>
          </cell>
          <cell r="DH458">
            <v>0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</row>
        <row r="459"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Y459">
            <v>0</v>
          </cell>
          <cell r="CZ459">
            <v>0</v>
          </cell>
          <cell r="DA459">
            <v>0</v>
          </cell>
          <cell r="DB459">
            <v>0</v>
          </cell>
          <cell r="DC459">
            <v>0</v>
          </cell>
          <cell r="DD459">
            <v>0</v>
          </cell>
          <cell r="DE459">
            <v>0</v>
          </cell>
          <cell r="DF459">
            <v>0</v>
          </cell>
          <cell r="DG459">
            <v>0</v>
          </cell>
          <cell r="DH459">
            <v>0</v>
          </cell>
          <cell r="DI459">
            <v>0</v>
          </cell>
          <cell r="DJ459">
            <v>0</v>
          </cell>
          <cell r="DK459">
            <v>0</v>
          </cell>
          <cell r="DL459">
            <v>0</v>
          </cell>
          <cell r="DM459">
            <v>0</v>
          </cell>
          <cell r="DN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>
            <v>0</v>
          </cell>
          <cell r="EA459">
            <v>0</v>
          </cell>
          <cell r="EB459">
            <v>0</v>
          </cell>
          <cell r="EC459">
            <v>0</v>
          </cell>
          <cell r="ED459">
            <v>0</v>
          </cell>
        </row>
        <row r="460"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  <cell r="DD460">
            <v>0</v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</row>
        <row r="461"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  <cell r="DD461">
            <v>0</v>
          </cell>
          <cell r="DE461">
            <v>0</v>
          </cell>
          <cell r="DF461">
            <v>0</v>
          </cell>
          <cell r="DG461">
            <v>0</v>
          </cell>
          <cell r="DH461">
            <v>0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</row>
        <row r="462"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</v>
          </cell>
          <cell r="CE462">
            <v>0</v>
          </cell>
          <cell r="CF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0</v>
          </cell>
          <cell r="CZ462">
            <v>0</v>
          </cell>
          <cell r="DA462">
            <v>0</v>
          </cell>
          <cell r="DB462">
            <v>0</v>
          </cell>
          <cell r="DC462">
            <v>0</v>
          </cell>
          <cell r="DD462">
            <v>0</v>
          </cell>
          <cell r="DE462">
            <v>0</v>
          </cell>
          <cell r="DF462">
            <v>0</v>
          </cell>
          <cell r="DG462">
            <v>0</v>
          </cell>
          <cell r="DH462">
            <v>0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>
            <v>0</v>
          </cell>
          <cell r="ED462">
            <v>0</v>
          </cell>
        </row>
        <row r="463"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0</v>
          </cell>
          <cell r="CZ463">
            <v>0</v>
          </cell>
          <cell r="DA463">
            <v>0</v>
          </cell>
          <cell r="DB463">
            <v>0</v>
          </cell>
          <cell r="DC463">
            <v>0</v>
          </cell>
          <cell r="DD463">
            <v>0</v>
          </cell>
          <cell r="DE463">
            <v>0</v>
          </cell>
          <cell r="DF463">
            <v>0</v>
          </cell>
          <cell r="DG463">
            <v>0</v>
          </cell>
          <cell r="DH463">
            <v>0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</row>
        <row r="464"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</row>
        <row r="467"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Y467">
            <v>0</v>
          </cell>
          <cell r="CZ467">
            <v>0</v>
          </cell>
          <cell r="DA467">
            <v>0</v>
          </cell>
          <cell r="DB467">
            <v>0</v>
          </cell>
          <cell r="DC467">
            <v>0</v>
          </cell>
          <cell r="DD467">
            <v>0</v>
          </cell>
          <cell r="DE467">
            <v>0</v>
          </cell>
          <cell r="DF467">
            <v>0</v>
          </cell>
          <cell r="DG467">
            <v>0</v>
          </cell>
          <cell r="DH467">
            <v>0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</row>
        <row r="468"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  <cell r="DD468">
            <v>0</v>
          </cell>
          <cell r="DE468">
            <v>0</v>
          </cell>
          <cell r="DF468">
            <v>0</v>
          </cell>
          <cell r="DG468">
            <v>0</v>
          </cell>
          <cell r="DH468">
            <v>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</row>
        <row r="469"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0</v>
          </cell>
          <cell r="DE469">
            <v>0</v>
          </cell>
          <cell r="DF469">
            <v>0</v>
          </cell>
          <cell r="DG469">
            <v>0</v>
          </cell>
          <cell r="DH469">
            <v>0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</row>
        <row r="470"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0</v>
          </cell>
          <cell r="CZ470">
            <v>0</v>
          </cell>
          <cell r="DA470">
            <v>0</v>
          </cell>
          <cell r="DB470">
            <v>0</v>
          </cell>
          <cell r="DC470">
            <v>0</v>
          </cell>
          <cell r="DD470">
            <v>0</v>
          </cell>
          <cell r="DE470">
            <v>0</v>
          </cell>
          <cell r="DF470">
            <v>0</v>
          </cell>
          <cell r="DG470">
            <v>0</v>
          </cell>
          <cell r="DH470">
            <v>0</v>
          </cell>
          <cell r="DI470">
            <v>0</v>
          </cell>
          <cell r="DJ470">
            <v>0</v>
          </cell>
          <cell r="DK470">
            <v>0</v>
          </cell>
          <cell r="DL470">
            <v>0</v>
          </cell>
          <cell r="DM470">
            <v>0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>
            <v>0</v>
          </cell>
          <cell r="EA470">
            <v>0</v>
          </cell>
          <cell r="EB470">
            <v>0</v>
          </cell>
          <cell r="EC470">
            <v>0</v>
          </cell>
          <cell r="ED470">
            <v>0</v>
          </cell>
        </row>
        <row r="471"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0</v>
          </cell>
          <cell r="CZ471">
            <v>0</v>
          </cell>
          <cell r="DA471">
            <v>0</v>
          </cell>
          <cell r="DB471">
            <v>0</v>
          </cell>
          <cell r="DC471">
            <v>0</v>
          </cell>
          <cell r="DD471">
            <v>0</v>
          </cell>
          <cell r="DE471">
            <v>0</v>
          </cell>
          <cell r="DF471">
            <v>0</v>
          </cell>
          <cell r="DG471">
            <v>0</v>
          </cell>
          <cell r="DH471">
            <v>0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</row>
        <row r="475"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G475">
            <v>0</v>
          </cell>
          <cell r="DH475">
            <v>0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</row>
        <row r="476"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</row>
        <row r="477"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0</v>
          </cell>
          <cell r="DF477">
            <v>0</v>
          </cell>
          <cell r="DG477">
            <v>0</v>
          </cell>
          <cell r="DH477">
            <v>0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</row>
        <row r="478"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  <cell r="DD478">
            <v>0</v>
          </cell>
          <cell r="DE478">
            <v>0</v>
          </cell>
          <cell r="DF478">
            <v>0</v>
          </cell>
          <cell r="DG478">
            <v>0</v>
          </cell>
          <cell r="DH478">
            <v>0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</row>
        <row r="479"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  <cell r="DD479">
            <v>0</v>
          </cell>
          <cell r="DE479">
            <v>0</v>
          </cell>
          <cell r="DF479">
            <v>0</v>
          </cell>
          <cell r="DG479">
            <v>0</v>
          </cell>
          <cell r="DH479">
            <v>0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</row>
        <row r="480"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</row>
        <row r="481"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0</v>
          </cell>
          <cell r="DB481">
            <v>0</v>
          </cell>
          <cell r="DC481">
            <v>0</v>
          </cell>
          <cell r="DD481">
            <v>0</v>
          </cell>
          <cell r="DE481">
            <v>0</v>
          </cell>
          <cell r="DF481">
            <v>0</v>
          </cell>
          <cell r="DG481">
            <v>0</v>
          </cell>
          <cell r="DH481">
            <v>0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</row>
        <row r="482"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</row>
        <row r="483"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  <cell r="DD483">
            <v>0</v>
          </cell>
          <cell r="DE483">
            <v>0</v>
          </cell>
          <cell r="DF483">
            <v>0</v>
          </cell>
          <cell r="DG483">
            <v>0</v>
          </cell>
          <cell r="DH483">
            <v>0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</row>
        <row r="484"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</row>
        <row r="485"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</row>
        <row r="487"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  <cell r="DD487">
            <v>0</v>
          </cell>
          <cell r="DE487">
            <v>0</v>
          </cell>
          <cell r="DF487">
            <v>0</v>
          </cell>
          <cell r="DG487">
            <v>0</v>
          </cell>
          <cell r="DH487">
            <v>0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</row>
        <row r="488"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</row>
        <row r="489"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0</v>
          </cell>
          <cell r="CZ489">
            <v>0</v>
          </cell>
          <cell r="DA489">
            <v>0</v>
          </cell>
          <cell r="DB489">
            <v>0</v>
          </cell>
          <cell r="DC489">
            <v>0</v>
          </cell>
          <cell r="DD489">
            <v>0</v>
          </cell>
          <cell r="DE489">
            <v>0</v>
          </cell>
          <cell r="DF489">
            <v>0</v>
          </cell>
          <cell r="DG489">
            <v>0</v>
          </cell>
          <cell r="DH489">
            <v>0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0</v>
          </cell>
          <cell r="EB489">
            <v>0</v>
          </cell>
          <cell r="EC489">
            <v>0</v>
          </cell>
          <cell r="ED489">
            <v>0</v>
          </cell>
        </row>
        <row r="490"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</row>
        <row r="491"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B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</row>
        <row r="492"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0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</row>
        <row r="493"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</row>
        <row r="494"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</row>
        <row r="495"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</row>
        <row r="496"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  <cell r="DD496">
            <v>0</v>
          </cell>
          <cell r="DE496">
            <v>0</v>
          </cell>
          <cell r="DF496">
            <v>0</v>
          </cell>
          <cell r="DG496">
            <v>0</v>
          </cell>
          <cell r="DH496">
            <v>0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</row>
        <row r="497"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  <cell r="DD497">
            <v>0</v>
          </cell>
          <cell r="DE497">
            <v>0</v>
          </cell>
          <cell r="DF497">
            <v>0</v>
          </cell>
          <cell r="DG497">
            <v>0</v>
          </cell>
          <cell r="DH497">
            <v>0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</row>
        <row r="498"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B498">
            <v>0</v>
          </cell>
          <cell r="CC498">
            <v>0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0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  <cell r="CP498">
            <v>0</v>
          </cell>
          <cell r="CQ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0</v>
          </cell>
          <cell r="CZ498">
            <v>0</v>
          </cell>
          <cell r="DA498">
            <v>0</v>
          </cell>
          <cell r="DB498">
            <v>0</v>
          </cell>
          <cell r="DC498">
            <v>0</v>
          </cell>
          <cell r="DD498">
            <v>0</v>
          </cell>
          <cell r="DE498">
            <v>0</v>
          </cell>
          <cell r="DF498">
            <v>0</v>
          </cell>
          <cell r="DG498">
            <v>0</v>
          </cell>
          <cell r="DH498">
            <v>0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</row>
        <row r="499"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</row>
        <row r="500"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</row>
        <row r="501"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</row>
        <row r="502"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  <cell r="DD502">
            <v>0</v>
          </cell>
          <cell r="DE502">
            <v>0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</row>
        <row r="503"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</row>
        <row r="504"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</row>
        <row r="506"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</row>
        <row r="507"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</row>
        <row r="508"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</row>
        <row r="511"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</row>
        <row r="517">
          <cell r="F517">
            <v>7440</v>
          </cell>
          <cell r="G517">
            <v>6720</v>
          </cell>
          <cell r="H517">
            <v>7440</v>
          </cell>
          <cell r="I517">
            <v>7200</v>
          </cell>
          <cell r="J517">
            <v>7440</v>
          </cell>
          <cell r="K517">
            <v>7200</v>
          </cell>
          <cell r="L517">
            <v>7440</v>
          </cell>
          <cell r="M517">
            <v>7440.0000000001164</v>
          </cell>
          <cell r="N517">
            <v>7200.0000000000582</v>
          </cell>
          <cell r="O517">
            <v>7440</v>
          </cell>
          <cell r="P517">
            <v>7200</v>
          </cell>
          <cell r="Q517">
            <v>7440</v>
          </cell>
          <cell r="R517">
            <v>87600</v>
          </cell>
          <cell r="S517">
            <v>7440</v>
          </cell>
          <cell r="T517">
            <v>6720</v>
          </cell>
          <cell r="U517">
            <v>7440</v>
          </cell>
          <cell r="V517">
            <v>7200</v>
          </cell>
          <cell r="W517">
            <v>7440</v>
          </cell>
          <cell r="X517">
            <v>7200</v>
          </cell>
          <cell r="Y517">
            <v>7440</v>
          </cell>
          <cell r="Z517">
            <v>7440</v>
          </cell>
          <cell r="AA517">
            <v>7200</v>
          </cell>
          <cell r="AB517">
            <v>7440</v>
          </cell>
          <cell r="AC517">
            <v>7200</v>
          </cell>
          <cell r="AD517">
            <v>7440</v>
          </cell>
          <cell r="AE517">
            <v>87840</v>
          </cell>
          <cell r="AF517">
            <v>7440</v>
          </cell>
          <cell r="AG517">
            <v>6960.0000000000582</v>
          </cell>
          <cell r="AH517">
            <v>7440</v>
          </cell>
          <cell r="AI517">
            <v>7200</v>
          </cell>
          <cell r="AJ517">
            <v>7440</v>
          </cell>
          <cell r="AK517">
            <v>7200</v>
          </cell>
          <cell r="AL517">
            <v>7440</v>
          </cell>
          <cell r="AM517">
            <v>7440</v>
          </cell>
          <cell r="AN517">
            <v>7200</v>
          </cell>
          <cell r="AO517">
            <v>7439.9999999999418</v>
          </cell>
          <cell r="AP517">
            <v>7200</v>
          </cell>
          <cell r="AQ517">
            <v>7439.9999999999709</v>
          </cell>
          <cell r="AR517">
            <v>87600</v>
          </cell>
          <cell r="AS517">
            <v>7440</v>
          </cell>
          <cell r="AT517">
            <v>6720</v>
          </cell>
          <cell r="AU517">
            <v>7440</v>
          </cell>
          <cell r="AV517">
            <v>7200</v>
          </cell>
          <cell r="AW517">
            <v>7440</v>
          </cell>
          <cell r="AX517">
            <v>7200</v>
          </cell>
          <cell r="AY517">
            <v>7440</v>
          </cell>
          <cell r="AZ517">
            <v>7439.9999999999418</v>
          </cell>
          <cell r="BA517">
            <v>7200</v>
          </cell>
          <cell r="BB517">
            <v>7440</v>
          </cell>
          <cell r="BC517">
            <v>7199.9999999999709</v>
          </cell>
          <cell r="BD517">
            <v>7440</v>
          </cell>
          <cell r="BE517">
            <v>87600</v>
          </cell>
          <cell r="BF517">
            <v>7440</v>
          </cell>
          <cell r="BG517">
            <v>6720</v>
          </cell>
          <cell r="BH517">
            <v>7440</v>
          </cell>
          <cell r="BI517">
            <v>7200</v>
          </cell>
          <cell r="BJ517">
            <v>7440</v>
          </cell>
          <cell r="BK517">
            <v>7200</v>
          </cell>
          <cell r="BL517">
            <v>7440</v>
          </cell>
          <cell r="BM517">
            <v>7440</v>
          </cell>
          <cell r="BN517">
            <v>7200</v>
          </cell>
          <cell r="BO517">
            <v>7440</v>
          </cell>
          <cell r="BP517">
            <v>7200.0000000000291</v>
          </cell>
          <cell r="BQ517">
            <v>7440</v>
          </cell>
          <cell r="BR517">
            <v>87600</v>
          </cell>
          <cell r="BS517">
            <v>7440</v>
          </cell>
          <cell r="BT517">
            <v>6720</v>
          </cell>
          <cell r="BU517">
            <v>7440</v>
          </cell>
          <cell r="BV517">
            <v>7200</v>
          </cell>
          <cell r="BW517">
            <v>7440</v>
          </cell>
          <cell r="BX517">
            <v>7200</v>
          </cell>
          <cell r="BY517">
            <v>7440</v>
          </cell>
          <cell r="BZ517">
            <v>7440</v>
          </cell>
          <cell r="CA517">
            <v>7200.0000000000291</v>
          </cell>
          <cell r="CB517">
            <v>7440</v>
          </cell>
          <cell r="CC517">
            <v>7200</v>
          </cell>
          <cell r="CD517">
            <v>7439.9999999999418</v>
          </cell>
          <cell r="CE517">
            <v>87840</v>
          </cell>
          <cell r="CF517">
            <v>7440</v>
          </cell>
          <cell r="CG517">
            <v>6959.9999999999418</v>
          </cell>
          <cell r="CH517">
            <v>7440</v>
          </cell>
          <cell r="CI517">
            <v>7200</v>
          </cell>
          <cell r="CJ517">
            <v>7440</v>
          </cell>
          <cell r="CK517">
            <v>7200</v>
          </cell>
          <cell r="CL517">
            <v>7439.9999999999709</v>
          </cell>
          <cell r="CM517">
            <v>7440</v>
          </cell>
          <cell r="CN517">
            <v>7200</v>
          </cell>
          <cell r="CO517">
            <v>7440</v>
          </cell>
          <cell r="CP517">
            <v>7200</v>
          </cell>
          <cell r="CQ517">
            <v>7439.9999999999964</v>
          </cell>
          <cell r="CR517">
            <v>87600</v>
          </cell>
          <cell r="CS517">
            <v>7440.0000000000036</v>
          </cell>
          <cell r="CT517">
            <v>6719.9999999999964</v>
          </cell>
          <cell r="CU517">
            <v>7439.9999999999927</v>
          </cell>
          <cell r="CV517">
            <v>7200</v>
          </cell>
          <cell r="CW517">
            <v>7440</v>
          </cell>
          <cell r="CX517">
            <v>7200</v>
          </cell>
          <cell r="CY517">
            <v>7439.9999999999854</v>
          </cell>
          <cell r="CZ517">
            <v>7440</v>
          </cell>
          <cell r="DA517">
            <v>7199.9999999999927</v>
          </cell>
          <cell r="DB517">
            <v>7440</v>
          </cell>
          <cell r="DC517">
            <v>7200</v>
          </cell>
          <cell r="DD517">
            <v>7440</v>
          </cell>
          <cell r="DE517">
            <v>87600</v>
          </cell>
          <cell r="DF517">
            <v>7440</v>
          </cell>
          <cell r="DG517">
            <v>6720</v>
          </cell>
          <cell r="DH517">
            <v>7440</v>
          </cell>
          <cell r="DI517">
            <v>7200</v>
          </cell>
          <cell r="DJ517">
            <v>7440</v>
          </cell>
          <cell r="DK517">
            <v>7200</v>
          </cell>
          <cell r="DL517">
            <v>7440.0000000000146</v>
          </cell>
          <cell r="DM517">
            <v>7440</v>
          </cell>
          <cell r="DN517">
            <v>7200</v>
          </cell>
          <cell r="DO517">
            <v>7440</v>
          </cell>
          <cell r="DP517">
            <v>7200</v>
          </cell>
          <cell r="DQ517">
            <v>7440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</row>
        <row r="520"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</row>
        <row r="522"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D522">
            <v>0</v>
          </cell>
          <cell r="CE522">
            <v>0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</row>
        <row r="527">
          <cell r="F527">
            <v>7289.7225772999809</v>
          </cell>
          <cell r="G527">
            <v>6624.222751400026</v>
          </cell>
          <cell r="H527">
            <v>7299.5199937999714</v>
          </cell>
          <cell r="I527">
            <v>7111.1835770000471</v>
          </cell>
          <cell r="J527">
            <v>7379.6541985999793</v>
          </cell>
          <cell r="K527">
            <v>7133.3965199999511</v>
          </cell>
          <cell r="L527">
            <v>7434.4399412999628</v>
          </cell>
          <cell r="M527">
            <v>7424.4401860001381</v>
          </cell>
          <cell r="N527">
            <v>7158.8800061000511</v>
          </cell>
          <cell r="O527">
            <v>7308.8798738760233</v>
          </cell>
          <cell r="P527">
            <v>7200</v>
          </cell>
          <cell r="Q527">
            <v>7440</v>
          </cell>
          <cell r="R527">
            <v>86323.244145590346</v>
          </cell>
          <cell r="S527">
            <v>7381.9076219999988</v>
          </cell>
          <cell r="T527">
            <v>6523.3203045999981</v>
          </cell>
          <cell r="U527">
            <v>7324.4399600000179</v>
          </cell>
          <cell r="V527">
            <v>7021.0768184000044</v>
          </cell>
          <cell r="W527">
            <v>7175.9595616000006</v>
          </cell>
          <cell r="X527">
            <v>7113.6531316899927</v>
          </cell>
          <cell r="Y527">
            <v>7421.8972258999711</v>
          </cell>
          <cell r="Z527">
            <v>7440</v>
          </cell>
          <cell r="AA527">
            <v>7103.3200699999579</v>
          </cell>
          <cell r="AB527">
            <v>7296.2482514000149</v>
          </cell>
          <cell r="AC527">
            <v>7150</v>
          </cell>
          <cell r="AD527">
            <v>7371.4212000000407</v>
          </cell>
          <cell r="AE527">
            <v>86753.186245200224</v>
          </cell>
          <cell r="AF527">
            <v>7415.6072320000094</v>
          </cell>
          <cell r="AG527">
            <v>6797.7597650000243</v>
          </cell>
          <cell r="AH527">
            <v>7278.1561920999957</v>
          </cell>
          <cell r="AI527">
            <v>6941.631925529975</v>
          </cell>
          <cell r="AJ527">
            <v>7303.5724010000122</v>
          </cell>
          <cell r="AK527">
            <v>7107.633544010052</v>
          </cell>
          <cell r="AL527">
            <v>7431.0239049999509</v>
          </cell>
          <cell r="AM527">
            <v>7412.2004400000442</v>
          </cell>
          <cell r="AN527">
            <v>7114.3719020999852</v>
          </cell>
          <cell r="AO527">
            <v>7342.5062405599747</v>
          </cell>
          <cell r="AP527">
            <v>7190</v>
          </cell>
          <cell r="AQ527">
            <v>7418.722697899997</v>
          </cell>
          <cell r="AR527">
            <v>86296.921015299391</v>
          </cell>
          <cell r="AS527">
            <v>7388.8801242999907</v>
          </cell>
          <cell r="AT527">
            <v>6569.0461510000168</v>
          </cell>
          <cell r="AU527">
            <v>7232.7455235999951</v>
          </cell>
          <cell r="AV527">
            <v>7006.6205486999825</v>
          </cell>
          <cell r="AW527">
            <v>7263.1137896999717</v>
          </cell>
          <cell r="AX527">
            <v>7136.7735179999727</v>
          </cell>
          <cell r="AY527">
            <v>7426.4097542000236</v>
          </cell>
          <cell r="AZ527">
            <v>7373.8576859999448</v>
          </cell>
          <cell r="BA527">
            <v>7062.0932185000274</v>
          </cell>
          <cell r="BB527">
            <v>7327.3807080999832</v>
          </cell>
          <cell r="BC527">
            <v>7129.9999989999633</v>
          </cell>
          <cell r="BD527">
            <v>7379.999994200014</v>
          </cell>
          <cell r="BE527">
            <v>87518.69247443974</v>
          </cell>
          <cell r="BF527">
            <v>7440</v>
          </cell>
          <cell r="BG527">
            <v>6720</v>
          </cell>
          <cell r="BH527">
            <v>7440</v>
          </cell>
          <cell r="BI527">
            <v>7150.2176076000324</v>
          </cell>
          <cell r="BJ527">
            <v>7413.1577007399756</v>
          </cell>
          <cell r="BK527">
            <v>7183.3200680000009</v>
          </cell>
          <cell r="BL527">
            <v>7434.439943299978</v>
          </cell>
          <cell r="BM527">
            <v>7440</v>
          </cell>
          <cell r="BN527">
            <v>7200</v>
          </cell>
          <cell r="BO527">
            <v>7457.5571547999862</v>
          </cell>
          <cell r="BP527">
            <v>7200.0000000000291</v>
          </cell>
          <cell r="BQ527">
            <v>7440</v>
          </cell>
          <cell r="BR527">
            <v>87431.214208899997</v>
          </cell>
          <cell r="BS527">
            <v>7440</v>
          </cell>
          <cell r="BT527">
            <v>6720</v>
          </cell>
          <cell r="BU527">
            <v>7440</v>
          </cell>
          <cell r="BV527">
            <v>7107.5146488999599</v>
          </cell>
          <cell r="BW527">
            <v>7419.9999979999848</v>
          </cell>
          <cell r="BX527">
            <v>7190</v>
          </cell>
          <cell r="BY527">
            <v>7434.4399419999681</v>
          </cell>
          <cell r="BZ527">
            <v>7440</v>
          </cell>
          <cell r="CA527">
            <v>7189.2596220000123</v>
          </cell>
          <cell r="CB527">
            <v>7409.9999979999848</v>
          </cell>
          <cell r="CC527">
            <v>7200</v>
          </cell>
          <cell r="CD527">
            <v>7439.9999999999418</v>
          </cell>
          <cell r="CE527">
            <v>87686.84516440006</v>
          </cell>
          <cell r="CF527">
            <v>7440</v>
          </cell>
          <cell r="CG527">
            <v>6959.9999999999418</v>
          </cell>
          <cell r="CH527">
            <v>7384.4399420000263</v>
          </cell>
          <cell r="CI527">
            <v>7180.000000400003</v>
          </cell>
          <cell r="CJ527">
            <v>7394.0599559999537</v>
          </cell>
          <cell r="CK527">
            <v>7183.1745789999841</v>
          </cell>
          <cell r="CL527">
            <v>7439.9999999999709</v>
          </cell>
          <cell r="CM527">
            <v>7430.7307440000004</v>
          </cell>
          <cell r="CN527">
            <v>7194.4399429999758</v>
          </cell>
          <cell r="CO527">
            <v>7440</v>
          </cell>
          <cell r="CP527">
            <v>7200</v>
          </cell>
          <cell r="CQ527">
            <v>7439.9999999999964</v>
          </cell>
          <cell r="CR527">
            <v>87415.541531300638</v>
          </cell>
          <cell r="CS527">
            <v>7440.0000000000036</v>
          </cell>
          <cell r="CT527">
            <v>6709.9999999999964</v>
          </cell>
          <cell r="CU527">
            <v>7439.9999999999927</v>
          </cell>
          <cell r="CV527">
            <v>7159.4016999999876</v>
          </cell>
          <cell r="CW527">
            <v>7387.2990103000193</v>
          </cell>
          <cell r="CX527">
            <v>7178.8798870000173</v>
          </cell>
          <cell r="CY527">
            <v>7412.2009309999848</v>
          </cell>
          <cell r="CZ527">
            <v>7434.4399420000263</v>
          </cell>
          <cell r="DA527">
            <v>7188.880120000038</v>
          </cell>
          <cell r="DB527">
            <v>7424.4399410000187</v>
          </cell>
          <cell r="DC527">
            <v>7200</v>
          </cell>
          <cell r="DD527">
            <v>7440</v>
          </cell>
          <cell r="DE527">
            <v>87179.747699489817</v>
          </cell>
          <cell r="DF527">
            <v>7440</v>
          </cell>
          <cell r="DG527">
            <v>6720</v>
          </cell>
          <cell r="DH527">
            <v>7430.0000009999494</v>
          </cell>
          <cell r="DI527">
            <v>7097.506600600027</v>
          </cell>
          <cell r="DJ527">
            <v>7332.3998072899994</v>
          </cell>
          <cell r="DK527">
            <v>7161.6210272000171</v>
          </cell>
          <cell r="DL527">
            <v>7378.1380647000187</v>
          </cell>
          <cell r="DM527">
            <v>7422.2402022000169</v>
          </cell>
          <cell r="DN527">
            <v>7137.1313765000086</v>
          </cell>
          <cell r="DO527">
            <v>7420.7106199999689</v>
          </cell>
          <cell r="DP527">
            <v>7200</v>
          </cell>
          <cell r="DQ527">
            <v>7440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</row>
        <row r="530"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</row>
        <row r="531"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0</v>
          </cell>
          <cell r="DF545">
            <v>0</v>
          </cell>
          <cell r="DG545">
            <v>0</v>
          </cell>
          <cell r="DH545">
            <v>0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1"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0</v>
          </cell>
          <cell r="DH551">
            <v>0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</row>
        <row r="553"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</row>
        <row r="556">
          <cell r="F556">
            <v>-49.418000000000575</v>
          </cell>
          <cell r="G556">
            <v>0</v>
          </cell>
          <cell r="H556">
            <v>-332.10099999999875</v>
          </cell>
          <cell r="I556">
            <v>-78.454600000000028</v>
          </cell>
          <cell r="J556">
            <v>-87.404999999999745</v>
          </cell>
          <cell r="K556">
            <v>-42.73319999999967</v>
          </cell>
          <cell r="L556">
            <v>-3.94629999999961</v>
          </cell>
          <cell r="M556">
            <v>-1.7175000000002001</v>
          </cell>
          <cell r="N556">
            <v>-0.10166999999999859</v>
          </cell>
          <cell r="O556">
            <v>-73.240550000000212</v>
          </cell>
          <cell r="P556">
            <v>-112.94780000000173</v>
          </cell>
          <cell r="Q556">
            <v>-89.278300000000854</v>
          </cell>
          <cell r="R556">
            <v>-1070.9759500000073</v>
          </cell>
          <cell r="S556">
            <v>-140.54500000000189</v>
          </cell>
          <cell r="T556">
            <v>-103.92885000000115</v>
          </cell>
          <cell r="U556">
            <v>-176.51060000000143</v>
          </cell>
          <cell r="V556">
            <v>-60.273499999999331</v>
          </cell>
          <cell r="W556">
            <v>-185.89499999999953</v>
          </cell>
          <cell r="X556">
            <v>-83.227699999999459</v>
          </cell>
          <cell r="Y556">
            <v>-11.626100000001315</v>
          </cell>
          <cell r="Z556">
            <v>-3.942100000001119</v>
          </cell>
          <cell r="AA556">
            <v>-0.20911000000000968</v>
          </cell>
          <cell r="AB556">
            <v>-95.269289999999728</v>
          </cell>
          <cell r="AC556">
            <v>-104.27959999999985</v>
          </cell>
          <cell r="AD556">
            <v>-105.26909999999953</v>
          </cell>
          <cell r="AE556">
            <v>-767.22607000000426</v>
          </cell>
          <cell r="AF556">
            <v>-37.631999999999607</v>
          </cell>
          <cell r="AG556">
            <v>-69.046999999998661</v>
          </cell>
          <cell r="AH556">
            <v>-213.82939999999871</v>
          </cell>
          <cell r="AI556">
            <v>-20</v>
          </cell>
          <cell r="AJ556">
            <v>-150.12099999999919</v>
          </cell>
          <cell r="AK556">
            <v>-41.507070000000112</v>
          </cell>
          <cell r="AL556">
            <v>-25.027500000000146</v>
          </cell>
          <cell r="AM556">
            <v>-1.2200000000000273</v>
          </cell>
          <cell r="AN556">
            <v>-10</v>
          </cell>
          <cell r="AO556">
            <v>-35.990400000000022</v>
          </cell>
          <cell r="AP556">
            <v>-58.696399999999812</v>
          </cell>
          <cell r="AQ556">
            <v>-104.15529999999944</v>
          </cell>
          <cell r="AR556">
            <v>-640.38406300001952</v>
          </cell>
          <cell r="AS556">
            <v>-5.5227999999988242</v>
          </cell>
          <cell r="AT556">
            <v>-28.529999999999745</v>
          </cell>
          <cell r="AU556">
            <v>-276.60599999999977</v>
          </cell>
          <cell r="AV556">
            <v>-50.026700000000346</v>
          </cell>
          <cell r="AW556">
            <v>-82.548800000000483</v>
          </cell>
          <cell r="AX556">
            <v>-58.314930000000459</v>
          </cell>
          <cell r="AY556">
            <v>-7.6394000000000233</v>
          </cell>
          <cell r="AZ556">
            <v>-11.226633000000675</v>
          </cell>
          <cell r="BA556">
            <v>0</v>
          </cell>
          <cell r="BB556">
            <v>-29.999989999999997</v>
          </cell>
          <cell r="BC556">
            <v>-39.968810000000076</v>
          </cell>
          <cell r="BD556">
            <v>-50</v>
          </cell>
          <cell r="BE556">
            <v>-869.47423000002163</v>
          </cell>
          <cell r="BF556">
            <v>-83.886200000000827</v>
          </cell>
          <cell r="BG556">
            <v>-88.579899999999725</v>
          </cell>
          <cell r="BH556">
            <v>-195.25200000000041</v>
          </cell>
          <cell r="BI556">
            <v>-59.366530000000239</v>
          </cell>
          <cell r="BJ556">
            <v>-106.41759999999886</v>
          </cell>
          <cell r="BK556">
            <v>-50.039339999999811</v>
          </cell>
          <cell r="BL556">
            <v>-16.89049999999952</v>
          </cell>
          <cell r="BM556">
            <v>-2.4431499999996049</v>
          </cell>
          <cell r="BN556">
            <v>-0.20884000000000924</v>
          </cell>
          <cell r="BO556">
            <v>-120.67074000000002</v>
          </cell>
          <cell r="BP556">
            <v>-116.70240000000103</v>
          </cell>
          <cell r="BQ556">
            <v>-29.017029999999977</v>
          </cell>
          <cell r="BR556">
            <v>-1029.6690499999968</v>
          </cell>
          <cell r="BS556">
            <v>-172.53960000000006</v>
          </cell>
          <cell r="BT556">
            <v>-43.83640000000014</v>
          </cell>
          <cell r="BU556">
            <v>-243.02700000000186</v>
          </cell>
          <cell r="BV556">
            <v>-63.824099999999817</v>
          </cell>
          <cell r="BW556">
            <v>-179.43669999999838</v>
          </cell>
          <cell r="BX556">
            <v>-89.721000000001368</v>
          </cell>
          <cell r="BY556">
            <v>-15.336600000002363</v>
          </cell>
          <cell r="BZ556">
            <v>-2.711949999999888</v>
          </cell>
          <cell r="CA556">
            <v>-24.134060000000318</v>
          </cell>
          <cell r="CB556">
            <v>-57.543940000000021</v>
          </cell>
          <cell r="CC556">
            <v>-80.489299999997456</v>
          </cell>
          <cell r="CD556">
            <v>-57.068400000000111</v>
          </cell>
          <cell r="CE556">
            <v>-1033.1826000000001</v>
          </cell>
          <cell r="CF556">
            <v>-69.094000000004598</v>
          </cell>
          <cell r="CG556">
            <v>-62.964969999999994</v>
          </cell>
          <cell r="CH556">
            <v>-180.13200000000143</v>
          </cell>
          <cell r="CI556">
            <v>-53.23030000000017</v>
          </cell>
          <cell r="CJ556">
            <v>-186.60499999999956</v>
          </cell>
          <cell r="CK556">
            <v>-102.17750000000069</v>
          </cell>
          <cell r="CL556">
            <v>-17.122799999999188</v>
          </cell>
          <cell r="CM556">
            <v>-4.4465799999998126</v>
          </cell>
          <cell r="CN556">
            <v>-11.329400000000078</v>
          </cell>
          <cell r="CO556">
            <v>-2.8492499999999836</v>
          </cell>
          <cell r="CP556">
            <v>-145.4974000000002</v>
          </cell>
          <cell r="CQ556">
            <v>-197.73339999999916</v>
          </cell>
          <cell r="CR556">
            <v>-569.52941999999166</v>
          </cell>
          <cell r="CS556">
            <v>-29.709299999999985</v>
          </cell>
          <cell r="CT556">
            <v>-19.708999999999833</v>
          </cell>
          <cell r="CU556">
            <v>-144.52609999999913</v>
          </cell>
          <cell r="CV556">
            <v>-10.026100000000042</v>
          </cell>
          <cell r="CW556">
            <v>-122.60959999999977</v>
          </cell>
          <cell r="CX556">
            <v>-30.086199999999735</v>
          </cell>
          <cell r="CY556">
            <v>-13.28193999999985</v>
          </cell>
          <cell r="CZ556">
            <v>-10</v>
          </cell>
          <cell r="DA556">
            <v>0</v>
          </cell>
          <cell r="DB556">
            <v>-10</v>
          </cell>
          <cell r="DC556">
            <v>-80.00018</v>
          </cell>
          <cell r="DD556">
            <v>-99.581000000000131</v>
          </cell>
          <cell r="DE556">
            <v>-598.52785760001279</v>
          </cell>
          <cell r="DF556">
            <v>-72.967899999999645</v>
          </cell>
          <cell r="DG556">
            <v>-27.719699999999648</v>
          </cell>
          <cell r="DH556">
            <v>-223.91359999999986</v>
          </cell>
          <cell r="DI556">
            <v>-20</v>
          </cell>
          <cell r="DJ556">
            <v>-46.574499999998807</v>
          </cell>
          <cell r="DK556">
            <v>-42.239810000000034</v>
          </cell>
          <cell r="DL556">
            <v>-17.164339999999356</v>
          </cell>
          <cell r="DM556">
            <v>-10.250589999999988</v>
          </cell>
          <cell r="DN556">
            <v>0</v>
          </cell>
          <cell r="DO556">
            <v>-3.6873176000000001</v>
          </cell>
          <cell r="DP556">
            <v>-78.426100000000588</v>
          </cell>
          <cell r="DQ556">
            <v>-55.584000000000742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</row>
        <row r="557">
          <cell r="F557">
            <v>-292.83500000000004</v>
          </cell>
          <cell r="G557">
            <v>-170.35300000000279</v>
          </cell>
          <cell r="H557">
            <v>-325.45599999999831</v>
          </cell>
          <cell r="I557">
            <v>-229.13100000000122</v>
          </cell>
          <cell r="J557">
            <v>-67.962899999999991</v>
          </cell>
          <cell r="K557">
            <v>-0.27880000000004657</v>
          </cell>
          <cell r="L557">
            <v>-4.7340000000003783</v>
          </cell>
          <cell r="M557">
            <v>-2.1928000000002612</v>
          </cell>
          <cell r="N557">
            <v>-0.20316000000002532</v>
          </cell>
          <cell r="O557">
            <v>-118.14500000000044</v>
          </cell>
          <cell r="P557">
            <v>-197.14099999999962</v>
          </cell>
          <cell r="Q557">
            <v>-293.16300000000047</v>
          </cell>
          <cell r="R557">
            <v>-1547.2225399999879</v>
          </cell>
          <cell r="S557">
            <v>-176.43999999999869</v>
          </cell>
          <cell r="T557">
            <v>-151.03600000000006</v>
          </cell>
          <cell r="U557">
            <v>-284.23600000000442</v>
          </cell>
          <cell r="V557">
            <v>-302.50299999999697</v>
          </cell>
          <cell r="W557">
            <v>-29.12713999999994</v>
          </cell>
          <cell r="X557">
            <v>-0.8384000000000924</v>
          </cell>
          <cell r="Y557">
            <v>-9.9955000000009022</v>
          </cell>
          <cell r="Z557">
            <v>-2.2152999999998428</v>
          </cell>
          <cell r="AA557">
            <v>-0.60920000000010077</v>
          </cell>
          <cell r="AB557">
            <v>-158.57300000000032</v>
          </cell>
          <cell r="AC557">
            <v>-216.66699999999764</v>
          </cell>
          <cell r="AD557">
            <v>-214.98199999999997</v>
          </cell>
          <cell r="AE557">
            <v>-1449.8578400000406</v>
          </cell>
          <cell r="AF557">
            <v>-44.328999999999724</v>
          </cell>
          <cell r="AG557">
            <v>-195.17199999999866</v>
          </cell>
          <cell r="AH557">
            <v>-250.18000000000029</v>
          </cell>
          <cell r="AI557">
            <v>-342.21700000000419</v>
          </cell>
          <cell r="AJ557">
            <v>-39.126960000000054</v>
          </cell>
          <cell r="AK557">
            <v>-20.139409999999998</v>
          </cell>
          <cell r="AL557">
            <v>-7.9020000000000437</v>
          </cell>
          <cell r="AM557">
            <v>-2.9335999999998421</v>
          </cell>
          <cell r="AN557">
            <v>-0.30487000000005082</v>
          </cell>
          <cell r="AO557">
            <v>-229.80500000000029</v>
          </cell>
          <cell r="AP557">
            <v>-112.34300000000076</v>
          </cell>
          <cell r="AQ557">
            <v>-205.40500000000611</v>
          </cell>
          <cell r="AR557">
            <v>-1662.6977999999071</v>
          </cell>
          <cell r="AS557">
            <v>-134.46100000000115</v>
          </cell>
          <cell r="AT557">
            <v>-209.57499999999709</v>
          </cell>
          <cell r="AU557">
            <v>-268.72600000000239</v>
          </cell>
          <cell r="AV557">
            <v>-431.01399999999558</v>
          </cell>
          <cell r="AW557">
            <v>-29.765039999999999</v>
          </cell>
          <cell r="AX557">
            <v>-0.69696000000010372</v>
          </cell>
          <cell r="AY557">
            <v>-10.515999999999622</v>
          </cell>
          <cell r="AZ557">
            <v>-7.3299999999999272</v>
          </cell>
          <cell r="BA557">
            <v>-1.4218000000000757</v>
          </cell>
          <cell r="BB557">
            <v>-145.50399999999354</v>
          </cell>
          <cell r="BC557">
            <v>-252.55500000000029</v>
          </cell>
          <cell r="BD557">
            <v>-171.13300000000163</v>
          </cell>
          <cell r="BE557">
            <v>-2004.6765499999747</v>
          </cell>
          <cell r="BF557">
            <v>-94.857599999999366</v>
          </cell>
          <cell r="BG557">
            <v>-204.45799999999872</v>
          </cell>
          <cell r="BH557">
            <v>-417.66799999999785</v>
          </cell>
          <cell r="BI557">
            <v>-310.67799999999988</v>
          </cell>
          <cell r="BJ557">
            <v>-29.446000000000026</v>
          </cell>
          <cell r="BK557">
            <v>-0.84645000000000437</v>
          </cell>
          <cell r="BL557">
            <v>-14.47700000000259</v>
          </cell>
          <cell r="BM557">
            <v>-8.5630000000001019</v>
          </cell>
          <cell r="BN557">
            <v>-0.9145000000003165</v>
          </cell>
          <cell r="BO557">
            <v>-332.70700000000215</v>
          </cell>
          <cell r="BP557">
            <v>-316.36700000000565</v>
          </cell>
          <cell r="BQ557">
            <v>-273.69399999999587</v>
          </cell>
          <cell r="BR557">
            <v>-1933.437900000019</v>
          </cell>
          <cell r="BS557">
            <v>-162.41600000000108</v>
          </cell>
          <cell r="BT557">
            <v>-284.22599999999511</v>
          </cell>
          <cell r="BU557">
            <v>-406.28500000000349</v>
          </cell>
          <cell r="BV557">
            <v>-273.52700000000186</v>
          </cell>
          <cell r="BW557">
            <v>-89.237600000000384</v>
          </cell>
          <cell r="BX557">
            <v>-1.1145999999998821</v>
          </cell>
          <cell r="BY557">
            <v>-11.843999999997322</v>
          </cell>
          <cell r="BZ557">
            <v>-8.7960000000020955</v>
          </cell>
          <cell r="CA557">
            <v>-1.1177000000002408</v>
          </cell>
          <cell r="CB557">
            <v>-228.92400000000271</v>
          </cell>
          <cell r="CC557">
            <v>-178.41100000000006</v>
          </cell>
          <cell r="CD557">
            <v>-287.53899999999703</v>
          </cell>
          <cell r="CE557">
            <v>-2610.1806000000797</v>
          </cell>
          <cell r="CF557">
            <v>-438.00400000000081</v>
          </cell>
          <cell r="CG557">
            <v>-253.37199999999575</v>
          </cell>
          <cell r="CH557">
            <v>-411.52799999999843</v>
          </cell>
          <cell r="CI557">
            <v>-557.73599999999715</v>
          </cell>
          <cell r="CJ557">
            <v>-59.820500000000266</v>
          </cell>
          <cell r="CK557">
            <v>-41.951400000000831</v>
          </cell>
          <cell r="CL557">
            <v>-27.843999999997322</v>
          </cell>
          <cell r="CM557">
            <v>-8.5769999999974971</v>
          </cell>
          <cell r="CN557">
            <v>-1.3197000000000116</v>
          </cell>
          <cell r="CO557">
            <v>-285.18000000000029</v>
          </cell>
          <cell r="CP557">
            <v>-290.56999999999971</v>
          </cell>
          <cell r="CQ557">
            <v>-234.27799999999843</v>
          </cell>
          <cell r="CR557">
            <v>-2033.1140000000596</v>
          </cell>
          <cell r="CS557">
            <v>-85.39600000000064</v>
          </cell>
          <cell r="CT557">
            <v>-130.8440000000046</v>
          </cell>
          <cell r="CU557">
            <v>-495.82100000000355</v>
          </cell>
          <cell r="CV557">
            <v>-368.86000000000058</v>
          </cell>
          <cell r="CW557">
            <v>-60.402500000000146</v>
          </cell>
          <cell r="CX557">
            <v>-0.69860000000062428</v>
          </cell>
          <cell r="CY557">
            <v>-13.718000000000757</v>
          </cell>
          <cell r="CZ557">
            <v>-6.6003999999993539</v>
          </cell>
          <cell r="DA557">
            <v>-3.6794999999999618</v>
          </cell>
          <cell r="DB557">
            <v>-283.01400000000285</v>
          </cell>
          <cell r="DC557">
            <v>-362.4059999999954</v>
          </cell>
          <cell r="DD557">
            <v>-221.67399999999907</v>
          </cell>
          <cell r="DE557">
            <v>-2926.4024999999674</v>
          </cell>
          <cell r="DF557">
            <v>-131.1830000000009</v>
          </cell>
          <cell r="DG557">
            <v>-485.37400000001071</v>
          </cell>
          <cell r="DH557">
            <v>-500.81999999999243</v>
          </cell>
          <cell r="DI557">
            <v>-435.23999999999796</v>
          </cell>
          <cell r="DJ557">
            <v>-121.30270000000019</v>
          </cell>
          <cell r="DK557">
            <v>-11.53899999999976</v>
          </cell>
          <cell r="DL557">
            <v>-42.312999999994645</v>
          </cell>
          <cell r="DM557">
            <v>-65.238999999997759</v>
          </cell>
          <cell r="DN557">
            <v>-10.609800000000178</v>
          </cell>
          <cell r="DO557">
            <v>-230.28399999999965</v>
          </cell>
          <cell r="DP557">
            <v>-436.88300000000163</v>
          </cell>
          <cell r="DQ557">
            <v>-455.61500000000524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</row>
        <row r="558">
          <cell r="F558">
            <v>-512.47800000000279</v>
          </cell>
          <cell r="G558">
            <v>-621.76399999999558</v>
          </cell>
          <cell r="H558">
            <v>-669.42000000001281</v>
          </cell>
          <cell r="I558">
            <v>-1092.8500000000058</v>
          </cell>
          <cell r="J558">
            <v>-1378.4899999999907</v>
          </cell>
          <cell r="K558">
            <v>-1078.8700000000244</v>
          </cell>
          <cell r="L558">
            <v>-288.75999999999476</v>
          </cell>
          <cell r="M558">
            <v>-62.385999999998603</v>
          </cell>
          <cell r="N558">
            <v>-322.19200000000274</v>
          </cell>
          <cell r="O558">
            <v>-556.86800000000221</v>
          </cell>
          <cell r="P558">
            <v>-769.57000000000698</v>
          </cell>
          <cell r="Q558">
            <v>-772.44000000000233</v>
          </cell>
          <cell r="R558">
            <v>-8247.434999999823</v>
          </cell>
          <cell r="S558">
            <v>-496.72500000000582</v>
          </cell>
          <cell r="T558">
            <v>-409.39999999999418</v>
          </cell>
          <cell r="U558">
            <v>-836.94000000000233</v>
          </cell>
          <cell r="V558">
            <v>-967.76999999998952</v>
          </cell>
          <cell r="W558">
            <v>-1353.2600000000093</v>
          </cell>
          <cell r="X558">
            <v>-966.67000000001281</v>
          </cell>
          <cell r="Y558">
            <v>-272.09999999999127</v>
          </cell>
          <cell r="Z558">
            <v>-105.77000000001863</v>
          </cell>
          <cell r="AA558">
            <v>-620.32000000000698</v>
          </cell>
          <cell r="AB558">
            <v>-799.76999999998952</v>
          </cell>
          <cell r="AC558">
            <v>-772.75</v>
          </cell>
          <cell r="AD558">
            <v>-645.95999999999185</v>
          </cell>
          <cell r="AE558">
            <v>-8156.2150000003166</v>
          </cell>
          <cell r="AF558">
            <v>-367.51000000000931</v>
          </cell>
          <cell r="AG558">
            <v>-469.14999999999418</v>
          </cell>
          <cell r="AH558">
            <v>-909.70000000001164</v>
          </cell>
          <cell r="AI558">
            <v>-630.41000000000349</v>
          </cell>
          <cell r="AJ558">
            <v>-1565.8399999999674</v>
          </cell>
          <cell r="AK558">
            <v>-851.03000000002794</v>
          </cell>
          <cell r="AL558">
            <v>-276.39000000001397</v>
          </cell>
          <cell r="AM558">
            <v>-92.830000000001746</v>
          </cell>
          <cell r="AN558">
            <v>-688.24499999999534</v>
          </cell>
          <cell r="AO558">
            <v>-774.58400000000256</v>
          </cell>
          <cell r="AP558">
            <v>-817.09000000001106</v>
          </cell>
          <cell r="AQ558">
            <v>-713.43600000000151</v>
          </cell>
          <cell r="AR558">
            <v>-7613.4909999994561</v>
          </cell>
          <cell r="AS558">
            <v>-269.10000000000582</v>
          </cell>
          <cell r="AT558">
            <v>-364.20500000000175</v>
          </cell>
          <cell r="AU558">
            <v>-971.46000000002095</v>
          </cell>
          <cell r="AV558">
            <v>-770.85999999998603</v>
          </cell>
          <cell r="AW558">
            <v>-1357.3799999999464</v>
          </cell>
          <cell r="AX558">
            <v>-748.45000000001164</v>
          </cell>
          <cell r="AY558">
            <v>-277.55999999999767</v>
          </cell>
          <cell r="AZ558">
            <v>-68.64000000001397</v>
          </cell>
          <cell r="BA558">
            <v>-708.54999999998836</v>
          </cell>
          <cell r="BB558">
            <v>-484.5109999999986</v>
          </cell>
          <cell r="BC558">
            <v>-687.02499999999418</v>
          </cell>
          <cell r="BD558">
            <v>-905.75</v>
          </cell>
          <cell r="BE558">
            <v>-7920.7949999999255</v>
          </cell>
          <cell r="BF558">
            <v>-379.11000000000058</v>
          </cell>
          <cell r="BG558">
            <v>-454.83000000000175</v>
          </cell>
          <cell r="BH558">
            <v>-1166.25</v>
          </cell>
          <cell r="BI558">
            <v>-1089.9099999999744</v>
          </cell>
          <cell r="BJ558">
            <v>-929.46999999997206</v>
          </cell>
          <cell r="BK558">
            <v>-781.60000000000582</v>
          </cell>
          <cell r="BL558">
            <v>-246.31999999997788</v>
          </cell>
          <cell r="BM558">
            <v>-60.869999999995343</v>
          </cell>
          <cell r="BN558">
            <v>-771.35000000000582</v>
          </cell>
          <cell r="BO558">
            <v>-654.97999999999593</v>
          </cell>
          <cell r="BP558">
            <v>-531.69000000000233</v>
          </cell>
          <cell r="BQ558">
            <v>-854.4149999999936</v>
          </cell>
          <cell r="BR558">
            <v>-7950.6900000004098</v>
          </cell>
          <cell r="BS558">
            <v>-354.0399999999936</v>
          </cell>
          <cell r="BT558">
            <v>-542.91999999999825</v>
          </cell>
          <cell r="BU558">
            <v>-1001.8700000000536</v>
          </cell>
          <cell r="BV558">
            <v>-896.01999999998952</v>
          </cell>
          <cell r="BW558">
            <v>-1361.2800000000279</v>
          </cell>
          <cell r="BX558">
            <v>-834.19000000000233</v>
          </cell>
          <cell r="BY558">
            <v>-199.47000000000116</v>
          </cell>
          <cell r="BZ558">
            <v>-66.369999999995343</v>
          </cell>
          <cell r="CA558">
            <v>-724.23999999999069</v>
          </cell>
          <cell r="CB558">
            <v>-596.82999999998719</v>
          </cell>
          <cell r="CC558">
            <v>-528.77999999999884</v>
          </cell>
          <cell r="CD558">
            <v>-844.68000000002212</v>
          </cell>
          <cell r="CE558">
            <v>-7880.685999999987</v>
          </cell>
          <cell r="CF558">
            <v>-487.44000000000233</v>
          </cell>
          <cell r="CG558">
            <v>-543.6200000000099</v>
          </cell>
          <cell r="CH558">
            <v>-944.80999999999767</v>
          </cell>
          <cell r="CI558">
            <v>-923.57999999998719</v>
          </cell>
          <cell r="CJ558">
            <v>-1159.7599999999511</v>
          </cell>
          <cell r="CK558">
            <v>-604.09999999997672</v>
          </cell>
          <cell r="CL558">
            <v>-317.07999999998719</v>
          </cell>
          <cell r="CM558">
            <v>-118.82999999998719</v>
          </cell>
          <cell r="CN558">
            <v>-910.05999999999767</v>
          </cell>
          <cell r="CO558">
            <v>-487.2560000000085</v>
          </cell>
          <cell r="CP558">
            <v>-647.25999999998021</v>
          </cell>
          <cell r="CQ558">
            <v>-736.89000000001397</v>
          </cell>
          <cell r="CR558">
            <v>-7101.191000000108</v>
          </cell>
          <cell r="CS558">
            <v>-391.39099999998871</v>
          </cell>
          <cell r="CT558">
            <v>-457.25</v>
          </cell>
          <cell r="CU558">
            <v>-947.44000000000233</v>
          </cell>
          <cell r="CV558">
            <v>-713.77999999999884</v>
          </cell>
          <cell r="CW558">
            <v>-764</v>
          </cell>
          <cell r="CX558">
            <v>-637.87000000002445</v>
          </cell>
          <cell r="CY558">
            <v>-386.73999999999069</v>
          </cell>
          <cell r="CZ558">
            <v>-81.340000000011059</v>
          </cell>
          <cell r="DA558">
            <v>-582.25999999999476</v>
          </cell>
          <cell r="DB558">
            <v>-752.06000000001222</v>
          </cell>
          <cell r="DC558">
            <v>-644.34000000001106</v>
          </cell>
          <cell r="DD558">
            <v>-742.72000000000116</v>
          </cell>
          <cell r="DE558">
            <v>-7657.1450000000186</v>
          </cell>
          <cell r="DF558">
            <v>-693.48000000001048</v>
          </cell>
          <cell r="DG558">
            <v>-397.76499999999942</v>
          </cell>
          <cell r="DH558">
            <v>-953.34000000002561</v>
          </cell>
          <cell r="DI558">
            <v>-649.08000000000175</v>
          </cell>
          <cell r="DJ558">
            <v>-730.29999999998836</v>
          </cell>
          <cell r="DK558">
            <v>-787.95000000001164</v>
          </cell>
          <cell r="DL558">
            <v>-260.11999999999534</v>
          </cell>
          <cell r="DM558">
            <v>-144.70000000001164</v>
          </cell>
          <cell r="DN558">
            <v>-731.14999999999418</v>
          </cell>
          <cell r="DO558">
            <v>-795.88000000000466</v>
          </cell>
          <cell r="DP558">
            <v>-770.37999999997555</v>
          </cell>
          <cell r="DQ558">
            <v>-743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</row>
        <row r="559">
          <cell r="F559">
            <v>10.823293</v>
          </cell>
          <cell r="G559">
            <v>-13.872299999999996</v>
          </cell>
          <cell r="H559">
            <v>-21.707800000000134</v>
          </cell>
          <cell r="I559">
            <v>-15.799449999999979</v>
          </cell>
          <cell r="J559">
            <v>-9.7090100000000064</v>
          </cell>
          <cell r="K559">
            <v>-10</v>
          </cell>
          <cell r="L559">
            <v>-0.26630000000000109</v>
          </cell>
          <cell r="M559">
            <v>0</v>
          </cell>
          <cell r="N559">
            <v>-0.10165399999999636</v>
          </cell>
          <cell r="O559">
            <v>-8.5986000000002605</v>
          </cell>
          <cell r="P559">
            <v>-5.3372200000000021</v>
          </cell>
          <cell r="Q559">
            <v>-9.289600000000064</v>
          </cell>
          <cell r="R559">
            <v>-72.473920000000362</v>
          </cell>
          <cell r="S559">
            <v>-10</v>
          </cell>
          <cell r="T559">
            <v>0.37089999999989232</v>
          </cell>
          <cell r="U559">
            <v>-13.918600000000424</v>
          </cell>
          <cell r="V559">
            <v>-10.760830000000169</v>
          </cell>
          <cell r="W559">
            <v>0</v>
          </cell>
          <cell r="X559">
            <v>0</v>
          </cell>
          <cell r="Y559">
            <v>0</v>
          </cell>
          <cell r="Z559">
            <v>-0.48670000000004165</v>
          </cell>
          <cell r="AA559">
            <v>0</v>
          </cell>
          <cell r="AB559">
            <v>-13.869200000000092</v>
          </cell>
          <cell r="AC559">
            <v>-18.007000000000062</v>
          </cell>
          <cell r="AD559">
            <v>-5.8024900000000343</v>
          </cell>
          <cell r="AE559">
            <v>-73.250919999998587</v>
          </cell>
          <cell r="AF559">
            <v>0.44616999999999507</v>
          </cell>
          <cell r="AG559">
            <v>-1.528700000000299</v>
          </cell>
          <cell r="AH559">
            <v>-22.011499999999614</v>
          </cell>
          <cell r="AI559">
            <v>-13.338139999999839</v>
          </cell>
          <cell r="AJ559">
            <v>0</v>
          </cell>
          <cell r="AK559">
            <v>0</v>
          </cell>
          <cell r="AL559">
            <v>-0.27004999999996926</v>
          </cell>
          <cell r="AM559">
            <v>-6</v>
          </cell>
          <cell r="AN559">
            <v>-0.20310000000000628</v>
          </cell>
          <cell r="AO559">
            <v>-1.4654000000000451</v>
          </cell>
          <cell r="AP559">
            <v>-10.31049999999982</v>
          </cell>
          <cell r="AQ559">
            <v>-18.569700000000012</v>
          </cell>
          <cell r="AR559">
            <v>-71.215229999997973</v>
          </cell>
          <cell r="AS559">
            <v>26.199999999999989</v>
          </cell>
          <cell r="AT559">
            <v>-1.6608000000001084</v>
          </cell>
          <cell r="AU559">
            <v>-25.95010000000002</v>
          </cell>
          <cell r="AV559">
            <v>-30.05619999999999</v>
          </cell>
          <cell r="AW559">
            <v>0</v>
          </cell>
          <cell r="AX559">
            <v>0</v>
          </cell>
          <cell r="AY559">
            <v>-0.52445999999997639</v>
          </cell>
          <cell r="AZ559">
            <v>-0.24316999999996369</v>
          </cell>
          <cell r="BA559">
            <v>0</v>
          </cell>
          <cell r="BB559">
            <v>-19.98739999999998</v>
          </cell>
          <cell r="BC559">
            <v>-17.778900000000021</v>
          </cell>
          <cell r="BD559">
            <v>-1.214200000000119</v>
          </cell>
          <cell r="BE559">
            <v>-13.01238999999623</v>
          </cell>
          <cell r="BF559">
            <v>-19.708899999999971</v>
          </cell>
          <cell r="BG559">
            <v>-19.03269999999975</v>
          </cell>
          <cell r="BH559">
            <v>-25.604629999999815</v>
          </cell>
          <cell r="BI559">
            <v>20.501200000000154</v>
          </cell>
          <cell r="BJ559">
            <v>0</v>
          </cell>
          <cell r="BK559">
            <v>-0.27842000000003964</v>
          </cell>
          <cell r="BL559">
            <v>78.999999999999886</v>
          </cell>
          <cell r="BM559">
            <v>-2.5429400000000442</v>
          </cell>
          <cell r="BN559">
            <v>-3</v>
          </cell>
          <cell r="BO559">
            <v>-26.704999999999927</v>
          </cell>
          <cell r="BP559">
            <v>-9.7672599999998511</v>
          </cell>
          <cell r="BQ559">
            <v>-5.873739999999998</v>
          </cell>
          <cell r="BR559">
            <v>-140.92416900000171</v>
          </cell>
          <cell r="BS559">
            <v>-15.580040000000054</v>
          </cell>
          <cell r="BT559">
            <v>0.28239999999914289</v>
          </cell>
          <cell r="BU559">
            <v>-22.109619999999268</v>
          </cell>
          <cell r="BV559">
            <v>-48.404400000000351</v>
          </cell>
          <cell r="BW559">
            <v>0</v>
          </cell>
          <cell r="BX559">
            <v>-5.0454390000000444</v>
          </cell>
          <cell r="BY559">
            <v>-1.0485499999999774</v>
          </cell>
          <cell r="BZ559">
            <v>-0.73717000000010557</v>
          </cell>
          <cell r="CA559">
            <v>-3.3049500000000762</v>
          </cell>
          <cell r="CB559">
            <v>-32.401900000000296</v>
          </cell>
          <cell r="CC559">
            <v>-27.663800000000037</v>
          </cell>
          <cell r="CD559">
            <v>15.089300000000094</v>
          </cell>
          <cell r="CE559">
            <v>-114.3074259999994</v>
          </cell>
          <cell r="CF559">
            <v>0.44630000000006476</v>
          </cell>
          <cell r="CG559">
            <v>-29.030300000000352</v>
          </cell>
          <cell r="CH559">
            <v>-18.261000000000422</v>
          </cell>
          <cell r="CI559">
            <v>-4.6561999999998989</v>
          </cell>
          <cell r="CJ559">
            <v>-3</v>
          </cell>
          <cell r="CK559">
            <v>-0.27906599999994341</v>
          </cell>
          <cell r="CL559">
            <v>-0.2660000000000764</v>
          </cell>
          <cell r="CM559">
            <v>-0.73325999999997293</v>
          </cell>
          <cell r="CN559">
            <v>-0.20299999999997453</v>
          </cell>
          <cell r="CO559">
            <v>-7.402299999999741</v>
          </cell>
          <cell r="CP559">
            <v>-31.504999999999654</v>
          </cell>
          <cell r="CQ559">
            <v>-19.417599999999993</v>
          </cell>
          <cell r="CR559">
            <v>-73.341902999996819</v>
          </cell>
          <cell r="CS559">
            <v>0</v>
          </cell>
          <cell r="CT559">
            <v>-8.6813999999999396</v>
          </cell>
          <cell r="CU559">
            <v>-14.663360000000466</v>
          </cell>
          <cell r="CV559">
            <v>-39.123800000000301</v>
          </cell>
          <cell r="CW559">
            <v>0</v>
          </cell>
          <cell r="CX559">
            <v>-0.1392399999999725</v>
          </cell>
          <cell r="CY559">
            <v>-0.26229999999998199</v>
          </cell>
          <cell r="CZ559">
            <v>-0.24314000000003944</v>
          </cell>
          <cell r="DA559">
            <v>-3.4536960000000363</v>
          </cell>
          <cell r="DB559">
            <v>-22.374566999999843</v>
          </cell>
          <cell r="DC559">
            <v>26.200000000000273</v>
          </cell>
          <cell r="DD559">
            <v>-10.600399999999809</v>
          </cell>
          <cell r="DE559">
            <v>-120.38607399999455</v>
          </cell>
          <cell r="DF559">
            <v>39.399899999999889</v>
          </cell>
          <cell r="DG559">
            <v>-14.72400000000016</v>
          </cell>
          <cell r="DH559">
            <v>-5.3833999999997104</v>
          </cell>
          <cell r="DI559">
            <v>-26.314200000000255</v>
          </cell>
          <cell r="DJ559">
            <v>-12.88585999999998</v>
          </cell>
          <cell r="DK559">
            <v>-0.13903000000004795</v>
          </cell>
          <cell r="DL559">
            <v>-0.53215999999997621</v>
          </cell>
          <cell r="DM559">
            <v>-4.7531999999996515</v>
          </cell>
          <cell r="DN559">
            <v>-2.1615939999999796</v>
          </cell>
          <cell r="DO559">
            <v>-9.9648299999998926</v>
          </cell>
          <cell r="DP559">
            <v>-54.610299999999825</v>
          </cell>
          <cell r="DQ559">
            <v>-28.317399999999907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2"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  <cell r="DD562">
            <v>0</v>
          </cell>
          <cell r="DE562">
            <v>0</v>
          </cell>
          <cell r="DF562">
            <v>0</v>
          </cell>
          <cell r="DG562">
            <v>0</v>
          </cell>
          <cell r="DH562">
            <v>0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</row>
        <row r="564">
          <cell r="F564">
            <v>-843.90770700000576</v>
          </cell>
          <cell r="G564">
            <v>-805.98930000000109</v>
          </cell>
          <cell r="H564">
            <v>-1348.6847999999882</v>
          </cell>
          <cell r="I564">
            <v>-1416.2350499999884</v>
          </cell>
          <cell r="J564">
            <v>-1543.566909999965</v>
          </cell>
          <cell r="K564">
            <v>-1131.8820000000123</v>
          </cell>
          <cell r="L564">
            <v>-297.70660000000498</v>
          </cell>
          <cell r="M564">
            <v>-66.296300000001793</v>
          </cell>
          <cell r="N564">
            <v>-322.59848400000192</v>
          </cell>
          <cell r="O564">
            <v>-756.85214999999152</v>
          </cell>
          <cell r="P564">
            <v>-1084.9960199999914</v>
          </cell>
          <cell r="Q564">
            <v>-1164.1708999999973</v>
          </cell>
          <cell r="R564">
            <v>-10938.107410000172</v>
          </cell>
          <cell r="S564">
            <v>-823.71000000002095</v>
          </cell>
          <cell r="T564">
            <v>-663.99395000000368</v>
          </cell>
          <cell r="U564">
            <v>-1311.6051999999909</v>
          </cell>
          <cell r="V564">
            <v>-1341.3073300000106</v>
          </cell>
          <cell r="W564">
            <v>-1568.2821399999666</v>
          </cell>
          <cell r="X564">
            <v>-1050.7361000000092</v>
          </cell>
          <cell r="Y564">
            <v>-293.72159999998985</v>
          </cell>
          <cell r="Z564">
            <v>-112.41410000005271</v>
          </cell>
          <cell r="AA564">
            <v>-621.13831000000937</v>
          </cell>
          <cell r="AB564">
            <v>-1067.4814900000056</v>
          </cell>
          <cell r="AC564">
            <v>-1111.7035999999789</v>
          </cell>
          <cell r="AD564">
            <v>-972.01358999995864</v>
          </cell>
          <cell r="AE564">
            <v>-10446.549829999916</v>
          </cell>
          <cell r="AF564">
            <v>-449.02482999999484</v>
          </cell>
          <cell r="AG564">
            <v>-734.89769999997225</v>
          </cell>
          <cell r="AH564">
            <v>-1395.7208999999566</v>
          </cell>
          <cell r="AI564">
            <v>-1005.9651400000148</v>
          </cell>
          <cell r="AJ564">
            <v>-1755.0879599999753</v>
          </cell>
          <cell r="AK564">
            <v>-912.67648000005283</v>
          </cell>
          <cell r="AL564">
            <v>-309.58955000000424</v>
          </cell>
          <cell r="AM564">
            <v>-102.98359999999229</v>
          </cell>
          <cell r="AN564">
            <v>-698.75296999998682</v>
          </cell>
          <cell r="AO564">
            <v>-1041.8447999999917</v>
          </cell>
          <cell r="AP564">
            <v>-998.43989999999758</v>
          </cell>
          <cell r="AQ564">
            <v>-1041.5660000000498</v>
          </cell>
          <cell r="AR564">
            <v>-9987.7880930001847</v>
          </cell>
          <cell r="AS564">
            <v>-382.88380000001052</v>
          </cell>
          <cell r="AT564">
            <v>-603.97079999999551</v>
          </cell>
          <cell r="AU564">
            <v>-1542.7421000000322</v>
          </cell>
          <cell r="AV564">
            <v>-1281.9568999999901</v>
          </cell>
          <cell r="AW564">
            <v>-1469.6938399999635</v>
          </cell>
          <cell r="AX564">
            <v>-807.46189000000595</v>
          </cell>
          <cell r="AY564">
            <v>-296.2398599999724</v>
          </cell>
          <cell r="AZ564">
            <v>-87.439803000015672</v>
          </cell>
          <cell r="BA564">
            <v>-709.9717999999848</v>
          </cell>
          <cell r="BB564">
            <v>-680.00238999999419</v>
          </cell>
          <cell r="BC564">
            <v>-997.3277099999832</v>
          </cell>
          <cell r="BD564">
            <v>-1128.0971999999892</v>
          </cell>
          <cell r="BE564">
            <v>-10807.958169999998</v>
          </cell>
          <cell r="BF564">
            <v>-577.56269999999495</v>
          </cell>
          <cell r="BG564">
            <v>-766.90059999999357</v>
          </cell>
          <cell r="BH564">
            <v>-1804.7746299999999</v>
          </cell>
          <cell r="BI564">
            <v>-1439.4533300000185</v>
          </cell>
          <cell r="BJ564">
            <v>-1065.3335999999545</v>
          </cell>
          <cell r="BK564">
            <v>-832.76421000002301</v>
          </cell>
          <cell r="BL564">
            <v>-198.6874999999709</v>
          </cell>
          <cell r="BM564">
            <v>-74.419089999981225</v>
          </cell>
          <cell r="BN564">
            <v>-775.47333999999682</v>
          </cell>
          <cell r="BO564">
            <v>-1135.062740000023</v>
          </cell>
          <cell r="BP564">
            <v>-974.52665999997407</v>
          </cell>
          <cell r="BQ564">
            <v>-1162.9997699999949</v>
          </cell>
          <cell r="BR564">
            <v>-11054.721118999645</v>
          </cell>
          <cell r="BS564">
            <v>-704.57563999999547</v>
          </cell>
          <cell r="BT564">
            <v>-870.69999999998254</v>
          </cell>
          <cell r="BU564">
            <v>-1673.2916200000327</v>
          </cell>
          <cell r="BV564">
            <v>-1281.7754999999888</v>
          </cell>
          <cell r="BW564">
            <v>-1629.9543000000413</v>
          </cell>
          <cell r="BX564">
            <v>-930.0710390000022</v>
          </cell>
          <cell r="BY564">
            <v>-227.69914999997127</v>
          </cell>
          <cell r="BZ564">
            <v>-78.615120000002207</v>
          </cell>
          <cell r="CA564">
            <v>-752.79670999999507</v>
          </cell>
          <cell r="CB564">
            <v>-915.69983999998658</v>
          </cell>
          <cell r="CC564">
            <v>-815.34409999998752</v>
          </cell>
          <cell r="CD564">
            <v>-1174.1981000000378</v>
          </cell>
          <cell r="CE564">
            <v>-11638.356626000255</v>
          </cell>
          <cell r="CF564">
            <v>-994.09170000001905</v>
          </cell>
          <cell r="CG564">
            <v>-888.98727000001236</v>
          </cell>
          <cell r="CH564">
            <v>-1554.7310000000289</v>
          </cell>
          <cell r="CI564">
            <v>-1539.2024999999849</v>
          </cell>
          <cell r="CJ564">
            <v>-1409.1854999999632</v>
          </cell>
          <cell r="CK564">
            <v>-748.50796600000467</v>
          </cell>
          <cell r="CL564">
            <v>-362.31279999998515</v>
          </cell>
          <cell r="CM564">
            <v>-132.58683999994537</v>
          </cell>
          <cell r="CN564">
            <v>-922.91210000001593</v>
          </cell>
          <cell r="CO564">
            <v>-782.68755000000237</v>
          </cell>
          <cell r="CP564">
            <v>-1114.8324000000139</v>
          </cell>
          <cell r="CQ564">
            <v>-1188.3190000000177</v>
          </cell>
          <cell r="CR564">
            <v>-9777.176322999876</v>
          </cell>
          <cell r="CS564">
            <v>-506.49629999999888</v>
          </cell>
          <cell r="CT564">
            <v>-616.48440000001574</v>
          </cell>
          <cell r="CU564">
            <v>-1602.4504600000218</v>
          </cell>
          <cell r="CV564">
            <v>-1131.7898999999743</v>
          </cell>
          <cell r="CW564">
            <v>-947.01210000002175</v>
          </cell>
          <cell r="CX564">
            <v>-668.79404000000795</v>
          </cell>
          <cell r="CY564">
            <v>-414.00224000000162</v>
          </cell>
          <cell r="CZ564">
            <v>-98.183540000012727</v>
          </cell>
          <cell r="DA564">
            <v>-589.39319599998998</v>
          </cell>
          <cell r="DB564">
            <v>-1067.448567000014</v>
          </cell>
          <cell r="DC564">
            <v>-1060.5461800000048</v>
          </cell>
          <cell r="DD564">
            <v>-1074.5754000000015</v>
          </cell>
          <cell r="DE564">
            <v>-11302.461431599688</v>
          </cell>
          <cell r="DF564">
            <v>-858.23099999999977</v>
          </cell>
          <cell r="DG564">
            <v>-925.58270000005723</v>
          </cell>
          <cell r="DH564">
            <v>-1683.4569999999949</v>
          </cell>
          <cell r="DI564">
            <v>-1130.6342000000004</v>
          </cell>
          <cell r="DJ564">
            <v>-911.06305999995675</v>
          </cell>
          <cell r="DK564">
            <v>-841.86784000002081</v>
          </cell>
          <cell r="DL564">
            <v>-320.12949999998091</v>
          </cell>
          <cell r="DM564">
            <v>-224.94279000003007</v>
          </cell>
          <cell r="DN564">
            <v>-743.92139400000451</v>
          </cell>
          <cell r="DO564">
            <v>-1039.8161475999805</v>
          </cell>
          <cell r="DP564">
            <v>-1340.299399999989</v>
          </cell>
          <cell r="DQ564">
            <v>-1282.5164000000223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</row>
        <row r="566">
          <cell r="F566">
            <v>6445.8148703000043</v>
          </cell>
          <cell r="G566">
            <v>5818.2334513999522</v>
          </cell>
          <cell r="H566">
            <v>5950.835193799925</v>
          </cell>
          <cell r="I566">
            <v>5694.948527000146</v>
          </cell>
          <cell r="J566">
            <v>5836.0872886000434</v>
          </cell>
          <cell r="K566">
            <v>6001.5145199999679</v>
          </cell>
          <cell r="L566">
            <v>7136.7333412999287</v>
          </cell>
          <cell r="M566">
            <v>7358.1438860000344</v>
          </cell>
          <cell r="N566">
            <v>6836.2815220999764</v>
          </cell>
          <cell r="O566">
            <v>6552.0277238761773</v>
          </cell>
          <cell r="P566">
            <v>6115.0039799999213</v>
          </cell>
          <cell r="Q566">
            <v>6275.8290999999736</v>
          </cell>
          <cell r="R566">
            <v>75385.136735592037</v>
          </cell>
          <cell r="S566">
            <v>6558.197622000007</v>
          </cell>
          <cell r="T566">
            <v>5859.3263546000235</v>
          </cell>
          <cell r="U566">
            <v>6012.8347599999979</v>
          </cell>
          <cell r="V566">
            <v>5679.7694883999648</v>
          </cell>
          <cell r="W566">
            <v>5607.6774215998594</v>
          </cell>
          <cell r="X566">
            <v>6062.9170316898962</v>
          </cell>
          <cell r="Y566">
            <v>7128.1756259000394</v>
          </cell>
          <cell r="Z566">
            <v>7327.5858999999473</v>
          </cell>
          <cell r="AA566">
            <v>6482.181760000065</v>
          </cell>
          <cell r="AB566">
            <v>6228.7667614000384</v>
          </cell>
          <cell r="AC566">
            <v>6038.296399999992</v>
          </cell>
          <cell r="AD566">
            <v>6399.4076100001112</v>
          </cell>
          <cell r="AE566">
            <v>76306.636415200308</v>
          </cell>
          <cell r="AF566">
            <v>6966.5824020000873</v>
          </cell>
          <cell r="AG566">
            <v>6062.8620650001103</v>
          </cell>
          <cell r="AH566">
            <v>5882.4352921000682</v>
          </cell>
          <cell r="AI566">
            <v>5935.6667855299311</v>
          </cell>
          <cell r="AJ566">
            <v>5548.4844410000369</v>
          </cell>
          <cell r="AK566">
            <v>6194.9570640099701</v>
          </cell>
          <cell r="AL566">
            <v>7121.4343549999176</v>
          </cell>
          <cell r="AM566">
            <v>7309.2168400001246</v>
          </cell>
          <cell r="AN566">
            <v>6415.6189320998965</v>
          </cell>
          <cell r="AO566">
            <v>6300.6614405600121</v>
          </cell>
          <cell r="AP566">
            <v>6191.5601000000024</v>
          </cell>
          <cell r="AQ566">
            <v>6377.1566979000345</v>
          </cell>
          <cell r="AR566">
            <v>76309.132922301069</v>
          </cell>
          <cell r="AS566">
            <v>7005.9963242999511</v>
          </cell>
          <cell r="AT566">
            <v>5965.0753509999486</v>
          </cell>
          <cell r="AU566">
            <v>5690.0034235999919</v>
          </cell>
          <cell r="AV566">
            <v>5724.6636486999923</v>
          </cell>
          <cell r="AW566">
            <v>5793.4199497000081</v>
          </cell>
          <cell r="AX566">
            <v>6329.3116279999958</v>
          </cell>
          <cell r="AY566">
            <v>7130.1698942000512</v>
          </cell>
          <cell r="AZ566">
            <v>7286.4178829998709</v>
          </cell>
          <cell r="BA566">
            <v>6352.1214185000863</v>
          </cell>
          <cell r="BB566">
            <v>6647.3783181000035</v>
          </cell>
          <cell r="BC566">
            <v>6132.6722890000092</v>
          </cell>
          <cell r="BD566">
            <v>6251.9027941999957</v>
          </cell>
          <cell r="BE566">
            <v>76710.734304439276</v>
          </cell>
          <cell r="BF566">
            <v>6862.4373000001069</v>
          </cell>
          <cell r="BG566">
            <v>5953.0993999999482</v>
          </cell>
          <cell r="BH566">
            <v>5635.2253700000001</v>
          </cell>
          <cell r="BI566">
            <v>5710.7642775999848</v>
          </cell>
          <cell r="BJ566">
            <v>6347.8241007399047</v>
          </cell>
          <cell r="BK566">
            <v>6350.5558580000652</v>
          </cell>
          <cell r="BL566">
            <v>7235.7524433000945</v>
          </cell>
          <cell r="BM566">
            <v>7365.5809100000188</v>
          </cell>
          <cell r="BN566">
            <v>6424.5266599999741</v>
          </cell>
          <cell r="BO566">
            <v>6322.4944148000795</v>
          </cell>
          <cell r="BP566">
            <v>6225.4733400000259</v>
          </cell>
          <cell r="BQ566">
            <v>6277.0002300001215</v>
          </cell>
          <cell r="BR566">
            <v>76376.493089901283</v>
          </cell>
          <cell r="BS566">
            <v>6735.4243599999463</v>
          </cell>
          <cell r="BT566">
            <v>5849.3000000000466</v>
          </cell>
          <cell r="BU566">
            <v>5766.7083799999673</v>
          </cell>
          <cell r="BV566">
            <v>5825.7391488999128</v>
          </cell>
          <cell r="BW566">
            <v>5790.0456980000017</v>
          </cell>
          <cell r="BX566">
            <v>6259.9289609999396</v>
          </cell>
          <cell r="BY566">
            <v>7206.7407920000842</v>
          </cell>
          <cell r="BZ566">
            <v>7361.3848800000269</v>
          </cell>
          <cell r="CA566">
            <v>6436.4629120000172</v>
          </cell>
          <cell r="CB566">
            <v>6494.3001580000855</v>
          </cell>
          <cell r="CC566">
            <v>6384.6559000000125</v>
          </cell>
          <cell r="CD566">
            <v>6265.8018999998458</v>
          </cell>
          <cell r="CE566">
            <v>76048.488538402133</v>
          </cell>
          <cell r="CF566">
            <v>6445.9083000000101</v>
          </cell>
          <cell r="CG566">
            <v>6071.0127299999585</v>
          </cell>
          <cell r="CH566">
            <v>5829.7089419999393</v>
          </cell>
          <cell r="CI566">
            <v>5640.7975003999891</v>
          </cell>
          <cell r="CJ566">
            <v>5984.8744560000487</v>
          </cell>
          <cell r="CK566">
            <v>6434.6666129999794</v>
          </cell>
          <cell r="CL566">
            <v>7077.687200000044</v>
          </cell>
          <cell r="CM566">
            <v>7298.143904000055</v>
          </cell>
          <cell r="CN566">
            <v>6271.5278429999016</v>
          </cell>
          <cell r="CO566">
            <v>6657.3124500000267</v>
          </cell>
          <cell r="CP566">
            <v>6085.1675999999861</v>
          </cell>
          <cell r="CQ566">
            <v>6251.6809999999823</v>
          </cell>
          <cell r="CR566">
            <v>77638.365208299831</v>
          </cell>
          <cell r="CS566">
            <v>6933.5037000000011</v>
          </cell>
          <cell r="CT566">
            <v>6093.5155999999843</v>
          </cell>
          <cell r="CU566">
            <v>5837.5495400000364</v>
          </cell>
          <cell r="CV566">
            <v>6027.6118000000133</v>
          </cell>
          <cell r="CW566">
            <v>6440.2869102999102</v>
          </cell>
          <cell r="CX566">
            <v>6510.0858469999512</v>
          </cell>
          <cell r="CY566">
            <v>6998.1986909999978</v>
          </cell>
          <cell r="CZ566">
            <v>7336.25640199997</v>
          </cell>
          <cell r="DA566">
            <v>6599.4869240000262</v>
          </cell>
          <cell r="DB566">
            <v>6356.9913739999174</v>
          </cell>
          <cell r="DC566">
            <v>6139.4538200000534</v>
          </cell>
          <cell r="DD566">
            <v>6365.4245999999694</v>
          </cell>
          <cell r="DE566">
            <v>75877.286267889664</v>
          </cell>
          <cell r="DF566">
            <v>6581.7690000000293</v>
          </cell>
          <cell r="DG566">
            <v>5794.4172999999137</v>
          </cell>
          <cell r="DH566">
            <v>5746.5430009999545</v>
          </cell>
          <cell r="DI566">
            <v>5966.8724006000557</v>
          </cell>
          <cell r="DJ566">
            <v>6421.3367472899845</v>
          </cell>
          <cell r="DK566">
            <v>6319.7531872000545</v>
          </cell>
          <cell r="DL566">
            <v>7058.0085647000233</v>
          </cell>
          <cell r="DM566">
            <v>7197.2974121999578</v>
          </cell>
          <cell r="DN566">
            <v>6393.2099825000041</v>
          </cell>
          <cell r="DO566">
            <v>6380.8944724000175</v>
          </cell>
          <cell r="DP566">
            <v>5859.7005999999819</v>
          </cell>
          <cell r="DQ566">
            <v>6157.4835999999195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</row>
        <row r="569"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  <cell r="DD569">
            <v>0</v>
          </cell>
          <cell r="DE569">
            <v>0</v>
          </cell>
          <cell r="DF569">
            <v>0</v>
          </cell>
          <cell r="DG569">
            <v>0</v>
          </cell>
          <cell r="DH569">
            <v>0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</row>
        <row r="570"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  <cell r="BZ570">
            <v>0</v>
          </cell>
          <cell r="CA570">
            <v>0</v>
          </cell>
          <cell r="CB570">
            <v>0</v>
          </cell>
          <cell r="CC570">
            <v>0</v>
          </cell>
          <cell r="CD570">
            <v>0</v>
          </cell>
          <cell r="CE570">
            <v>0</v>
          </cell>
          <cell r="CF570">
            <v>0</v>
          </cell>
          <cell r="CG570">
            <v>0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C570">
            <v>0</v>
          </cell>
          <cell r="DD570">
            <v>0</v>
          </cell>
          <cell r="DE570">
            <v>0</v>
          </cell>
          <cell r="DF570">
            <v>0</v>
          </cell>
          <cell r="DG570">
            <v>0</v>
          </cell>
          <cell r="DH570">
            <v>0</v>
          </cell>
          <cell r="DI570">
            <v>0</v>
          </cell>
          <cell r="DJ570">
            <v>0</v>
          </cell>
          <cell r="DK570">
            <v>0</v>
          </cell>
          <cell r="DL570">
            <v>0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0</v>
          </cell>
          <cell r="DW570">
            <v>0</v>
          </cell>
          <cell r="DX570">
            <v>0</v>
          </cell>
          <cell r="DY570">
            <v>0</v>
          </cell>
          <cell r="DZ570">
            <v>0</v>
          </cell>
          <cell r="EA570">
            <v>0</v>
          </cell>
          <cell r="EB570">
            <v>0</v>
          </cell>
          <cell r="EC570">
            <v>0</v>
          </cell>
          <cell r="ED570">
            <v>0</v>
          </cell>
        </row>
        <row r="571"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  <cell r="DD571">
            <v>0</v>
          </cell>
          <cell r="DE571">
            <v>0</v>
          </cell>
          <cell r="DF571">
            <v>0</v>
          </cell>
          <cell r="DG571">
            <v>0</v>
          </cell>
          <cell r="DH571">
            <v>0</v>
          </cell>
          <cell r="DI571">
            <v>0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0</v>
          </cell>
          <cell r="DS571">
            <v>0</v>
          </cell>
          <cell r="DT571">
            <v>0</v>
          </cell>
          <cell r="DU571">
            <v>0</v>
          </cell>
          <cell r="DV571">
            <v>0</v>
          </cell>
          <cell r="DW571">
            <v>0</v>
          </cell>
          <cell r="DX571">
            <v>0</v>
          </cell>
          <cell r="DY571">
            <v>0</v>
          </cell>
          <cell r="DZ571">
            <v>0</v>
          </cell>
          <cell r="EA571">
            <v>0</v>
          </cell>
          <cell r="EB571">
            <v>0</v>
          </cell>
          <cell r="EC571">
            <v>0</v>
          </cell>
          <cell r="ED571">
            <v>0</v>
          </cell>
        </row>
        <row r="572"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</row>
        <row r="573">
          <cell r="F573">
            <v>-45.559812999999849</v>
          </cell>
          <cell r="G573">
            <v>-35.603050000005169</v>
          </cell>
          <cell r="H573">
            <v>-2.2206469999982801</v>
          </cell>
          <cell r="I573">
            <v>-51.218916999991052</v>
          </cell>
          <cell r="J573">
            <v>-37.399941999996372</v>
          </cell>
          <cell r="K573">
            <v>-21.963335000007646</v>
          </cell>
          <cell r="L573">
            <v>-5.3456289999958244</v>
          </cell>
          <cell r="M573">
            <v>-5.5598150000005262</v>
          </cell>
          <cell r="N573">
            <v>-6.870255999994697</v>
          </cell>
          <cell r="O573">
            <v>-19.053858999999647</v>
          </cell>
          <cell r="P573">
            <v>-16.174579999998969</v>
          </cell>
          <cell r="Q573">
            <v>-24.533475000003818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  <cell r="DD573">
            <v>0</v>
          </cell>
          <cell r="DE573">
            <v>0</v>
          </cell>
          <cell r="DF573">
            <v>0</v>
          </cell>
          <cell r="DG573">
            <v>0</v>
          </cell>
          <cell r="DH573">
            <v>0</v>
          </cell>
          <cell r="DI573">
            <v>0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</row>
        <row r="574">
          <cell r="F574">
            <v>-1776.0601269998588</v>
          </cell>
          <cell r="G574">
            <v>-941.19362600002205</v>
          </cell>
          <cell r="H574">
            <v>-727.59692799998447</v>
          </cell>
          <cell r="I574">
            <v>-698.68043399997987</v>
          </cell>
          <cell r="J574">
            <v>-1045.4632860000129</v>
          </cell>
          <cell r="K574">
            <v>-693.87337799998932</v>
          </cell>
          <cell r="L574">
            <v>-435.05353799997829</v>
          </cell>
          <cell r="M574">
            <v>-368.87599400000181</v>
          </cell>
          <cell r="N574">
            <v>-816.56234900001436</v>
          </cell>
          <cell r="O574">
            <v>-1110.3609350000042</v>
          </cell>
          <cell r="P574">
            <v>-1118.5302140000276</v>
          </cell>
          <cell r="Q574">
            <v>-1225.3580669999355</v>
          </cell>
          <cell r="R574">
            <v>-10883.242894001305</v>
          </cell>
          <cell r="S574">
            <v>-1606.8096859999932</v>
          </cell>
          <cell r="T574">
            <v>-1281.7251159999287</v>
          </cell>
          <cell r="U574">
            <v>-879.58953800000018</v>
          </cell>
          <cell r="V574">
            <v>-613.01088199997321</v>
          </cell>
          <cell r="W574">
            <v>-994.01408400002401</v>
          </cell>
          <cell r="X574">
            <v>-858.1175659999717</v>
          </cell>
          <cell r="Y574">
            <v>-329.07790500007104</v>
          </cell>
          <cell r="Z574">
            <v>-350.81747599993832</v>
          </cell>
          <cell r="AA574">
            <v>-691.29508199985139</v>
          </cell>
          <cell r="AB574">
            <v>-771.48277200001758</v>
          </cell>
          <cell r="AC574">
            <v>-1144.5143740000203</v>
          </cell>
          <cell r="AD574">
            <v>-1362.7884130000602</v>
          </cell>
          <cell r="AE574">
            <v>-10313.516165999696</v>
          </cell>
          <cell r="AF574">
            <v>-1103.0955470000627</v>
          </cell>
          <cell r="AG574">
            <v>-1094.652555000037</v>
          </cell>
          <cell r="AH574">
            <v>-788.21864400000777</v>
          </cell>
          <cell r="AI574">
            <v>-637.92088099999819</v>
          </cell>
          <cell r="AJ574">
            <v>-970.8515259999549</v>
          </cell>
          <cell r="AK574">
            <v>-795.94343400001526</v>
          </cell>
          <cell r="AL574">
            <v>-266.66425699996762</v>
          </cell>
          <cell r="AM574">
            <v>-280.15899499994703</v>
          </cell>
          <cell r="AN574">
            <v>-639.0387880000053</v>
          </cell>
          <cell r="AO574">
            <v>-969.89759700000286</v>
          </cell>
          <cell r="AP574">
            <v>-1256.4382749999641</v>
          </cell>
          <cell r="AQ574">
            <v>-1510.6356669999659</v>
          </cell>
          <cell r="AR574">
            <v>-10338.894177000038</v>
          </cell>
          <cell r="AS574">
            <v>-1325.6757829999551</v>
          </cell>
          <cell r="AT574">
            <v>-1078.1281250000466</v>
          </cell>
          <cell r="AU574">
            <v>-773.3226390000782</v>
          </cell>
          <cell r="AV574">
            <v>-545.99450599995907</v>
          </cell>
          <cell r="AW574">
            <v>-773.1577549999929</v>
          </cell>
          <cell r="AX574">
            <v>-775.46917599998415</v>
          </cell>
          <cell r="AY574">
            <v>-343.48352000000887</v>
          </cell>
          <cell r="AZ574">
            <v>-333.71911100007128</v>
          </cell>
          <cell r="BA574">
            <v>-772.12485299992841</v>
          </cell>
          <cell r="BB574">
            <v>-853.7615789999254</v>
          </cell>
          <cell r="BC574">
            <v>-1298.5957349999808</v>
          </cell>
          <cell r="BD574">
            <v>-1465.4613949999912</v>
          </cell>
          <cell r="BE574">
            <v>-10641.929350000806</v>
          </cell>
          <cell r="BF574">
            <v>-1478.3150760000572</v>
          </cell>
          <cell r="BG574">
            <v>-1198.6742190000368</v>
          </cell>
          <cell r="BH574">
            <v>-990.38584000000264</v>
          </cell>
          <cell r="BI574">
            <v>-534.12922000000253</v>
          </cell>
          <cell r="BJ574">
            <v>-720.47280200006207</v>
          </cell>
          <cell r="BK574">
            <v>-939.23900599998888</v>
          </cell>
          <cell r="BL574">
            <v>-367.19140899996273</v>
          </cell>
          <cell r="BM574">
            <v>-357.71586500003468</v>
          </cell>
          <cell r="BN574">
            <v>-781.31016700004693</v>
          </cell>
          <cell r="BO574">
            <v>-856.97464000002947</v>
          </cell>
          <cell r="BP574">
            <v>-1272.3167970000068</v>
          </cell>
          <cell r="BQ574">
            <v>-1145.2043090000516</v>
          </cell>
          <cell r="BR574">
            <v>-9756.1643829997629</v>
          </cell>
          <cell r="BS574">
            <v>-1393.6447400000179</v>
          </cell>
          <cell r="BT574">
            <v>-1242.3478289999766</v>
          </cell>
          <cell r="BU574">
            <v>-773.49543599993922</v>
          </cell>
          <cell r="BV574">
            <v>-469.73023000010289</v>
          </cell>
          <cell r="BW574">
            <v>-791.88285799999721</v>
          </cell>
          <cell r="BX574">
            <v>-823.63690800010227</v>
          </cell>
          <cell r="BY574">
            <v>-260.92878900002688</v>
          </cell>
          <cell r="BZ574">
            <v>-351.31993799994234</v>
          </cell>
          <cell r="CA574">
            <v>-613.74974599992856</v>
          </cell>
          <cell r="CB574">
            <v>-883.22484000003897</v>
          </cell>
          <cell r="CC574">
            <v>-989.683097000001</v>
          </cell>
          <cell r="CD574">
            <v>-1162.5199719999218</v>
          </cell>
          <cell r="CE574">
            <v>-10064.423596998677</v>
          </cell>
          <cell r="CF574">
            <v>-1360.6146929999813</v>
          </cell>
          <cell r="CG574">
            <v>-1340.9241519998759</v>
          </cell>
          <cell r="CH574">
            <v>-879.31961200002115</v>
          </cell>
          <cell r="CI574">
            <v>-673.37426999997115</v>
          </cell>
          <cell r="CJ574">
            <v>-1054.3378629999934</v>
          </cell>
          <cell r="CK574">
            <v>-886.95128300006036</v>
          </cell>
          <cell r="CL574">
            <v>-253.43997400009539</v>
          </cell>
          <cell r="CM574">
            <v>-185.63915800000541</v>
          </cell>
          <cell r="CN574">
            <v>-622.66521099989768</v>
          </cell>
          <cell r="CO574">
            <v>-821.74942199990619</v>
          </cell>
          <cell r="CP574">
            <v>-1128.3352440000745</v>
          </cell>
          <cell r="CQ574">
            <v>-857.07271500001661</v>
          </cell>
          <cell r="CR574">
            <v>-10271.174790000543</v>
          </cell>
          <cell r="CS574">
            <v>-1357.0083570000716</v>
          </cell>
          <cell r="CT574">
            <v>-917.07108400005382</v>
          </cell>
          <cell r="CU574">
            <v>-655.48277900007088</v>
          </cell>
          <cell r="CV574">
            <v>-707.62930800003232</v>
          </cell>
          <cell r="CW574">
            <v>-1041.033860000025</v>
          </cell>
          <cell r="CX574">
            <v>-963.17462700000033</v>
          </cell>
          <cell r="CY574">
            <v>-489.94292800000403</v>
          </cell>
          <cell r="CZ574">
            <v>-441.06265899993014</v>
          </cell>
          <cell r="DA574">
            <v>-828.20695899997372</v>
          </cell>
          <cell r="DB574">
            <v>-691.96759999997448</v>
          </cell>
          <cell r="DC574">
            <v>-1166.2811370000709</v>
          </cell>
          <cell r="DD574">
            <v>-1012.3134919999866</v>
          </cell>
          <cell r="DE574">
            <v>-12509.485998998396</v>
          </cell>
          <cell r="DF574">
            <v>-1543.5388309999835</v>
          </cell>
          <cell r="DG574">
            <v>-1896.93924899993</v>
          </cell>
          <cell r="DH574">
            <v>-985.88395199994557</v>
          </cell>
          <cell r="DI574">
            <v>-882.6359990000492</v>
          </cell>
          <cell r="DJ574">
            <v>-1130.7062869999791</v>
          </cell>
          <cell r="DK574">
            <v>-851.74788199993782</v>
          </cell>
          <cell r="DL574">
            <v>-374.27496099995915</v>
          </cell>
          <cell r="DM574">
            <v>-353.60297900007572</v>
          </cell>
          <cell r="DN574">
            <v>-830.07268599991221</v>
          </cell>
          <cell r="DO574">
            <v>-1266.1863540001214</v>
          </cell>
          <cell r="DP574">
            <v>-1249.6606339998543</v>
          </cell>
          <cell r="DQ574">
            <v>-1144.2361850000452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DW574">
            <v>0</v>
          </cell>
          <cell r="DX574">
            <v>0</v>
          </cell>
          <cell r="DY574">
            <v>0</v>
          </cell>
          <cell r="DZ574">
            <v>0</v>
          </cell>
          <cell r="EA574">
            <v>0</v>
          </cell>
          <cell r="EB574">
            <v>0</v>
          </cell>
          <cell r="EC574">
            <v>0</v>
          </cell>
          <cell r="ED574">
            <v>0</v>
          </cell>
        </row>
        <row r="575">
          <cell r="F575">
            <v>-989.74927100003697</v>
          </cell>
          <cell r="G575">
            <v>-573.97681500000181</v>
          </cell>
          <cell r="H575">
            <v>-927.48602999997092</v>
          </cell>
          <cell r="I575">
            <v>-530.7553220000118</v>
          </cell>
          <cell r="J575">
            <v>-856.44113900000229</v>
          </cell>
          <cell r="K575">
            <v>-679.15785399999004</v>
          </cell>
          <cell r="L575">
            <v>-674.27780499996152</v>
          </cell>
          <cell r="M575">
            <v>-390.10972800001036</v>
          </cell>
          <cell r="N575">
            <v>-559.95026599999983</v>
          </cell>
          <cell r="O575">
            <v>-462.96997600002214</v>
          </cell>
          <cell r="P575">
            <v>-1009.251321000047</v>
          </cell>
          <cell r="Q575">
            <v>-1061.1984190000221</v>
          </cell>
          <cell r="R575">
            <v>-8323.1593769993633</v>
          </cell>
          <cell r="S575">
            <v>-1003.0511640000041</v>
          </cell>
          <cell r="T575">
            <v>-534.10348100005649</v>
          </cell>
          <cell r="U575">
            <v>-807.89720100001432</v>
          </cell>
          <cell r="V575">
            <v>-653.06036800000584</v>
          </cell>
          <cell r="W575">
            <v>-778.34473700000672</v>
          </cell>
          <cell r="X575">
            <v>-683.92662799998652</v>
          </cell>
          <cell r="Y575">
            <v>-436.13139100000262</v>
          </cell>
          <cell r="Z575">
            <v>-576.32620799995493</v>
          </cell>
          <cell r="AA575">
            <v>-498.81177499995101</v>
          </cell>
          <cell r="AB575">
            <v>-458.64084900007583</v>
          </cell>
          <cell r="AC575">
            <v>-880.1355559999356</v>
          </cell>
          <cell r="AD575">
            <v>-1012.7300190000096</v>
          </cell>
          <cell r="AE575">
            <v>-8807.6736449999735</v>
          </cell>
          <cell r="AF575">
            <v>-1025.4258879999397</v>
          </cell>
          <cell r="AG575">
            <v>-544.33224999997765</v>
          </cell>
          <cell r="AH575">
            <v>-884.73809900000924</v>
          </cell>
          <cell r="AI575">
            <v>-527.12292399996659</v>
          </cell>
          <cell r="AJ575">
            <v>-902.33744500001194</v>
          </cell>
          <cell r="AK575">
            <v>-656.53460600000108</v>
          </cell>
          <cell r="AL575">
            <v>-626.81840499991085</v>
          </cell>
          <cell r="AM575">
            <v>-572.08725400001276</v>
          </cell>
          <cell r="AN575">
            <v>-624.25795900000958</v>
          </cell>
          <cell r="AO575">
            <v>-498.51952500001062</v>
          </cell>
          <cell r="AP575">
            <v>-1017.536960999947</v>
          </cell>
          <cell r="AQ575">
            <v>-927.96232900000177</v>
          </cell>
          <cell r="AR575">
            <v>-9348.2382899997756</v>
          </cell>
          <cell r="AS575">
            <v>-761.39447699999437</v>
          </cell>
          <cell r="AT575">
            <v>-597.9532950000139</v>
          </cell>
          <cell r="AU575">
            <v>-901.22569899994414</v>
          </cell>
          <cell r="AV575">
            <v>-705.50536499998998</v>
          </cell>
          <cell r="AW575">
            <v>-962.79435400001239</v>
          </cell>
          <cell r="AX575">
            <v>-882.21964299998945</v>
          </cell>
          <cell r="AY575">
            <v>-758.42036600003485</v>
          </cell>
          <cell r="AZ575">
            <v>-704.54712200001813</v>
          </cell>
          <cell r="BA575">
            <v>-425.07196499995189</v>
          </cell>
          <cell r="BB575">
            <v>-596.67293200001586</v>
          </cell>
          <cell r="BC575">
            <v>-919.97918800002662</v>
          </cell>
          <cell r="BD575">
            <v>-1132.4538839999586</v>
          </cell>
          <cell r="BE575">
            <v>-9263.3283340008929</v>
          </cell>
          <cell r="BF575">
            <v>-1217.0276140000205</v>
          </cell>
          <cell r="BG575">
            <v>-716.73169099999359</v>
          </cell>
          <cell r="BH575">
            <v>-766.47087800002191</v>
          </cell>
          <cell r="BI575">
            <v>-628.29662099998677</v>
          </cell>
          <cell r="BJ575">
            <v>-566.80519700003788</v>
          </cell>
          <cell r="BK575">
            <v>-864.59737599996151</v>
          </cell>
          <cell r="BL575">
            <v>-667.12229100009426</v>
          </cell>
          <cell r="BM575">
            <v>-432.96302800002741</v>
          </cell>
          <cell r="BN575">
            <v>-398.16715100000147</v>
          </cell>
          <cell r="BO575">
            <v>-574.5940539999865</v>
          </cell>
          <cell r="BP575">
            <v>-1109.930840999994</v>
          </cell>
          <cell r="BQ575">
            <v>-1320.6215920000104</v>
          </cell>
          <cell r="BR575">
            <v>-9062.9065470006317</v>
          </cell>
          <cell r="BS575">
            <v>-1370.9752139999764</v>
          </cell>
          <cell r="BT575">
            <v>-646.19685000000754</v>
          </cell>
          <cell r="BU575">
            <v>-1015.4234479999868</v>
          </cell>
          <cell r="BV575">
            <v>-578.0451849999954</v>
          </cell>
          <cell r="BW575">
            <v>-944.04181399999652</v>
          </cell>
          <cell r="BX575">
            <v>-690.67365200002678</v>
          </cell>
          <cell r="BY575">
            <v>-718.7372510000132</v>
          </cell>
          <cell r="BZ575">
            <v>-424.5989389999304</v>
          </cell>
          <cell r="CA575">
            <v>-372.68871000001673</v>
          </cell>
          <cell r="CB575">
            <v>-502.43118600005982</v>
          </cell>
          <cell r="CC575">
            <v>-678.46862400008831</v>
          </cell>
          <cell r="CD575">
            <v>-1120.6256740000099</v>
          </cell>
          <cell r="CE575">
            <v>-9297.4153630007058</v>
          </cell>
          <cell r="CF575">
            <v>-1228.8981569999596</v>
          </cell>
          <cell r="CG575">
            <v>-689.30625999998301</v>
          </cell>
          <cell r="CH575">
            <v>-706.04892100003781</v>
          </cell>
          <cell r="CI575">
            <v>-482.30593199998839</v>
          </cell>
          <cell r="CJ575">
            <v>-871.99129000000539</v>
          </cell>
          <cell r="CK575">
            <v>-857.56780299998354</v>
          </cell>
          <cell r="CL575">
            <v>-755.50841100001708</v>
          </cell>
          <cell r="CM575">
            <v>-385.18618999997852</v>
          </cell>
          <cell r="CN575">
            <v>-557.95750399999088</v>
          </cell>
          <cell r="CO575">
            <v>-394.49756399996113</v>
          </cell>
          <cell r="CP575">
            <v>-1009.4510879999725</v>
          </cell>
          <cell r="CQ575">
            <v>-1358.6962430000422</v>
          </cell>
          <cell r="CR575">
            <v>0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0</v>
          </cell>
          <cell r="CZ575">
            <v>0</v>
          </cell>
          <cell r="DA575">
            <v>0</v>
          </cell>
          <cell r="DB575">
            <v>0</v>
          </cell>
          <cell r="DC575">
            <v>0</v>
          </cell>
          <cell r="DD575">
            <v>0</v>
          </cell>
          <cell r="DE575">
            <v>0</v>
          </cell>
          <cell r="DF575">
            <v>0</v>
          </cell>
          <cell r="DG575">
            <v>0</v>
          </cell>
          <cell r="DH575">
            <v>0</v>
          </cell>
          <cell r="DI575">
            <v>0</v>
          </cell>
          <cell r="DJ575">
            <v>0</v>
          </cell>
          <cell r="DK575">
            <v>0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0</v>
          </cell>
          <cell r="DX575">
            <v>0</v>
          </cell>
          <cell r="DY575">
            <v>0</v>
          </cell>
          <cell r="DZ575">
            <v>0</v>
          </cell>
          <cell r="EA575">
            <v>0</v>
          </cell>
          <cell r="EB575">
            <v>0</v>
          </cell>
          <cell r="EC575">
            <v>0</v>
          </cell>
          <cell r="ED575">
            <v>0</v>
          </cell>
        </row>
        <row r="576">
          <cell r="F576">
            <v>-648.68611000000965</v>
          </cell>
          <cell r="G576">
            <v>-281.62698000000091</v>
          </cell>
          <cell r="H576">
            <v>-374.77499999999418</v>
          </cell>
          <cell r="I576">
            <v>-396.04712999999174</v>
          </cell>
          <cell r="J576">
            <v>-217.55112000001827</v>
          </cell>
          <cell r="K576">
            <v>-502.57542000000831</v>
          </cell>
          <cell r="L576">
            <v>-464.96898000006331</v>
          </cell>
          <cell r="M576">
            <v>-485.3754899999476</v>
          </cell>
          <cell r="N576">
            <v>-267.92019000000437</v>
          </cell>
          <cell r="O576">
            <v>-305.89074999999139</v>
          </cell>
          <cell r="P576">
            <v>-542.23023000004468</v>
          </cell>
          <cell r="Q576">
            <v>-347.13545999996131</v>
          </cell>
          <cell r="R576">
            <v>-4224.7345800003968</v>
          </cell>
          <cell r="S576">
            <v>-493.82832000002963</v>
          </cell>
          <cell r="T576">
            <v>-268.91952999995556</v>
          </cell>
          <cell r="U576">
            <v>-360.70953999998164</v>
          </cell>
          <cell r="V576">
            <v>-321.7612000000081</v>
          </cell>
          <cell r="W576">
            <v>-172.47195000000647</v>
          </cell>
          <cell r="X576">
            <v>-286.48196000000462</v>
          </cell>
          <cell r="Y576">
            <v>-528.08114000002388</v>
          </cell>
          <cell r="Z576">
            <v>-501.37569000001531</v>
          </cell>
          <cell r="AA576">
            <v>-269.66195999999763</v>
          </cell>
          <cell r="AB576">
            <v>-267.72640000001411</v>
          </cell>
          <cell r="AC576">
            <v>-405.36103000002913</v>
          </cell>
          <cell r="AD576">
            <v>-348.35586000001058</v>
          </cell>
          <cell r="AE576">
            <v>-3883.369949999731</v>
          </cell>
          <cell r="AF576">
            <v>-506.81501999998</v>
          </cell>
          <cell r="AG576">
            <v>-310.63688999996521</v>
          </cell>
          <cell r="AH576">
            <v>-312.68909999995958</v>
          </cell>
          <cell r="AI576">
            <v>-351.84093999999459</v>
          </cell>
          <cell r="AJ576">
            <v>-152.85300000000279</v>
          </cell>
          <cell r="AK576">
            <v>-207.53036999999313</v>
          </cell>
          <cell r="AL576">
            <v>-335.58112000004621</v>
          </cell>
          <cell r="AM576">
            <v>-478.47123000002466</v>
          </cell>
          <cell r="AN576">
            <v>-212.37220000001253</v>
          </cell>
          <cell r="AO576">
            <v>-303.75917999999365</v>
          </cell>
          <cell r="AP576">
            <v>-354.69039000000339</v>
          </cell>
          <cell r="AQ576">
            <v>-356.13050999992993</v>
          </cell>
          <cell r="AR576">
            <v>-3520.9029000001028</v>
          </cell>
          <cell r="AS576">
            <v>-213.12685000000056</v>
          </cell>
          <cell r="AT576">
            <v>-328.25969000000623</v>
          </cell>
          <cell r="AU576">
            <v>-345.46803000001819</v>
          </cell>
          <cell r="AV576">
            <v>-360.35010000003967</v>
          </cell>
          <cell r="AW576">
            <v>-166.35347000000183</v>
          </cell>
          <cell r="AX576">
            <v>-142.18535999997403</v>
          </cell>
          <cell r="AY576">
            <v>-253.22626000002492</v>
          </cell>
          <cell r="AZ576">
            <v>-313.2404899999965</v>
          </cell>
          <cell r="BA576">
            <v>-213.27103000000352</v>
          </cell>
          <cell r="BB576">
            <v>-374.27088999998523</v>
          </cell>
          <cell r="BC576">
            <v>-438.94412000000011</v>
          </cell>
          <cell r="BD576">
            <v>-372.20660999993561</v>
          </cell>
          <cell r="BE576">
            <v>-3636.2986300000921</v>
          </cell>
          <cell r="BF576">
            <v>-589.26805000001332</v>
          </cell>
          <cell r="BG576">
            <v>-209.44040999998106</v>
          </cell>
          <cell r="BH576">
            <v>-273.33725000001141</v>
          </cell>
          <cell r="BI576">
            <v>-415.03808000002755</v>
          </cell>
          <cell r="BJ576">
            <v>-132.09505000000354</v>
          </cell>
          <cell r="BK576">
            <v>-146.92399999999907</v>
          </cell>
          <cell r="BL576">
            <v>-215.17826000001514</v>
          </cell>
          <cell r="BM576">
            <v>-334.32355999998981</v>
          </cell>
          <cell r="BN576">
            <v>-193.4600999999675</v>
          </cell>
          <cell r="BO576">
            <v>-309.60490999999456</v>
          </cell>
          <cell r="BP576">
            <v>-329.02882000000682</v>
          </cell>
          <cell r="BQ576">
            <v>-488.60013999999501</v>
          </cell>
          <cell r="BR576">
            <v>-3550.1374200005084</v>
          </cell>
          <cell r="BS576">
            <v>-523.62679000000935</v>
          </cell>
          <cell r="BT576">
            <v>-220.23643000004813</v>
          </cell>
          <cell r="BU576">
            <v>-284.69401999999536</v>
          </cell>
          <cell r="BV576">
            <v>-417.92633000001661</v>
          </cell>
          <cell r="BW576">
            <v>-224.3183999999892</v>
          </cell>
          <cell r="BX576">
            <v>-169.93094999997993</v>
          </cell>
          <cell r="BY576">
            <v>-281.09389000001829</v>
          </cell>
          <cell r="BZ576">
            <v>-322.41726000001654</v>
          </cell>
          <cell r="CA576">
            <v>-243.27412000001641</v>
          </cell>
          <cell r="CB576">
            <v>-212.75534000000334</v>
          </cell>
          <cell r="CC576">
            <v>-239.05890000000363</v>
          </cell>
          <cell r="CD576">
            <v>-410.80498999997508</v>
          </cell>
          <cell r="CE576">
            <v>-3924.9081000005826</v>
          </cell>
          <cell r="CF576">
            <v>-440.40726999996696</v>
          </cell>
          <cell r="CG576">
            <v>-226.31806999997934</v>
          </cell>
          <cell r="CH576">
            <v>-549.19727999999304</v>
          </cell>
          <cell r="CI576">
            <v>-327.58137999998871</v>
          </cell>
          <cell r="CJ576">
            <v>-127.0886800000153</v>
          </cell>
          <cell r="CK576">
            <v>-180.49730000001728</v>
          </cell>
          <cell r="CL576">
            <v>-293.18158000003314</v>
          </cell>
          <cell r="CM576">
            <v>-343.10947000002488</v>
          </cell>
          <cell r="CN576">
            <v>-243.81872999999905</v>
          </cell>
          <cell r="CO576">
            <v>-191.77739000000292</v>
          </cell>
          <cell r="CP576">
            <v>-408.66726999997627</v>
          </cell>
          <cell r="CQ576">
            <v>-593.26368000003276</v>
          </cell>
          <cell r="CR576">
            <v>-6506.1501000002027</v>
          </cell>
          <cell r="CS576">
            <v>-725.62157999997726</v>
          </cell>
          <cell r="CT576">
            <v>-1039.766100000008</v>
          </cell>
          <cell r="CU576">
            <v>-454.61921999999322</v>
          </cell>
          <cell r="CV576">
            <v>-528.79761000000872</v>
          </cell>
          <cell r="CW576">
            <v>-466.03979000000982</v>
          </cell>
          <cell r="CX576">
            <v>-274.36890999999014</v>
          </cell>
          <cell r="CY576">
            <v>-426.37534000002779</v>
          </cell>
          <cell r="CZ576">
            <v>-422.37231000000611</v>
          </cell>
          <cell r="DA576">
            <v>-314.13229000000865</v>
          </cell>
          <cell r="DB576">
            <v>-363.64843999998993</v>
          </cell>
          <cell r="DC576">
            <v>-666.89702000003308</v>
          </cell>
          <cell r="DD576">
            <v>-823.51148999994621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</row>
        <row r="577"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0</v>
          </cell>
          <cell r="DC577">
            <v>0</v>
          </cell>
          <cell r="DD577">
            <v>0</v>
          </cell>
          <cell r="DE577">
            <v>0</v>
          </cell>
          <cell r="DF577">
            <v>0</v>
          </cell>
          <cell r="DG577">
            <v>0</v>
          </cell>
          <cell r="DH577">
            <v>0</v>
          </cell>
          <cell r="DI577">
            <v>0</v>
          </cell>
          <cell r="DJ577">
            <v>0</v>
          </cell>
          <cell r="DK577">
            <v>0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</row>
        <row r="578">
          <cell r="F578">
            <v>-152.19629999998142</v>
          </cell>
          <cell r="G578">
            <v>-149.71891999999934</v>
          </cell>
          <cell r="H578">
            <v>-30.582120000006398</v>
          </cell>
          <cell r="I578">
            <v>-46.14195999999356</v>
          </cell>
          <cell r="J578">
            <v>-161.50960000001942</v>
          </cell>
          <cell r="K578">
            <v>-97.328769999992801</v>
          </cell>
          <cell r="L578">
            <v>-26.679940000001807</v>
          </cell>
          <cell r="M578">
            <v>-43.229599999991478</v>
          </cell>
          <cell r="N578">
            <v>-85.369709999999031</v>
          </cell>
          <cell r="O578">
            <v>-75.425879999995232</v>
          </cell>
          <cell r="P578">
            <v>-160.26931000000332</v>
          </cell>
          <cell r="Q578">
            <v>-103.6773300000059</v>
          </cell>
          <cell r="R578">
            <v>-821.6070999999065</v>
          </cell>
          <cell r="S578">
            <v>-101.51045000000158</v>
          </cell>
          <cell r="T578">
            <v>-75.598760000008042</v>
          </cell>
          <cell r="U578">
            <v>-30</v>
          </cell>
          <cell r="V578">
            <v>-106.89858000000822</v>
          </cell>
          <cell r="W578">
            <v>-54.636360000004061</v>
          </cell>
          <cell r="X578">
            <v>-90.039760000014212</v>
          </cell>
          <cell r="Y578">
            <v>-11.120120000006864</v>
          </cell>
          <cell r="Z578">
            <v>-15.870819999981904</v>
          </cell>
          <cell r="AA578">
            <v>-34.691809999989346</v>
          </cell>
          <cell r="AB578">
            <v>-131.57044999999925</v>
          </cell>
          <cell r="AC578">
            <v>-134.10993000000599</v>
          </cell>
          <cell r="AD578">
            <v>-35.56005999998888</v>
          </cell>
          <cell r="AE578">
            <v>-1029.1138299999293</v>
          </cell>
          <cell r="AF578">
            <v>-133.14048000000184</v>
          </cell>
          <cell r="AG578">
            <v>-181.67496000000392</v>
          </cell>
          <cell r="AH578">
            <v>-50</v>
          </cell>
          <cell r="AI578">
            <v>-112.08844000000681</v>
          </cell>
          <cell r="AJ578">
            <v>-149.35209999998915</v>
          </cell>
          <cell r="AK578">
            <v>-102.97207000001799</v>
          </cell>
          <cell r="AL578">
            <v>-83.359599999996135</v>
          </cell>
          <cell r="AM578">
            <v>-5.56005999998888</v>
          </cell>
          <cell r="AN578">
            <v>-32.239910000003874</v>
          </cell>
          <cell r="AO578">
            <v>-58.919170000008307</v>
          </cell>
          <cell r="AP578">
            <v>-82.201570000004722</v>
          </cell>
          <cell r="AQ578">
            <v>-37.605470000009518</v>
          </cell>
          <cell r="AR578">
            <v>-915.33592000021599</v>
          </cell>
          <cell r="AS578">
            <v>-58.919189999985974</v>
          </cell>
          <cell r="AT578">
            <v>-146.18871000000217</v>
          </cell>
          <cell r="AU578">
            <v>-36.389200000005076</v>
          </cell>
          <cell r="AV578">
            <v>-84.918470000004163</v>
          </cell>
          <cell r="AW578">
            <v>-90.256410000001779</v>
          </cell>
          <cell r="AX578">
            <v>-117.81177999998908</v>
          </cell>
          <cell r="AY578">
            <v>-38.084190000023227</v>
          </cell>
          <cell r="AZ578">
            <v>-11.120129999995697</v>
          </cell>
          <cell r="BA578">
            <v>-57.747769999987213</v>
          </cell>
          <cell r="BB578">
            <v>-154.75690999999642</v>
          </cell>
          <cell r="BC578">
            <v>-76.869600000005448</v>
          </cell>
          <cell r="BD578">
            <v>-42.273560000001453</v>
          </cell>
          <cell r="BE578">
            <v>-925.54342000000179</v>
          </cell>
          <cell r="BF578">
            <v>-140.47369000001345</v>
          </cell>
          <cell r="BG578">
            <v>-127.93008999999438</v>
          </cell>
          <cell r="BH578">
            <v>-75.048930000004475</v>
          </cell>
          <cell r="BI578">
            <v>-30.67660999999498</v>
          </cell>
          <cell r="BJ578">
            <v>-123.41425000000163</v>
          </cell>
          <cell r="BK578">
            <v>-141.61074000000372</v>
          </cell>
          <cell r="BL578">
            <v>-30.547709999984363</v>
          </cell>
          <cell r="BM578">
            <v>-5.5600500000000466</v>
          </cell>
          <cell r="BN578">
            <v>-70.263630000001285</v>
          </cell>
          <cell r="BO578">
            <v>-59.024520000006305</v>
          </cell>
          <cell r="BP578">
            <v>-90.702320000011241</v>
          </cell>
          <cell r="BQ578">
            <v>-30.290880000015022</v>
          </cell>
          <cell r="BR578">
            <v>-892.73773000016809</v>
          </cell>
          <cell r="BS578">
            <v>-143.99434000000474</v>
          </cell>
          <cell r="BT578">
            <v>-51.532269999996061</v>
          </cell>
          <cell r="BU578">
            <v>-77.293179999993299</v>
          </cell>
          <cell r="BV578">
            <v>-112.14618000001065</v>
          </cell>
          <cell r="BW578">
            <v>-94.270759999984875</v>
          </cell>
          <cell r="BX578">
            <v>-74.203910000011092</v>
          </cell>
          <cell r="BY578">
            <v>-38.920169999997597</v>
          </cell>
          <cell r="BZ578">
            <v>-25.56005999998888</v>
          </cell>
          <cell r="CA578">
            <v>-44.020980000001146</v>
          </cell>
          <cell r="CB578">
            <v>-108.79952999998932</v>
          </cell>
          <cell r="CC578">
            <v>-100.58545000001322</v>
          </cell>
          <cell r="CD578">
            <v>-21.410899999988033</v>
          </cell>
          <cell r="CE578">
            <v>-701.02958000008948</v>
          </cell>
          <cell r="CF578">
            <v>-64.884160000015981</v>
          </cell>
          <cell r="CG578">
            <v>-87.380360000010114</v>
          </cell>
          <cell r="CH578">
            <v>-100.00001000000339</v>
          </cell>
          <cell r="CI578">
            <v>-10</v>
          </cell>
          <cell r="CJ578">
            <v>-120.26141999999527</v>
          </cell>
          <cell r="CK578">
            <v>-20</v>
          </cell>
          <cell r="CL578">
            <v>-22.240200000000186</v>
          </cell>
          <cell r="CM578">
            <v>-47.799809999996796</v>
          </cell>
          <cell r="CN578">
            <v>-25.559810000006109</v>
          </cell>
          <cell r="CO578">
            <v>-75.886780000000726</v>
          </cell>
          <cell r="CP578">
            <v>-77.97685000000638</v>
          </cell>
          <cell r="CQ578">
            <v>-49.040180000010878</v>
          </cell>
          <cell r="CR578">
            <v>-1134.19020000007</v>
          </cell>
          <cell r="CS578">
            <v>-92.712120000011055</v>
          </cell>
          <cell r="CT578">
            <v>-154.78346000000602</v>
          </cell>
          <cell r="CU578">
            <v>-60.000239999993937</v>
          </cell>
          <cell r="CV578">
            <v>-71.119740000009187</v>
          </cell>
          <cell r="CW578">
            <v>-100.00001999997767</v>
          </cell>
          <cell r="CX578">
            <v>-131.6854100000055</v>
          </cell>
          <cell r="CY578">
            <v>-46.679919999995036</v>
          </cell>
          <cell r="CZ578">
            <v>-31.119869999994989</v>
          </cell>
          <cell r="DA578">
            <v>-116.67993000001297</v>
          </cell>
          <cell r="DB578">
            <v>-209.9619900000107</v>
          </cell>
          <cell r="DC578">
            <v>-79.44774000000325</v>
          </cell>
          <cell r="DD578">
            <v>-39.999760000006063</v>
          </cell>
          <cell r="DE578">
            <v>-822.05260999966413</v>
          </cell>
          <cell r="DF578">
            <v>-36.829369999992196</v>
          </cell>
          <cell r="DG578">
            <v>-58.007240000006277</v>
          </cell>
          <cell r="DH578">
            <v>-35.608120000004419</v>
          </cell>
          <cell r="DI578">
            <v>-104.24205000000075</v>
          </cell>
          <cell r="DJ578">
            <v>-157.84980000002543</v>
          </cell>
          <cell r="DK578">
            <v>-121.2704800000065</v>
          </cell>
          <cell r="DL578">
            <v>-46.077659999980824</v>
          </cell>
          <cell r="DM578">
            <v>-38.797660000011092</v>
          </cell>
          <cell r="DN578">
            <v>-54.144770000013523</v>
          </cell>
          <cell r="DO578">
            <v>-61.589500000001863</v>
          </cell>
          <cell r="DP578">
            <v>-50</v>
          </cell>
          <cell r="DQ578">
            <v>-57.635960000014165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</row>
        <row r="579"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F579">
            <v>0</v>
          </cell>
          <cell r="DG579">
            <v>0</v>
          </cell>
          <cell r="DH579">
            <v>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</row>
        <row r="581">
          <cell r="F581">
            <v>-3612.2516209997702</v>
          </cell>
          <cell r="G581">
            <v>-1982.1193909998983</v>
          </cell>
          <cell r="H581">
            <v>-2062.6607249998488</v>
          </cell>
          <cell r="I581">
            <v>-1722.8437629998662</v>
          </cell>
          <cell r="J581">
            <v>-2318.3650869999547</v>
          </cell>
          <cell r="K581">
            <v>-1994.8987569999881</v>
          </cell>
          <cell r="L581">
            <v>-1606.3258920002263</v>
          </cell>
          <cell r="M581">
            <v>-1293.1506270000245</v>
          </cell>
          <cell r="N581">
            <v>-1736.6727709998377</v>
          </cell>
          <cell r="O581">
            <v>-1973.7014000001363</v>
          </cell>
          <cell r="P581">
            <v>-2846.4556550001726</v>
          </cell>
          <cell r="Q581">
            <v>-2761.9027510001324</v>
          </cell>
          <cell r="R581">
            <v>-24252.743951000273</v>
          </cell>
          <cell r="S581">
            <v>-3205.1996200003196</v>
          </cell>
          <cell r="T581">
            <v>-2160.3468870001379</v>
          </cell>
          <cell r="U581">
            <v>-2078.1962790000252</v>
          </cell>
          <cell r="V581">
            <v>-1694.7310300001409</v>
          </cell>
          <cell r="W581">
            <v>-1999.4671310000122</v>
          </cell>
          <cell r="X581">
            <v>-1918.5659139999188</v>
          </cell>
          <cell r="Y581">
            <v>-1304.4105560001917</v>
          </cell>
          <cell r="Z581">
            <v>-1444.390193999745</v>
          </cell>
          <cell r="AA581">
            <v>-1494.4606269998476</v>
          </cell>
          <cell r="AB581">
            <v>-1629.4204710000195</v>
          </cell>
          <cell r="AC581">
            <v>-2564.1208899999037</v>
          </cell>
          <cell r="AD581">
            <v>-2759.4343519997783</v>
          </cell>
          <cell r="AE581">
            <v>-24033.673590997234</v>
          </cell>
          <cell r="AF581">
            <v>-2768.476934999926</v>
          </cell>
          <cell r="AG581">
            <v>-2131.2966549997218</v>
          </cell>
          <cell r="AH581">
            <v>-2035.6458429999184</v>
          </cell>
          <cell r="AI581">
            <v>-1628.9731850000098</v>
          </cell>
          <cell r="AJ581">
            <v>-2175.3940709999297</v>
          </cell>
          <cell r="AK581">
            <v>-1762.9804800001439</v>
          </cell>
          <cell r="AL581">
            <v>-1312.4233820000663</v>
          </cell>
          <cell r="AM581">
            <v>-1336.2775389999151</v>
          </cell>
          <cell r="AN581">
            <v>-1507.9088570000604</v>
          </cell>
          <cell r="AO581">
            <v>-1831.0954720000736</v>
          </cell>
          <cell r="AP581">
            <v>-2710.8671959997155</v>
          </cell>
          <cell r="AQ581">
            <v>-2832.3339759996161</v>
          </cell>
          <cell r="AR581">
            <v>-24123.371287001297</v>
          </cell>
          <cell r="AS581">
            <v>-2359.116299999645</v>
          </cell>
          <cell r="AT581">
            <v>-2150.5298200000543</v>
          </cell>
          <cell r="AU581">
            <v>-2056.4055680000456</v>
          </cell>
          <cell r="AV581">
            <v>-1696.7684410001384</v>
          </cell>
          <cell r="AW581">
            <v>-1992.5619889999507</v>
          </cell>
          <cell r="AX581">
            <v>-1917.6859589996748</v>
          </cell>
          <cell r="AY581">
            <v>-1393.2143360001501</v>
          </cell>
          <cell r="AZ581">
            <v>-1362.6268530001398</v>
          </cell>
          <cell r="BA581">
            <v>-1468.2156179999001</v>
          </cell>
          <cell r="BB581">
            <v>-1979.4623110000975</v>
          </cell>
          <cell r="BC581">
            <v>-2734.3886430000421</v>
          </cell>
          <cell r="BD581">
            <v>-3012.3954489997122</v>
          </cell>
          <cell r="BE581">
            <v>-24467.099733998999</v>
          </cell>
          <cell r="BF581">
            <v>-3425.0844300000463</v>
          </cell>
          <cell r="BG581">
            <v>-2252.7764099999331</v>
          </cell>
          <cell r="BH581">
            <v>-2105.2428979999386</v>
          </cell>
          <cell r="BI581">
            <v>-1608.1405309999827</v>
          </cell>
          <cell r="BJ581">
            <v>-1542.787299000076</v>
          </cell>
          <cell r="BK581">
            <v>-2092.3711220000405</v>
          </cell>
          <cell r="BL581">
            <v>-1280.0396700000856</v>
          </cell>
          <cell r="BM581">
            <v>-1130.5625030000228</v>
          </cell>
          <cell r="BN581">
            <v>-1443.2010480000172</v>
          </cell>
          <cell r="BO581">
            <v>-1800.1981240001041</v>
          </cell>
          <cell r="BP581">
            <v>-2801.9787780002225</v>
          </cell>
          <cell r="BQ581">
            <v>-2984.7169210000429</v>
          </cell>
          <cell r="BR581">
            <v>-23261.946080001071</v>
          </cell>
          <cell r="BS581">
            <v>-3432.2410839998629</v>
          </cell>
          <cell r="BT581">
            <v>-2160.3133789999411</v>
          </cell>
          <cell r="BU581">
            <v>-2150.9060839999001</v>
          </cell>
          <cell r="BV581">
            <v>-1577.8479249998927</v>
          </cell>
          <cell r="BW581">
            <v>-2054.5138320000842</v>
          </cell>
          <cell r="BX581">
            <v>-1758.4454200000037</v>
          </cell>
          <cell r="BY581">
            <v>-1299.6801000002306</v>
          </cell>
          <cell r="BZ581">
            <v>-1123.8961969998199</v>
          </cell>
          <cell r="CA581">
            <v>-1273.7335560000502</v>
          </cell>
          <cell r="CB581">
            <v>-1707.2108959998004</v>
          </cell>
          <cell r="CC581">
            <v>-2007.7960709999315</v>
          </cell>
          <cell r="CD581">
            <v>-2715.3615359996911</v>
          </cell>
          <cell r="CE581">
            <v>-23987.776639997959</v>
          </cell>
          <cell r="CF581">
            <v>-3094.8042800000403</v>
          </cell>
          <cell r="CG581">
            <v>-2343.9288419999648</v>
          </cell>
          <cell r="CH581">
            <v>-2234.5658229999244</v>
          </cell>
          <cell r="CI581">
            <v>-1493.2615819999482</v>
          </cell>
          <cell r="CJ581">
            <v>-2173.6792530000675</v>
          </cell>
          <cell r="CK581">
            <v>-1945.0163860002067</v>
          </cell>
          <cell r="CL581">
            <v>-1324.370165000204</v>
          </cell>
          <cell r="CM581">
            <v>-961.73462800006382</v>
          </cell>
          <cell r="CN581">
            <v>-1450.0012550000101</v>
          </cell>
          <cell r="CO581">
            <v>-1483.911155999871</v>
          </cell>
          <cell r="CP581">
            <v>-2624.4304519998841</v>
          </cell>
          <cell r="CQ581">
            <v>-2858.0728180001024</v>
          </cell>
          <cell r="CR581">
            <v>-17911.51509000361</v>
          </cell>
          <cell r="CS581">
            <v>-2175.3420569999143</v>
          </cell>
          <cell r="CT581">
            <v>-2111.6206440000096</v>
          </cell>
          <cell r="CU581">
            <v>-1170.1022389999125</v>
          </cell>
          <cell r="CV581">
            <v>-1307.5466580000939</v>
          </cell>
          <cell r="CW581">
            <v>-1607.0736699998379</v>
          </cell>
          <cell r="CX581">
            <v>-1369.2289469998796</v>
          </cell>
          <cell r="CY581">
            <v>-962.99818800017238</v>
          </cell>
          <cell r="CZ581">
            <v>-894.55483900010586</v>
          </cell>
          <cell r="DA581">
            <v>-1259.0191789999371</v>
          </cell>
          <cell r="DB581">
            <v>-1265.5780299999751</v>
          </cell>
          <cell r="DC581">
            <v>-1912.6258970000781</v>
          </cell>
          <cell r="DD581">
            <v>-1875.8247419998515</v>
          </cell>
          <cell r="DE581">
            <v>-13331.538608999923</v>
          </cell>
          <cell r="DF581">
            <v>-1580.3682009999175</v>
          </cell>
          <cell r="DG581">
            <v>-1954.9464889998781</v>
          </cell>
          <cell r="DH581">
            <v>-1021.4920719999354</v>
          </cell>
          <cell r="DI581">
            <v>-986.87804900004994</v>
          </cell>
          <cell r="DJ581">
            <v>-1288.5560870000627</v>
          </cell>
          <cell r="DK581">
            <v>-973.01836199988611</v>
          </cell>
          <cell r="DL581">
            <v>-420.35262099991087</v>
          </cell>
          <cell r="DM581">
            <v>-392.40063900011592</v>
          </cell>
          <cell r="DN581">
            <v>-884.21745599992573</v>
          </cell>
          <cell r="DO581">
            <v>-1327.7758540001232</v>
          </cell>
          <cell r="DP581">
            <v>-1299.6606339998543</v>
          </cell>
          <cell r="DQ581">
            <v>-1201.8721450001467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</row>
        <row r="584">
          <cell r="F584">
            <v>-103.76643999999214</v>
          </cell>
          <cell r="G584">
            <v>-103.24283000000287</v>
          </cell>
          <cell r="H584">
            <v>-25.32042999999976</v>
          </cell>
          <cell r="I584">
            <v>-76.098700000002282</v>
          </cell>
          <cell r="J584">
            <v>0</v>
          </cell>
          <cell r="K584">
            <v>-5.5600599999997939</v>
          </cell>
          <cell r="L584">
            <v>-99.926560000021709</v>
          </cell>
          <cell r="M584">
            <v>-171.04404999996768</v>
          </cell>
          <cell r="N584">
            <v>-176.82163000002038</v>
          </cell>
          <cell r="O584">
            <v>-163.7033699999738</v>
          </cell>
          <cell r="P584">
            <v>-41.948980000001029</v>
          </cell>
          <cell r="Q584">
            <v>-126.90735000002314</v>
          </cell>
          <cell r="R584">
            <v>-929.40836000000127</v>
          </cell>
          <cell r="S584">
            <v>-27.787700000000768</v>
          </cell>
          <cell r="T584">
            <v>-65.283089999997173</v>
          </cell>
          <cell r="U584">
            <v>-9.7089899999991758</v>
          </cell>
          <cell r="V584">
            <v>-66.705879999994067</v>
          </cell>
          <cell r="W584">
            <v>0</v>
          </cell>
          <cell r="X584">
            <v>-53.019370000009076</v>
          </cell>
          <cell r="Y584">
            <v>-88.960010000009788</v>
          </cell>
          <cell r="Z584">
            <v>-118.95948000001954</v>
          </cell>
          <cell r="AA584">
            <v>-252.79090999998152</v>
          </cell>
          <cell r="AB584">
            <v>-128.36283999998705</v>
          </cell>
          <cell r="AC584">
            <v>-33.3591099999976</v>
          </cell>
          <cell r="AD584">
            <v>-84.470979999983683</v>
          </cell>
          <cell r="AE584">
            <v>-1239.2655000002123</v>
          </cell>
          <cell r="AF584">
            <v>-36.949850000004517</v>
          </cell>
          <cell r="AG584">
            <v>-124.18859000000521</v>
          </cell>
          <cell r="AH584">
            <v>-70.829119999998511</v>
          </cell>
          <cell r="AI584">
            <v>-103.68788000001223</v>
          </cell>
          <cell r="AJ584">
            <v>0</v>
          </cell>
          <cell r="AK584">
            <v>-35.542270000005374</v>
          </cell>
          <cell r="AL584">
            <v>-175.68117999998503</v>
          </cell>
          <cell r="AM584">
            <v>-200.07470999995712</v>
          </cell>
          <cell r="AN584">
            <v>-139.01657000003615</v>
          </cell>
          <cell r="AO584">
            <v>-171.35639000000083</v>
          </cell>
          <cell r="AP584">
            <v>-69.459399999992456</v>
          </cell>
          <cell r="AQ584">
            <v>-112.47954000000027</v>
          </cell>
          <cell r="AR584">
            <v>-1050.708620000165</v>
          </cell>
          <cell r="AS584">
            <v>-47.838170000002719</v>
          </cell>
          <cell r="AT584">
            <v>-57.596140000008745</v>
          </cell>
          <cell r="AU584">
            <v>-28.900300000001153</v>
          </cell>
          <cell r="AV584">
            <v>-91.152659999992466</v>
          </cell>
          <cell r="AW584">
            <v>0</v>
          </cell>
          <cell r="AX584">
            <v>-37.800059999994119</v>
          </cell>
          <cell r="AY584">
            <v>-126.97272999997949</v>
          </cell>
          <cell r="AZ584">
            <v>-109.88027999998303</v>
          </cell>
          <cell r="BA584">
            <v>-193.68637000001036</v>
          </cell>
          <cell r="BB584">
            <v>-135.55746999999974</v>
          </cell>
          <cell r="BC584">
            <v>-109.95196999999462</v>
          </cell>
          <cell r="BD584">
            <v>-111.37247000000207</v>
          </cell>
          <cell r="BE584">
            <v>-1087.3028500000946</v>
          </cell>
          <cell r="BF584">
            <v>-108.4999700000044</v>
          </cell>
          <cell r="BG584">
            <v>-120.33268999999564</v>
          </cell>
          <cell r="BH584">
            <v>-40</v>
          </cell>
          <cell r="BI584">
            <v>-25.510239999988698</v>
          </cell>
          <cell r="BJ584">
            <v>0</v>
          </cell>
          <cell r="BK584">
            <v>0</v>
          </cell>
          <cell r="BL584">
            <v>-104.15710000001127</v>
          </cell>
          <cell r="BM584">
            <v>-189.93645999999717</v>
          </cell>
          <cell r="BN584">
            <v>-154.18486000003759</v>
          </cell>
          <cell r="BO584">
            <v>-196.42936999999802</v>
          </cell>
          <cell r="BP584">
            <v>-92.289089999976568</v>
          </cell>
          <cell r="BQ584">
            <v>-55.96306999999797</v>
          </cell>
          <cell r="BR584">
            <v>-933.69213999994099</v>
          </cell>
          <cell r="BS584">
            <v>-78.333539999992354</v>
          </cell>
          <cell r="BT584">
            <v>-79.716810000012629</v>
          </cell>
          <cell r="BU584">
            <v>-62.269079999998212</v>
          </cell>
          <cell r="BV584">
            <v>-44.884399999995367</v>
          </cell>
          <cell r="BW584">
            <v>0</v>
          </cell>
          <cell r="BX584">
            <v>-5.5600700000013603</v>
          </cell>
          <cell r="BY584">
            <v>-99.276429999998072</v>
          </cell>
          <cell r="BZ584">
            <v>-102.57269000000088</v>
          </cell>
          <cell r="CA584">
            <v>-130.0392400000128</v>
          </cell>
          <cell r="CB584">
            <v>-181.94771000000765</v>
          </cell>
          <cell r="CC584">
            <v>-25.930299999999988</v>
          </cell>
          <cell r="CD584">
            <v>-123.16187000001082</v>
          </cell>
          <cell r="CE584">
            <v>-914.82469000015408</v>
          </cell>
          <cell r="CF584">
            <v>-88.530819999985397</v>
          </cell>
          <cell r="CG584">
            <v>-139.54028000001563</v>
          </cell>
          <cell r="CH584">
            <v>-21.119650000000547</v>
          </cell>
          <cell r="CI584">
            <v>-63.359859999996843</v>
          </cell>
          <cell r="CJ584">
            <v>0</v>
          </cell>
          <cell r="CK584">
            <v>-31.120119999992312</v>
          </cell>
          <cell r="CL584">
            <v>-65.599890000012238</v>
          </cell>
          <cell r="CM584">
            <v>-108.95895000000019</v>
          </cell>
          <cell r="CN584">
            <v>-94.024850000045262</v>
          </cell>
          <cell r="CO584">
            <v>-113.56741999997757</v>
          </cell>
          <cell r="CP584">
            <v>-80.748689999978524</v>
          </cell>
          <cell r="CQ584">
            <v>-108.25416000001132</v>
          </cell>
          <cell r="CR584">
            <v>-1208.5662599997595</v>
          </cell>
          <cell r="CS584">
            <v>-203.41586999999708</v>
          </cell>
          <cell r="CT584">
            <v>-70.828750000015134</v>
          </cell>
          <cell r="CU584">
            <v>-48.580329999997048</v>
          </cell>
          <cell r="CV584">
            <v>-25.560050000000047</v>
          </cell>
          <cell r="CW584">
            <v>0</v>
          </cell>
          <cell r="CX584">
            <v>-18.693169999998645</v>
          </cell>
          <cell r="CY584">
            <v>-72.525610000011511</v>
          </cell>
          <cell r="CZ584">
            <v>-165.79349000001093</v>
          </cell>
          <cell r="DA584">
            <v>-233.55242000002181</v>
          </cell>
          <cell r="DB584">
            <v>-121.19154000002891</v>
          </cell>
          <cell r="DC584">
            <v>-147.50941999998759</v>
          </cell>
          <cell r="DD584">
            <v>-100.91560999999638</v>
          </cell>
          <cell r="DE584">
            <v>-1839.9791999999434</v>
          </cell>
          <cell r="DF584">
            <v>-181.38893999997526</v>
          </cell>
          <cell r="DG584">
            <v>-233.78929000001517</v>
          </cell>
          <cell r="DH584">
            <v>-45.559830000005604</v>
          </cell>
          <cell r="DI584">
            <v>-145.64646999997785</v>
          </cell>
          <cell r="DJ584">
            <v>0</v>
          </cell>
          <cell r="DK584">
            <v>-59.404729999994743</v>
          </cell>
          <cell r="DL584">
            <v>-105.92684999998892</v>
          </cell>
          <cell r="DM584">
            <v>-133.32837000000291</v>
          </cell>
          <cell r="DN584">
            <v>-291.34412999998312</v>
          </cell>
          <cell r="DO584">
            <v>-295.55991999999969</v>
          </cell>
          <cell r="DP584">
            <v>-240.24203000002308</v>
          </cell>
          <cell r="DQ584">
            <v>-107.7886399999843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</row>
        <row r="585"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0</v>
          </cell>
          <cell r="CZ585">
            <v>0</v>
          </cell>
          <cell r="DA585">
            <v>0</v>
          </cell>
          <cell r="DB585">
            <v>0</v>
          </cell>
          <cell r="DC585">
            <v>0</v>
          </cell>
          <cell r="DD585">
            <v>0</v>
          </cell>
          <cell r="DE585">
            <v>0</v>
          </cell>
          <cell r="DF585">
            <v>0</v>
          </cell>
          <cell r="DG585">
            <v>0</v>
          </cell>
          <cell r="DH585">
            <v>0</v>
          </cell>
          <cell r="DI585">
            <v>0</v>
          </cell>
          <cell r="DJ585">
            <v>0</v>
          </cell>
          <cell r="DK585">
            <v>0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0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</row>
        <row r="586">
          <cell r="F586">
            <v>-161.6592070000188</v>
          </cell>
          <cell r="G586">
            <v>-112.45428599999286</v>
          </cell>
          <cell r="H586">
            <v>-241.62804799998412</v>
          </cell>
          <cell r="I586">
            <v>-56.829742000001715</v>
          </cell>
          <cell r="J586">
            <v>-98.76614999998128</v>
          </cell>
          <cell r="K586">
            <v>-148.7880100000184</v>
          </cell>
          <cell r="L586">
            <v>-375.74979499998153</v>
          </cell>
          <cell r="M586">
            <v>-264.067006999976</v>
          </cell>
          <cell r="N586">
            <v>-272.22919600000023</v>
          </cell>
          <cell r="O586">
            <v>-208.84282499997062</v>
          </cell>
          <cell r="P586">
            <v>-125.94563200004632</v>
          </cell>
          <cell r="Q586">
            <v>-146.7814279999875</v>
          </cell>
          <cell r="R586">
            <v>-2400.7044390002266</v>
          </cell>
          <cell r="S586">
            <v>-361.16400800002157</v>
          </cell>
          <cell r="T586">
            <v>-140.37717799999518</v>
          </cell>
          <cell r="U586">
            <v>-287.30160100001376</v>
          </cell>
          <cell r="V586">
            <v>-75.525609000003897</v>
          </cell>
          <cell r="W586">
            <v>-88.302365000010468</v>
          </cell>
          <cell r="X586">
            <v>-170.56382999999914</v>
          </cell>
          <cell r="Y586">
            <v>-324.98304300001473</v>
          </cell>
          <cell r="Z586">
            <v>-153.21149199997308</v>
          </cell>
          <cell r="AA586">
            <v>-219.91860000000452</v>
          </cell>
          <cell r="AB586">
            <v>-162.59579699998721</v>
          </cell>
          <cell r="AC586">
            <v>-197.01868300000206</v>
          </cell>
          <cell r="AD586">
            <v>-219.74223299996811</v>
          </cell>
          <cell r="AE586">
            <v>-2328.2170639997348</v>
          </cell>
          <cell r="AF586">
            <v>-239.85276099998737</v>
          </cell>
          <cell r="AG586">
            <v>-132.31890800001565</v>
          </cell>
          <cell r="AH586">
            <v>-251.23840099998051</v>
          </cell>
          <cell r="AI586">
            <v>-125.27483700000448</v>
          </cell>
          <cell r="AJ586">
            <v>-180.21197699999902</v>
          </cell>
          <cell r="AK586">
            <v>-255.53449099999852</v>
          </cell>
          <cell r="AL586">
            <v>-231.25818200001959</v>
          </cell>
          <cell r="AM586">
            <v>-201.91094600001816</v>
          </cell>
          <cell r="AN586">
            <v>-333.89185000001453</v>
          </cell>
          <cell r="AO586">
            <v>-159.61554500000784</v>
          </cell>
          <cell r="AP586">
            <v>-111.69447399998899</v>
          </cell>
          <cell r="AQ586">
            <v>-105.41469199999119</v>
          </cell>
          <cell r="AR586">
            <v>-3074.3690969995223</v>
          </cell>
          <cell r="AS586">
            <v>-493.14615000001504</v>
          </cell>
          <cell r="AT586">
            <v>-148.94868899998255</v>
          </cell>
          <cell r="AU586">
            <v>-172.45620200000121</v>
          </cell>
          <cell r="AV586">
            <v>-86.03546699997969</v>
          </cell>
          <cell r="AW586">
            <v>-183.39776999998139</v>
          </cell>
          <cell r="AX586">
            <v>-243.99066000001039</v>
          </cell>
          <cell r="AY586">
            <v>-522.83279599997331</v>
          </cell>
          <cell r="AZ586">
            <v>-361.81526899995515</v>
          </cell>
          <cell r="BA586">
            <v>-350.79326999999466</v>
          </cell>
          <cell r="BB586">
            <v>-238.59870000000228</v>
          </cell>
          <cell r="BC586">
            <v>-144.88221599999815</v>
          </cell>
          <cell r="BD586">
            <v>-127.47190800000681</v>
          </cell>
          <cell r="BE586">
            <v>-2880.496486000251</v>
          </cell>
          <cell r="BF586">
            <v>-222.71226499998011</v>
          </cell>
          <cell r="BG586">
            <v>-92.675008999998681</v>
          </cell>
          <cell r="BH586">
            <v>-257.84773100001621</v>
          </cell>
          <cell r="BI586">
            <v>-122.24459200000274</v>
          </cell>
          <cell r="BJ586">
            <v>-261.49608000001172</v>
          </cell>
          <cell r="BK586">
            <v>-223.45489200000884</v>
          </cell>
          <cell r="BL586">
            <v>-535.26220600001398</v>
          </cell>
          <cell r="BM586">
            <v>-384.54836699995212</v>
          </cell>
          <cell r="BN586">
            <v>-267.56266999998479</v>
          </cell>
          <cell r="BO586">
            <v>-195.16809000002104</v>
          </cell>
          <cell r="BP586">
            <v>-137.28844499998377</v>
          </cell>
          <cell r="BQ586">
            <v>-180.2361390000151</v>
          </cell>
          <cell r="BR586">
            <v>-3118.2283830000088</v>
          </cell>
          <cell r="BS586">
            <v>-362.20762299999478</v>
          </cell>
          <cell r="BT586">
            <v>-102.25432800000999</v>
          </cell>
          <cell r="BU586">
            <v>-247.73072700001649</v>
          </cell>
          <cell r="BV586">
            <v>-94.41093000001274</v>
          </cell>
          <cell r="BW586">
            <v>-99.068079999997281</v>
          </cell>
          <cell r="BX586">
            <v>-246.95230000000447</v>
          </cell>
          <cell r="BY586">
            <v>-591.34108099999139</v>
          </cell>
          <cell r="BZ586">
            <v>-381.60551599995233</v>
          </cell>
          <cell r="CA586">
            <v>-320.63389600001392</v>
          </cell>
          <cell r="CB586">
            <v>-256.01885100000072</v>
          </cell>
          <cell r="CC586">
            <v>-246.88412100001005</v>
          </cell>
          <cell r="CD586">
            <v>-169.12092999997549</v>
          </cell>
          <cell r="CE586">
            <v>-3057.8208509995602</v>
          </cell>
          <cell r="CF586">
            <v>-341.74343799997587</v>
          </cell>
          <cell r="CG586">
            <v>-127.57289799998398</v>
          </cell>
          <cell r="CH586">
            <v>-333.54898699998739</v>
          </cell>
          <cell r="CI586">
            <v>-98.461716999998316</v>
          </cell>
          <cell r="CJ586">
            <v>-215.55259999999544</v>
          </cell>
          <cell r="CK586">
            <v>-313.90013000002364</v>
          </cell>
          <cell r="CL586">
            <v>-502.10827200001222</v>
          </cell>
          <cell r="CM586">
            <v>-420.92953200003831</v>
          </cell>
          <cell r="CN586">
            <v>-213.32066999998642</v>
          </cell>
          <cell r="CO586">
            <v>-146.95673800000804</v>
          </cell>
          <cell r="CP586">
            <v>-162.26245800001197</v>
          </cell>
          <cell r="CQ586">
            <v>-181.46341099997517</v>
          </cell>
          <cell r="CR586">
            <v>-2442.0063389996067</v>
          </cell>
          <cell r="CS586">
            <v>-461.34804099996109</v>
          </cell>
          <cell r="CT586">
            <v>-112.48414599997341</v>
          </cell>
          <cell r="CU586">
            <v>-157.8300599999784</v>
          </cell>
          <cell r="CV586">
            <v>-125.4936549999984</v>
          </cell>
          <cell r="CW586">
            <v>-130.57080000001588</v>
          </cell>
          <cell r="CX586">
            <v>-207.30899000001955</v>
          </cell>
          <cell r="CY586">
            <v>-207.40020700002788</v>
          </cell>
          <cell r="CZ586">
            <v>-111.33576800004812</v>
          </cell>
          <cell r="DA586">
            <v>-81.057780000002822</v>
          </cell>
          <cell r="DB586">
            <v>-114.10648199997377</v>
          </cell>
          <cell r="DC586">
            <v>-438.20690200000536</v>
          </cell>
          <cell r="DD586">
            <v>-294.86350799998036</v>
          </cell>
          <cell r="DE586">
            <v>-3007.1152290008031</v>
          </cell>
          <cell r="DF586">
            <v>-436.53416699997615</v>
          </cell>
          <cell r="DG586">
            <v>-65.96059400003287</v>
          </cell>
          <cell r="DH586">
            <v>-201.90202700000373</v>
          </cell>
          <cell r="DI586">
            <v>-193.99950200002058</v>
          </cell>
          <cell r="DJ586">
            <v>-93.785912000021199</v>
          </cell>
          <cell r="DK586">
            <v>-244.5904440000013</v>
          </cell>
          <cell r="DL586">
            <v>-201.02370000001974</v>
          </cell>
          <cell r="DM586">
            <v>-149.87889100000029</v>
          </cell>
          <cell r="DN586">
            <v>-167.64164700004039</v>
          </cell>
          <cell r="DO586">
            <v>-156.52763100003358</v>
          </cell>
          <cell r="DP586">
            <v>-527.2381770000211</v>
          </cell>
          <cell r="DQ586">
            <v>-568.03253700002097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</row>
        <row r="587">
          <cell r="F587">
            <v>0</v>
          </cell>
          <cell r="G587">
            <v>0.42638999999871885</v>
          </cell>
          <cell r="H587">
            <v>-0.28495000000111759</v>
          </cell>
          <cell r="I587">
            <v>-1.5050000001792796E-3</v>
          </cell>
          <cell r="J587">
            <v>0</v>
          </cell>
          <cell r="K587">
            <v>0</v>
          </cell>
          <cell r="L587">
            <v>-4.0300000000570435E-3</v>
          </cell>
          <cell r="M587">
            <v>-0.40707000000111293</v>
          </cell>
          <cell r="N587">
            <v>0</v>
          </cell>
          <cell r="O587">
            <v>-0.57799599999998463</v>
          </cell>
          <cell r="P587">
            <v>0</v>
          </cell>
          <cell r="Q587">
            <v>0</v>
          </cell>
          <cell r="R587">
            <v>-10.216121000004932</v>
          </cell>
          <cell r="S587">
            <v>1.3413000000582542E-2</v>
          </cell>
          <cell r="T587">
            <v>6.7065000001093722E-2</v>
          </cell>
          <cell r="U587">
            <v>-9.4006159999989904</v>
          </cell>
          <cell r="V587">
            <v>-2.2689999987051124E-3</v>
          </cell>
          <cell r="W587">
            <v>0</v>
          </cell>
          <cell r="X587">
            <v>0</v>
          </cell>
          <cell r="Y587">
            <v>-0.28558199999679346</v>
          </cell>
          <cell r="Z587">
            <v>-0.31967200000144658</v>
          </cell>
          <cell r="AA587">
            <v>0</v>
          </cell>
          <cell r="AB587">
            <v>-0.29542600000058883</v>
          </cell>
          <cell r="AC587">
            <v>6.965999999010819E-3</v>
          </cell>
          <cell r="AD587">
            <v>0</v>
          </cell>
          <cell r="AE587">
            <v>-0.20167100001708604</v>
          </cell>
          <cell r="AF587">
            <v>2.6556000000709901E-2</v>
          </cell>
          <cell r="AG587">
            <v>7.7855999999883352E-2</v>
          </cell>
          <cell r="AH587">
            <v>-0.29112999999961175</v>
          </cell>
          <cell r="AI587">
            <v>-8.7400000120396726E-4</v>
          </cell>
          <cell r="AJ587">
            <v>0</v>
          </cell>
          <cell r="AK587">
            <v>0</v>
          </cell>
          <cell r="AL587">
            <v>-4.0299999964190647E-3</v>
          </cell>
          <cell r="AM587">
            <v>-1.0865000003832392E-2</v>
          </cell>
          <cell r="AN587">
            <v>-2.9839999988325872E-3</v>
          </cell>
          <cell r="AO587">
            <v>-1.6768999999840162E-2</v>
          </cell>
          <cell r="AP587">
            <v>2.0568999998431536E-2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  <cell r="DD587">
            <v>0</v>
          </cell>
          <cell r="DE587">
            <v>0</v>
          </cell>
          <cell r="DF587">
            <v>0</v>
          </cell>
          <cell r="DG587">
            <v>0</v>
          </cell>
          <cell r="DH587">
            <v>0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</row>
        <row r="588">
          <cell r="F588">
            <v>0.4731050000009418</v>
          </cell>
          <cell r="G588">
            <v>2.6961625000003551</v>
          </cell>
          <cell r="H588">
            <v>-2.4146540000001551</v>
          </cell>
          <cell r="I588">
            <v>-0.58278200000131619</v>
          </cell>
          <cell r="J588">
            <v>-10.038382000000638</v>
          </cell>
          <cell r="K588">
            <v>-0.14538499999980559</v>
          </cell>
          <cell r="L588">
            <v>-1.4247695000012754</v>
          </cell>
          <cell r="M588">
            <v>-3.4934900000007474</v>
          </cell>
          <cell r="N588">
            <v>-0.33785199999874749</v>
          </cell>
          <cell r="O588">
            <v>-17.972920999998678</v>
          </cell>
          <cell r="P588">
            <v>-10.845806999999695</v>
          </cell>
          <cell r="Q588">
            <v>-0.53163900000072317</v>
          </cell>
          <cell r="R588">
            <v>-52.808822999970289</v>
          </cell>
          <cell r="S588">
            <v>-10.541823999999906</v>
          </cell>
          <cell r="T588">
            <v>0.42656700000225101</v>
          </cell>
          <cell r="U588">
            <v>-14.136983000000328</v>
          </cell>
          <cell r="V588">
            <v>-0.61325849999957427</v>
          </cell>
          <cell r="W588">
            <v>-0.37638300000071467</v>
          </cell>
          <cell r="X588">
            <v>-1.2221999997564126E-2</v>
          </cell>
          <cell r="Y588">
            <v>-1.4833220000000438</v>
          </cell>
          <cell r="Z588">
            <v>-2.7392800000015995</v>
          </cell>
          <cell r="AA588">
            <v>-0.14429550000022573</v>
          </cell>
          <cell r="AB588">
            <v>-12.347760000000562</v>
          </cell>
          <cell r="AC588">
            <v>-10.838770999998815</v>
          </cell>
          <cell r="AD588">
            <v>-1.2909999986732146E-3</v>
          </cell>
          <cell r="AE588">
            <v>-20.555403500038665</v>
          </cell>
          <cell r="AF588">
            <v>1.9198400000022957</v>
          </cell>
          <cell r="AG588">
            <v>4.4587000000319676E-2</v>
          </cell>
          <cell r="AH588">
            <v>-2.013160999998945</v>
          </cell>
          <cell r="AI588">
            <v>-0.11026700000002165</v>
          </cell>
          <cell r="AJ588">
            <v>-0.3855440000006638</v>
          </cell>
          <cell r="AK588">
            <v>-1.8829999997251434E-2</v>
          </cell>
          <cell r="AL588">
            <v>-1.1778350000022328</v>
          </cell>
          <cell r="AM588">
            <v>-6.3671375000049011</v>
          </cell>
          <cell r="AN588">
            <v>-9.3230000002222368E-3</v>
          </cell>
          <cell r="AO588">
            <v>-1.3580259999980626</v>
          </cell>
          <cell r="AP588">
            <v>-10.04094399999849</v>
          </cell>
          <cell r="AQ588">
            <v>-1.0387630000004719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  <cell r="DD588">
            <v>0</v>
          </cell>
          <cell r="DE588">
            <v>0</v>
          </cell>
          <cell r="DF588">
            <v>0</v>
          </cell>
          <cell r="DG588">
            <v>0</v>
          </cell>
          <cell r="DH588">
            <v>0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</row>
        <row r="589">
          <cell r="F589">
            <v>-90.337460000009742</v>
          </cell>
          <cell r="G589">
            <v>-11.119630000001052</v>
          </cell>
          <cell r="H589">
            <v>-5.5600599999997939</v>
          </cell>
          <cell r="I589">
            <v>-37.498459999995248</v>
          </cell>
          <cell r="J589">
            <v>0</v>
          </cell>
          <cell r="K589">
            <v>-33.360099999998056</v>
          </cell>
          <cell r="L589">
            <v>-64.233240000001388</v>
          </cell>
          <cell r="M589">
            <v>-58.844630000006873</v>
          </cell>
          <cell r="N589">
            <v>-49.02267999999458</v>
          </cell>
          <cell r="O589">
            <v>-50.300609999991138</v>
          </cell>
          <cell r="P589">
            <v>-80.959289999998873</v>
          </cell>
          <cell r="Q589">
            <v>-74.436949999973876</v>
          </cell>
          <cell r="R589">
            <v>-609.63540000002831</v>
          </cell>
          <cell r="S589">
            <v>-72.240019999997457</v>
          </cell>
          <cell r="T589">
            <v>-11.120119999992312</v>
          </cell>
          <cell r="U589">
            <v>-29.708980000003066</v>
          </cell>
          <cell r="V589">
            <v>-32.26606000000902</v>
          </cell>
          <cell r="W589">
            <v>0</v>
          </cell>
          <cell r="X589">
            <v>-51.948380000001634</v>
          </cell>
          <cell r="Y589">
            <v>-37.800300000002608</v>
          </cell>
          <cell r="Z589">
            <v>-78.176970000000438</v>
          </cell>
          <cell r="AA589">
            <v>-146.73786000000837</v>
          </cell>
          <cell r="AB589">
            <v>-43.144000000000233</v>
          </cell>
          <cell r="AC589">
            <v>-76.803969999993569</v>
          </cell>
          <cell r="AD589">
            <v>-29.688740000012331</v>
          </cell>
          <cell r="AE589">
            <v>-487.37297999998555</v>
          </cell>
          <cell r="AF589">
            <v>-55.549469999998109</v>
          </cell>
          <cell r="AG589">
            <v>-55.828529999998864</v>
          </cell>
          <cell r="AH589">
            <v>-2.4849000000031083</v>
          </cell>
          <cell r="AI589">
            <v>-39.540540000001783</v>
          </cell>
          <cell r="AJ589">
            <v>0</v>
          </cell>
          <cell r="AK589">
            <v>-23.713289999999688</v>
          </cell>
          <cell r="AL589">
            <v>-50.039810000002035</v>
          </cell>
          <cell r="AM589">
            <v>-74.624489999987418</v>
          </cell>
          <cell r="AN589">
            <v>-58.919789999999921</v>
          </cell>
          <cell r="AO589">
            <v>-48.92027999999118</v>
          </cell>
          <cell r="AP589">
            <v>-47.394280000007711</v>
          </cell>
          <cell r="AQ589">
            <v>-30.357599999988452</v>
          </cell>
          <cell r="AR589">
            <v>-482.02263000002131</v>
          </cell>
          <cell r="AS589">
            <v>-125.15601000000606</v>
          </cell>
          <cell r="AT589">
            <v>-20.898019999993267</v>
          </cell>
          <cell r="AU589">
            <v>0</v>
          </cell>
          <cell r="AV589">
            <v>-32.239740000004531</v>
          </cell>
          <cell r="AW589">
            <v>0</v>
          </cell>
          <cell r="AX589">
            <v>-16.68018000000302</v>
          </cell>
          <cell r="AY589">
            <v>-32.230949999997392</v>
          </cell>
          <cell r="AZ589">
            <v>-45.369570000009844</v>
          </cell>
          <cell r="BA589">
            <v>0</v>
          </cell>
          <cell r="BB589">
            <v>-47.508979999998701</v>
          </cell>
          <cell r="BC589">
            <v>-92.176570000010543</v>
          </cell>
          <cell r="BD589">
            <v>-69.762610000005225</v>
          </cell>
          <cell r="BE589">
            <v>-500.43922000005841</v>
          </cell>
          <cell r="BF589">
            <v>-94.227830000018002</v>
          </cell>
          <cell r="BG589">
            <v>-62.240019999997457</v>
          </cell>
          <cell r="BH589">
            <v>0</v>
          </cell>
          <cell r="BI589">
            <v>-11.120119999999588</v>
          </cell>
          <cell r="BJ589">
            <v>-18.615149999999858</v>
          </cell>
          <cell r="BK589">
            <v>-4.5555000000022119</v>
          </cell>
          <cell r="BL589">
            <v>-11.119869999994989</v>
          </cell>
          <cell r="BM589">
            <v>-83.199340000006487</v>
          </cell>
          <cell r="BN589">
            <v>-50.039810000002035</v>
          </cell>
          <cell r="BO589">
            <v>-25.407970000000205</v>
          </cell>
          <cell r="BP589">
            <v>-72.732900000002701</v>
          </cell>
          <cell r="BQ589">
            <v>-67.180709999985993</v>
          </cell>
          <cell r="BR589">
            <v>-534.95666999998502</v>
          </cell>
          <cell r="BS589">
            <v>-70.537879999988945</v>
          </cell>
          <cell r="BT589">
            <v>-43.821219999997993</v>
          </cell>
          <cell r="BU589">
            <v>0</v>
          </cell>
          <cell r="BV589">
            <v>-91.185700000001816</v>
          </cell>
          <cell r="BW589">
            <v>0</v>
          </cell>
          <cell r="BX589">
            <v>0</v>
          </cell>
          <cell r="BY589">
            <v>-60.988180000000284</v>
          </cell>
          <cell r="BZ589">
            <v>-23.94450000001234</v>
          </cell>
          <cell r="CA589">
            <v>0</v>
          </cell>
          <cell r="CB589">
            <v>-19.999989999996615</v>
          </cell>
          <cell r="CC589">
            <v>-115.33770999999251</v>
          </cell>
          <cell r="CD589">
            <v>-109.14149000000907</v>
          </cell>
          <cell r="CE589">
            <v>-476.29134999960661</v>
          </cell>
          <cell r="CF589">
            <v>-75.955179999989923</v>
          </cell>
          <cell r="CG589">
            <v>-24.270269999993616</v>
          </cell>
          <cell r="CH589">
            <v>-5.5598099999988335</v>
          </cell>
          <cell r="CI589">
            <v>-15.559820000002219</v>
          </cell>
          <cell r="CJ589">
            <v>0</v>
          </cell>
          <cell r="CK589">
            <v>0</v>
          </cell>
          <cell r="CL589">
            <v>-53.875249999997322</v>
          </cell>
          <cell r="CM589">
            <v>-43.41614999997546</v>
          </cell>
          <cell r="CN589">
            <v>-27.799820000000182</v>
          </cell>
          <cell r="CO589">
            <v>-60.197820000001229</v>
          </cell>
          <cell r="CP589">
            <v>-107.78097000000707</v>
          </cell>
          <cell r="CQ589">
            <v>-61.876260000019101</v>
          </cell>
          <cell r="CR589">
            <v>0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0</v>
          </cell>
          <cell r="DB589">
            <v>0</v>
          </cell>
          <cell r="DC589">
            <v>0</v>
          </cell>
          <cell r="DD589">
            <v>0</v>
          </cell>
          <cell r="DE589">
            <v>0</v>
          </cell>
          <cell r="DF589">
            <v>0</v>
          </cell>
          <cell r="DG589">
            <v>0</v>
          </cell>
          <cell r="DH589">
            <v>0</v>
          </cell>
          <cell r="DI589">
            <v>0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0</v>
          </cell>
          <cell r="DP589">
            <v>0</v>
          </cell>
          <cell r="DQ589">
            <v>0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0</v>
          </cell>
          <cell r="DZ589">
            <v>0</v>
          </cell>
          <cell r="EA589">
            <v>0</v>
          </cell>
          <cell r="EB589">
            <v>0</v>
          </cell>
          <cell r="EC589">
            <v>0</v>
          </cell>
          <cell r="ED589">
            <v>0</v>
          </cell>
        </row>
        <row r="590">
          <cell r="F590">
            <v>-147.09515999996802</v>
          </cell>
          <cell r="G590">
            <v>-128.11543999999412</v>
          </cell>
          <cell r="H590">
            <v>-295.80086999997729</v>
          </cell>
          <cell r="I590">
            <v>-96.278120000002673</v>
          </cell>
          <cell r="J590">
            <v>-93.553269999974873</v>
          </cell>
          <cell r="K590">
            <v>-264.60920999996597</v>
          </cell>
          <cell r="L590">
            <v>-274.52561000001151</v>
          </cell>
          <cell r="M590">
            <v>-222.35602999996627</v>
          </cell>
          <cell r="N590">
            <v>-202.43276999995578</v>
          </cell>
          <cell r="O590">
            <v>-104.20470000000205</v>
          </cell>
          <cell r="P590">
            <v>-201.42535999999382</v>
          </cell>
          <cell r="Q590">
            <v>-193.65847999998368</v>
          </cell>
          <cell r="R590">
            <v>-2425.5041999993846</v>
          </cell>
          <cell r="S590">
            <v>-324.88605999998981</v>
          </cell>
          <cell r="T590">
            <v>-103.78226999996696</v>
          </cell>
          <cell r="U590">
            <v>-256.2525799999712</v>
          </cell>
          <cell r="V590">
            <v>-163.4250100000063</v>
          </cell>
          <cell r="W590">
            <v>-132.0960999999952</v>
          </cell>
          <cell r="X590">
            <v>-179.84234999999171</v>
          </cell>
          <cell r="Y590">
            <v>-268.19676000002073</v>
          </cell>
          <cell r="Z590">
            <v>-201.33445999998366</v>
          </cell>
          <cell r="AA590">
            <v>-290.03412999992725</v>
          </cell>
          <cell r="AB590">
            <v>-135.62264000001596</v>
          </cell>
          <cell r="AC590">
            <v>-217.49145999999018</v>
          </cell>
          <cell r="AD590">
            <v>-152.54037999996217</v>
          </cell>
          <cell r="AE590">
            <v>-2394.2705299998634</v>
          </cell>
          <cell r="AF590">
            <v>-208.32627000001958</v>
          </cell>
          <cell r="AG590">
            <v>-96.264640000008512</v>
          </cell>
          <cell r="AH590">
            <v>-186.05014000000665</v>
          </cell>
          <cell r="AI590">
            <v>-138.78678000002401</v>
          </cell>
          <cell r="AJ590">
            <v>-102.01907999999821</v>
          </cell>
          <cell r="AK590">
            <v>-359.16642999998294</v>
          </cell>
          <cell r="AL590">
            <v>-237.16084999998566</v>
          </cell>
          <cell r="AM590">
            <v>-175.49410999997053</v>
          </cell>
          <cell r="AN590">
            <v>-270.05534000002081</v>
          </cell>
          <cell r="AO590">
            <v>-130.16795000003185</v>
          </cell>
          <cell r="AP590">
            <v>-270.76937999995425</v>
          </cell>
          <cell r="AQ590">
            <v>-220.00956000003498</v>
          </cell>
          <cell r="AR590">
            <v>-2337.6177400001325</v>
          </cell>
          <cell r="AS590">
            <v>-270.47590999997919</v>
          </cell>
          <cell r="AT590">
            <v>-141.18026000005193</v>
          </cell>
          <cell r="AU590">
            <v>-226.4511900000507</v>
          </cell>
          <cell r="AV590">
            <v>-79.12043999999878</v>
          </cell>
          <cell r="AW590">
            <v>-229.44768000001204</v>
          </cell>
          <cell r="AX590">
            <v>-217.9415100000333</v>
          </cell>
          <cell r="AY590">
            <v>-313.08014000003459</v>
          </cell>
          <cell r="AZ590">
            <v>-176.22583000001032</v>
          </cell>
          <cell r="BA590">
            <v>-195.11586000001989</v>
          </cell>
          <cell r="BB590">
            <v>-149.89831999997841</v>
          </cell>
          <cell r="BC590">
            <v>-220.57481999997981</v>
          </cell>
          <cell r="BD590">
            <v>-118.1057799999835</v>
          </cell>
          <cell r="BE590">
            <v>-2762.3675999999978</v>
          </cell>
          <cell r="BF590">
            <v>-347.27297999995062</v>
          </cell>
          <cell r="BG590">
            <v>-115.89157999999588</v>
          </cell>
          <cell r="BH590">
            <v>-193.78201999998419</v>
          </cell>
          <cell r="BI590">
            <v>-70.408510000008391</v>
          </cell>
          <cell r="BJ590">
            <v>-284.4898300000059</v>
          </cell>
          <cell r="BK590">
            <v>-185.66674999997485</v>
          </cell>
          <cell r="BL590">
            <v>-455.40961000003153</v>
          </cell>
          <cell r="BM590">
            <v>-241.9130100000184</v>
          </cell>
          <cell r="BN590">
            <v>-236.89160999999149</v>
          </cell>
          <cell r="BO590">
            <v>-152.94114000000991</v>
          </cell>
          <cell r="BP590">
            <v>-311.04810999997426</v>
          </cell>
          <cell r="BQ590">
            <v>-166.65245000005234</v>
          </cell>
          <cell r="BR590">
            <v>-2444.7177600003779</v>
          </cell>
          <cell r="BS590">
            <v>-211.23986999999033</v>
          </cell>
          <cell r="BT590">
            <v>-172.34583000000566</v>
          </cell>
          <cell r="BU590">
            <v>-220.31760999996914</v>
          </cell>
          <cell r="BV590">
            <v>-97.883730000001378</v>
          </cell>
          <cell r="BW590">
            <v>-231.5063299999747</v>
          </cell>
          <cell r="BX590">
            <v>-289.42087999999058</v>
          </cell>
          <cell r="BY590">
            <v>-298.54625000001397</v>
          </cell>
          <cell r="BZ590">
            <v>-236.60839000000851</v>
          </cell>
          <cell r="CA590">
            <v>-233.88731999997981</v>
          </cell>
          <cell r="CB590">
            <v>-114.10596999997506</v>
          </cell>
          <cell r="CC590">
            <v>-207.20867000002181</v>
          </cell>
          <cell r="CD590">
            <v>-131.64691000001039</v>
          </cell>
          <cell r="CE590">
            <v>-2407.7605800000019</v>
          </cell>
          <cell r="CF590">
            <v>-278.82185000000754</v>
          </cell>
          <cell r="CG590">
            <v>-229.04139999998733</v>
          </cell>
          <cell r="CH590">
            <v>-116.33072000002721</v>
          </cell>
          <cell r="CI590">
            <v>-97.628690000012284</v>
          </cell>
          <cell r="CJ590">
            <v>-233.064790000004</v>
          </cell>
          <cell r="CK590">
            <v>-247.19013000000268</v>
          </cell>
          <cell r="CL590">
            <v>-270.07341999997152</v>
          </cell>
          <cell r="CM590">
            <v>-154.07192000001669</v>
          </cell>
          <cell r="CN590">
            <v>-176.30004999996163</v>
          </cell>
          <cell r="CO590">
            <v>-212.65158999996493</v>
          </cell>
          <cell r="CP590">
            <v>-232.4432299999753</v>
          </cell>
          <cell r="CQ590">
            <v>-160.14279000001261</v>
          </cell>
          <cell r="CR590">
            <v>-2791.579780000262</v>
          </cell>
          <cell r="CS590">
            <v>-480.79142000002321</v>
          </cell>
          <cell r="CT590">
            <v>-126.35077999997884</v>
          </cell>
          <cell r="CU590">
            <v>-241.86891000001924</v>
          </cell>
          <cell r="CV590">
            <v>-72.675749999994878</v>
          </cell>
          <cell r="CW590">
            <v>-222.09540999997989</v>
          </cell>
          <cell r="CX590">
            <v>-202.60471999994479</v>
          </cell>
          <cell r="CY590">
            <v>-150.45569999999134</v>
          </cell>
          <cell r="CZ590">
            <v>-170.22263999999268</v>
          </cell>
          <cell r="DA590">
            <v>-188.18229999998584</v>
          </cell>
          <cell r="DB590">
            <v>-165.38471999997273</v>
          </cell>
          <cell r="DC590">
            <v>-319.99628000002122</v>
          </cell>
          <cell r="DD590">
            <v>-450.95115000003716</v>
          </cell>
          <cell r="DE590">
            <v>-3699.619949999731</v>
          </cell>
          <cell r="DF590">
            <v>-630.14640999998664</v>
          </cell>
          <cell r="DG590">
            <v>-283.05888999998569</v>
          </cell>
          <cell r="DH590">
            <v>-310.8298300000024</v>
          </cell>
          <cell r="DI590">
            <v>-191.41102999998839</v>
          </cell>
          <cell r="DJ590">
            <v>-381.695550000004</v>
          </cell>
          <cell r="DK590">
            <v>-179.55473000003258</v>
          </cell>
          <cell r="DL590">
            <v>-147.69734999997308</v>
          </cell>
          <cell r="DM590">
            <v>-215.84786999999778</v>
          </cell>
          <cell r="DN590">
            <v>-211.4305100000347</v>
          </cell>
          <cell r="DO590">
            <v>-125.55994000000646</v>
          </cell>
          <cell r="DP590">
            <v>-392.39104999997653</v>
          </cell>
          <cell r="DQ590">
            <v>-629.99679000000469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</row>
        <row r="591">
          <cell r="F591">
            <v>-61.530047999985982</v>
          </cell>
          <cell r="G591">
            <v>-96.060217999969609</v>
          </cell>
          <cell r="H591">
            <v>-96.426107999999658</v>
          </cell>
          <cell r="I591">
            <v>-108.30658400000539</v>
          </cell>
          <cell r="J591">
            <v>-30.404085999995004</v>
          </cell>
          <cell r="K591">
            <v>-164.88461200002348</v>
          </cell>
          <cell r="L591">
            <v>-382.72967999998946</v>
          </cell>
          <cell r="M591">
            <v>-272.80775899998844</v>
          </cell>
          <cell r="N591">
            <v>-214.07529700000305</v>
          </cell>
          <cell r="O591">
            <v>-183.96779500003322</v>
          </cell>
          <cell r="P591">
            <v>-148.24810899997829</v>
          </cell>
          <cell r="Q591">
            <v>-144.53902999998536</v>
          </cell>
          <cell r="R591">
            <v>-1980.6680020000786</v>
          </cell>
          <cell r="S591">
            <v>-89.90159299998777</v>
          </cell>
          <cell r="T591">
            <v>-73.453460999968229</v>
          </cell>
          <cell r="U591">
            <v>-145.47602299999562</v>
          </cell>
          <cell r="V591">
            <v>-185.89113900001394</v>
          </cell>
          <cell r="W591">
            <v>-99.672668999992311</v>
          </cell>
          <cell r="X591">
            <v>-229.28852400000324</v>
          </cell>
          <cell r="Y591">
            <v>-438.18515999999363</v>
          </cell>
          <cell r="Z591">
            <v>-219.48443499999121</v>
          </cell>
          <cell r="AA591">
            <v>-104.43335999999545</v>
          </cell>
          <cell r="AB591">
            <v>-155.75591000000713</v>
          </cell>
          <cell r="AC591">
            <v>-93.945705000020098</v>
          </cell>
          <cell r="AD591">
            <v>-145.18002299999353</v>
          </cell>
          <cell r="AE591">
            <v>-2152.3372149993666</v>
          </cell>
          <cell r="AF591">
            <v>-50.461385000002338</v>
          </cell>
          <cell r="AG591">
            <v>-87.902121000020998</v>
          </cell>
          <cell r="AH591">
            <v>-144.7346569999936</v>
          </cell>
          <cell r="AI591">
            <v>-223.26447799999733</v>
          </cell>
          <cell r="AJ591">
            <v>-108.31080099999963</v>
          </cell>
          <cell r="AK591">
            <v>-202.84989999997197</v>
          </cell>
          <cell r="AL591">
            <v>-443.10205699998187</v>
          </cell>
          <cell r="AM591">
            <v>-367.31470400001854</v>
          </cell>
          <cell r="AN591">
            <v>-222.40383100000327</v>
          </cell>
          <cell r="AO591">
            <v>-140.59866799996234</v>
          </cell>
          <cell r="AP591">
            <v>-92.524294999981066</v>
          </cell>
          <cell r="AQ591">
            <v>-68.870318000001134</v>
          </cell>
          <cell r="AR591">
            <v>-3180.8135429997928</v>
          </cell>
          <cell r="AS591">
            <v>-184.55146199997398</v>
          </cell>
          <cell r="AT591">
            <v>-199.03321100000176</v>
          </cell>
          <cell r="AU591">
            <v>-179.42955599998822</v>
          </cell>
          <cell r="AV591">
            <v>-225.466214999964</v>
          </cell>
          <cell r="AW591">
            <v>-140.71815000000061</v>
          </cell>
          <cell r="AX591">
            <v>-298.87632999999914</v>
          </cell>
          <cell r="AY591">
            <v>-533.88519899995299</v>
          </cell>
          <cell r="AZ591">
            <v>-548.75625999999465</v>
          </cell>
          <cell r="BA591">
            <v>-393.40979399997741</v>
          </cell>
          <cell r="BB591">
            <v>-229.91171699998085</v>
          </cell>
          <cell r="BC591">
            <v>-130.30516600000556</v>
          </cell>
          <cell r="BD591">
            <v>-116.47048300004099</v>
          </cell>
          <cell r="BE591">
            <v>-2980.6243260004558</v>
          </cell>
          <cell r="BF591">
            <v>-148.21757999999681</v>
          </cell>
          <cell r="BG591">
            <v>-145.06032199997571</v>
          </cell>
          <cell r="BH591">
            <v>-104.5934089999937</v>
          </cell>
          <cell r="BI591">
            <v>-132.81664400000591</v>
          </cell>
          <cell r="BJ591">
            <v>-147.22719899998629</v>
          </cell>
          <cell r="BK591">
            <v>-347.57436000002781</v>
          </cell>
          <cell r="BL591">
            <v>-529.64623200002825</v>
          </cell>
          <cell r="BM591">
            <v>-484.67947100003948</v>
          </cell>
          <cell r="BN591">
            <v>-390.7335370000219</v>
          </cell>
          <cell r="BO591">
            <v>-269.62691400002223</v>
          </cell>
          <cell r="BP591">
            <v>-127.53175599998212</v>
          </cell>
          <cell r="BQ591">
            <v>-152.91690199999721</v>
          </cell>
          <cell r="BR591">
            <v>-3287.9909220002592</v>
          </cell>
          <cell r="BS591">
            <v>-167.73033200003556</v>
          </cell>
          <cell r="BT591">
            <v>-125.98840900001233</v>
          </cell>
          <cell r="BU591">
            <v>-96.982829999993555</v>
          </cell>
          <cell r="BV591">
            <v>-162.82716399998753</v>
          </cell>
          <cell r="BW591">
            <v>-150.41601000000082</v>
          </cell>
          <cell r="BX591">
            <v>-421.31593000001158</v>
          </cell>
          <cell r="BY591">
            <v>-507.62912499997765</v>
          </cell>
          <cell r="BZ591">
            <v>-542.51143200002844</v>
          </cell>
          <cell r="CA591">
            <v>-470.51170000003185</v>
          </cell>
          <cell r="CB591">
            <v>-223.25663899999927</v>
          </cell>
          <cell r="CC591">
            <v>-186.69356400001561</v>
          </cell>
          <cell r="CD591">
            <v>-232.1277869999758</v>
          </cell>
          <cell r="CE591">
            <v>-3697.5122690000571</v>
          </cell>
          <cell r="CF591">
            <v>-221.90510900001391</v>
          </cell>
          <cell r="CG591">
            <v>-176.02384099998744</v>
          </cell>
          <cell r="CH591">
            <v>-196.3572920000006</v>
          </cell>
          <cell r="CI591">
            <v>-212.60661599997547</v>
          </cell>
          <cell r="CJ591">
            <v>-158.06683900000644</v>
          </cell>
          <cell r="CK591">
            <v>-403.08366000000387</v>
          </cell>
          <cell r="CL591">
            <v>-570.11105499998666</v>
          </cell>
          <cell r="CM591">
            <v>-560.68972500000382</v>
          </cell>
          <cell r="CN591">
            <v>-473.58167399995727</v>
          </cell>
          <cell r="CO591">
            <v>-249.02007700002287</v>
          </cell>
          <cell r="CP591">
            <v>-108.03972100000829</v>
          </cell>
          <cell r="CQ591">
            <v>-368.02666000000318</v>
          </cell>
          <cell r="CR591">
            <v>-2220.3518109996803</v>
          </cell>
          <cell r="CS591">
            <v>-238.59658399998443</v>
          </cell>
          <cell r="CT591">
            <v>-184.93505299999379</v>
          </cell>
          <cell r="CU591">
            <v>-273.636370000022</v>
          </cell>
          <cell r="CV591">
            <v>-196.68473000000813</v>
          </cell>
          <cell r="CW591">
            <v>-140.11588600001414</v>
          </cell>
          <cell r="CX591">
            <v>-221.28664500001469</v>
          </cell>
          <cell r="CY591">
            <v>-131.46311399998376</v>
          </cell>
          <cell r="CZ591">
            <v>-197.74983700003941</v>
          </cell>
          <cell r="DA591">
            <v>-290.34949300001608</v>
          </cell>
          <cell r="DB591">
            <v>-103.8398440000019</v>
          </cell>
          <cell r="DC591">
            <v>-97.512424000015017</v>
          </cell>
          <cell r="DD591">
            <v>-144.18183099999442</v>
          </cell>
          <cell r="DE591">
            <v>-2563.0748009998351</v>
          </cell>
          <cell r="DF591">
            <v>-378.51601399999345</v>
          </cell>
          <cell r="DG591">
            <v>-87.21443900000304</v>
          </cell>
          <cell r="DH591">
            <v>-213.01528699998744</v>
          </cell>
          <cell r="DI591">
            <v>-185.02824600000167</v>
          </cell>
          <cell r="DJ591">
            <v>-159.38513700000476</v>
          </cell>
          <cell r="DK591">
            <v>-211.68564300000435</v>
          </cell>
          <cell r="DL591">
            <v>-224.76676799997222</v>
          </cell>
          <cell r="DM591">
            <v>-133.35661499993876</v>
          </cell>
          <cell r="DN591">
            <v>-194.63735000003362</v>
          </cell>
          <cell r="DO591">
            <v>-144.46121999999741</v>
          </cell>
          <cell r="DP591">
            <v>-314.46920499997213</v>
          </cell>
          <cell r="DQ591">
            <v>-316.5388769999845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</row>
        <row r="592"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0</v>
          </cell>
          <cell r="CZ592">
            <v>0</v>
          </cell>
          <cell r="DA592">
            <v>0</v>
          </cell>
          <cell r="DB592">
            <v>0</v>
          </cell>
          <cell r="DC592">
            <v>0</v>
          </cell>
          <cell r="DD592">
            <v>0</v>
          </cell>
          <cell r="DE592">
            <v>0</v>
          </cell>
          <cell r="DF592">
            <v>0</v>
          </cell>
          <cell r="DG592">
            <v>0</v>
          </cell>
          <cell r="DH592">
            <v>0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>
            <v>0</v>
          </cell>
          <cell r="DZ592">
            <v>0</v>
          </cell>
          <cell r="EA592">
            <v>0</v>
          </cell>
          <cell r="EB592">
            <v>0</v>
          </cell>
          <cell r="EC592">
            <v>0</v>
          </cell>
          <cell r="ED592">
            <v>0</v>
          </cell>
        </row>
        <row r="594">
          <cell r="F594">
            <v>-563.91520999977365</v>
          </cell>
          <cell r="G594">
            <v>-447.86985149991233</v>
          </cell>
          <cell r="H594">
            <v>-667.4351200000383</v>
          </cell>
          <cell r="I594">
            <v>-375.59589300001971</v>
          </cell>
          <cell r="J594">
            <v>-232.76188799983356</v>
          </cell>
          <cell r="K594">
            <v>-617.34737700002734</v>
          </cell>
          <cell r="L594">
            <v>-1198.5936845003162</v>
          </cell>
          <cell r="M594">
            <v>-993.02003599982709</v>
          </cell>
          <cell r="N594">
            <v>-914.91942499997094</v>
          </cell>
          <cell r="O594">
            <v>-729.57021699985489</v>
          </cell>
          <cell r="P594">
            <v>-609.37317799997982</v>
          </cell>
          <cell r="Q594">
            <v>-686.85487699997611</v>
          </cell>
          <cell r="R594">
            <v>-8408.9453450012952</v>
          </cell>
          <cell r="S594">
            <v>-886.5077919998439</v>
          </cell>
          <cell r="T594">
            <v>-393.52248699998017</v>
          </cell>
          <cell r="U594">
            <v>-751.98577299993485</v>
          </cell>
          <cell r="V594">
            <v>-524.42922549997456</v>
          </cell>
          <cell r="W594">
            <v>-320.44751699990593</v>
          </cell>
          <cell r="X594">
            <v>-684.67467599990778</v>
          </cell>
          <cell r="Y594">
            <v>-1159.8941770000383</v>
          </cell>
          <cell r="Z594">
            <v>-774.22578900004737</v>
          </cell>
          <cell r="AA594">
            <v>-1014.0591554997955</v>
          </cell>
          <cell r="AB594">
            <v>-638.12437299988233</v>
          </cell>
          <cell r="AC594">
            <v>-629.45073299994692</v>
          </cell>
          <cell r="AD594">
            <v>-631.62364699970931</v>
          </cell>
          <cell r="AE594">
            <v>-8622.2203634995967</v>
          </cell>
          <cell r="AF594">
            <v>-589.19333999999799</v>
          </cell>
          <cell r="AG594">
            <v>-496.38034600019455</v>
          </cell>
          <cell r="AH594">
            <v>-657.64150899986271</v>
          </cell>
          <cell r="AI594">
            <v>-630.6656560000265</v>
          </cell>
          <cell r="AJ594">
            <v>-390.92740200005937</v>
          </cell>
          <cell r="AK594">
            <v>-876.82521100004669</v>
          </cell>
          <cell r="AL594">
            <v>-1138.4239439999219</v>
          </cell>
          <cell r="AM594">
            <v>-1025.7969624998514</v>
          </cell>
          <cell r="AN594">
            <v>-1024.2996879997663</v>
          </cell>
          <cell r="AO594">
            <v>-652.03362799994648</v>
          </cell>
          <cell r="AP594">
            <v>-601.86220399988815</v>
          </cell>
          <cell r="AQ594">
            <v>-538.17047300003469</v>
          </cell>
          <cell r="AR594">
            <v>-10125.5316300001</v>
          </cell>
          <cell r="AS594">
            <v>-1121.1677019998897</v>
          </cell>
          <cell r="AT594">
            <v>-567.65631999995094</v>
          </cell>
          <cell r="AU594">
            <v>-607.23724799987394</v>
          </cell>
          <cell r="AV594">
            <v>-514.01452199998312</v>
          </cell>
          <cell r="AW594">
            <v>-553.56359999999404</v>
          </cell>
          <cell r="AX594">
            <v>-815.28874000010546</v>
          </cell>
          <cell r="AY594">
            <v>-1529.0018149998505</v>
          </cell>
          <cell r="AZ594">
            <v>-1242.0472089997493</v>
          </cell>
          <cell r="BA594">
            <v>-1133.0052940000314</v>
          </cell>
          <cell r="BB594">
            <v>-801.47518699988723</v>
          </cell>
          <cell r="BC594">
            <v>-697.89074199995957</v>
          </cell>
          <cell r="BD594">
            <v>-543.18325100000948</v>
          </cell>
          <cell r="BE594">
            <v>-10211.230481998995</v>
          </cell>
          <cell r="BF594">
            <v>-920.93062500003725</v>
          </cell>
          <cell r="BG594">
            <v>-536.19962100009434</v>
          </cell>
          <cell r="BH594">
            <v>-596.2231600000523</v>
          </cell>
          <cell r="BI594">
            <v>-362.10010600008536</v>
          </cell>
          <cell r="BJ594">
            <v>-711.82825900008902</v>
          </cell>
          <cell r="BK594">
            <v>-761.25150199979544</v>
          </cell>
          <cell r="BL594">
            <v>-1635.595018000342</v>
          </cell>
          <cell r="BM594">
            <v>-1384.2766479998827</v>
          </cell>
          <cell r="BN594">
            <v>-1099.412487000227</v>
          </cell>
          <cell r="BO594">
            <v>-839.57348399981856</v>
          </cell>
          <cell r="BP594">
            <v>-740.89030099986121</v>
          </cell>
          <cell r="BQ594">
            <v>-622.94927100022323</v>
          </cell>
          <cell r="BR594">
            <v>-10319.585875002667</v>
          </cell>
          <cell r="BS594">
            <v>-890.04924500011839</v>
          </cell>
          <cell r="BT594">
            <v>-524.12659699993674</v>
          </cell>
          <cell r="BU594">
            <v>-627.30024699994829</v>
          </cell>
          <cell r="BV594">
            <v>-491.19192400004249</v>
          </cell>
          <cell r="BW594">
            <v>-480.99042000004556</v>
          </cell>
          <cell r="BX594">
            <v>-963.24918000004254</v>
          </cell>
          <cell r="BY594">
            <v>-1557.7810659999959</v>
          </cell>
          <cell r="BZ594">
            <v>-1287.2425279999152</v>
          </cell>
          <cell r="CA594">
            <v>-1155.0721559999511</v>
          </cell>
          <cell r="CB594">
            <v>-795.32915999996476</v>
          </cell>
          <cell r="CC594">
            <v>-782.05436500022188</v>
          </cell>
          <cell r="CD594">
            <v>-765.19898700015619</v>
          </cell>
          <cell r="CE594">
            <v>-10554.209740003571</v>
          </cell>
          <cell r="CF594">
            <v>-1006.9563970002346</v>
          </cell>
          <cell r="CG594">
            <v>-696.44868899998255</v>
          </cell>
          <cell r="CH594">
            <v>-672.91645899997093</v>
          </cell>
          <cell r="CI594">
            <v>-487.61670299991965</v>
          </cell>
          <cell r="CJ594">
            <v>-606.68422900000587</v>
          </cell>
          <cell r="CK594">
            <v>-995.29404000006616</v>
          </cell>
          <cell r="CL594">
            <v>-1461.7678869999945</v>
          </cell>
          <cell r="CM594">
            <v>-1288.0662770001218</v>
          </cell>
          <cell r="CN594">
            <v>-985.02706400002353</v>
          </cell>
          <cell r="CO594">
            <v>-782.39364499994554</v>
          </cell>
          <cell r="CP594">
            <v>-691.27506899996661</v>
          </cell>
          <cell r="CQ594">
            <v>-879.76328100031242</v>
          </cell>
          <cell r="CR594">
            <v>-8662.5041899997741</v>
          </cell>
          <cell r="CS594">
            <v>-1384.1519149998203</v>
          </cell>
          <cell r="CT594">
            <v>-494.59872899996117</v>
          </cell>
          <cell r="CU594">
            <v>-721.91567000001669</v>
          </cell>
          <cell r="CV594">
            <v>-420.41418500011787</v>
          </cell>
          <cell r="CW594">
            <v>-492.78209600003902</v>
          </cell>
          <cell r="CX594">
            <v>-649.89352500019595</v>
          </cell>
          <cell r="CY594">
            <v>-561.84463099995628</v>
          </cell>
          <cell r="CZ594">
            <v>-645.10173500003293</v>
          </cell>
          <cell r="DA594">
            <v>-793.14199300017208</v>
          </cell>
          <cell r="DB594">
            <v>-504.5225859999191</v>
          </cell>
          <cell r="DC594">
            <v>-1003.2250260000583</v>
          </cell>
          <cell r="DD594">
            <v>-990.91209900006652</v>
          </cell>
          <cell r="DE594">
            <v>-11109.789179999381</v>
          </cell>
          <cell r="DF594">
            <v>-1626.5855309998151</v>
          </cell>
          <cell r="DG594">
            <v>-670.02321300003678</v>
          </cell>
          <cell r="DH594">
            <v>-771.30697400006466</v>
          </cell>
          <cell r="DI594">
            <v>-716.0852479999885</v>
          </cell>
          <cell r="DJ594">
            <v>-634.86659899994265</v>
          </cell>
          <cell r="DK594">
            <v>-695.23554699996021</v>
          </cell>
          <cell r="DL594">
            <v>-679.41466799983755</v>
          </cell>
          <cell r="DM594">
            <v>-632.41174599993974</v>
          </cell>
          <cell r="DN594">
            <v>-865.05363700003363</v>
          </cell>
          <cell r="DO594">
            <v>-722.10871100006625</v>
          </cell>
          <cell r="DP594">
            <v>-1474.3404620001093</v>
          </cell>
          <cell r="DQ594">
            <v>-1622.3568440002855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</row>
        <row r="603"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</row>
        <row r="605"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</row>
        <row r="606"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-644.66196496994235</v>
          </cell>
          <cell r="S606">
            <v>-20</v>
          </cell>
          <cell r="T606">
            <v>-37.708439800000633</v>
          </cell>
          <cell r="U606">
            <v>-109.54635539999435</v>
          </cell>
          <cell r="V606">
            <v>-83.531778600001417</v>
          </cell>
          <cell r="W606">
            <v>-102.27642179999384</v>
          </cell>
          <cell r="X606">
            <v>-65.921205320002628</v>
          </cell>
          <cell r="Y606">
            <v>-27.621528999996372</v>
          </cell>
          <cell r="Z606">
            <v>-20</v>
          </cell>
          <cell r="AA606">
            <v>-113.35997200000565</v>
          </cell>
          <cell r="AB606">
            <v>-50.469173049990786</v>
          </cell>
          <cell r="AC606">
            <v>-10</v>
          </cell>
          <cell r="AD606">
            <v>-4.2270900000003166</v>
          </cell>
          <cell r="AE606">
            <v>-884.60714113002177</v>
          </cell>
          <cell r="AF606">
            <v>0</v>
          </cell>
          <cell r="AG606">
            <v>-55.560059800001909</v>
          </cell>
          <cell r="AH606">
            <v>-163.72670600000129</v>
          </cell>
          <cell r="AI606">
            <v>-110.18016120000539</v>
          </cell>
          <cell r="AJ606">
            <v>-113.95854119999422</v>
          </cell>
          <cell r="AK606">
            <v>-102.11328669999784</v>
          </cell>
          <cell r="AL606">
            <v>-5.5600584999992861</v>
          </cell>
          <cell r="AM606">
            <v>-33.359839730001113</v>
          </cell>
          <cell r="AN606">
            <v>-102.23950299999706</v>
          </cell>
          <cell r="AO606">
            <v>-99.186289000004763</v>
          </cell>
          <cell r="AP606">
            <v>-20</v>
          </cell>
          <cell r="AQ606">
            <v>-78.722695999997086</v>
          </cell>
          <cell r="AR606">
            <v>-600.64140690013301</v>
          </cell>
          <cell r="AS606">
            <v>-9.9997500000026776</v>
          </cell>
          <cell r="AT606">
            <v>-25.725820000006934</v>
          </cell>
          <cell r="AU606">
            <v>-110.03767599999992</v>
          </cell>
          <cell r="AV606">
            <v>-139.99999959999695</v>
          </cell>
          <cell r="AW606">
            <v>-104.96905649999826</v>
          </cell>
          <cell r="AX606">
            <v>-46.67968899999687</v>
          </cell>
          <cell r="AY606">
            <v>-3.0894440000047325</v>
          </cell>
          <cell r="AZ606">
            <v>-13.627427299994451</v>
          </cell>
          <cell r="BA606">
            <v>-58.011840999999549</v>
          </cell>
          <cell r="BB606">
            <v>-48.500702500008629</v>
          </cell>
          <cell r="BC606">
            <v>-30.000001000007614</v>
          </cell>
          <cell r="BD606">
            <v>-10</v>
          </cell>
          <cell r="BE606">
            <v>-226.31422399985604</v>
          </cell>
          <cell r="BF606">
            <v>0</v>
          </cell>
          <cell r="BG606">
            <v>0</v>
          </cell>
          <cell r="BH606">
            <v>0</v>
          </cell>
          <cell r="BI606">
            <v>-30</v>
          </cell>
          <cell r="BJ606">
            <v>-40.957747000000381</v>
          </cell>
          <cell r="BK606">
            <v>-11.119623999999021</v>
          </cell>
          <cell r="BL606">
            <v>-25.559816000000865</v>
          </cell>
          <cell r="BM606">
            <v>0</v>
          </cell>
          <cell r="BN606">
            <v>0</v>
          </cell>
          <cell r="BO606">
            <v>-118.67703700000129</v>
          </cell>
          <cell r="BP606">
            <v>0</v>
          </cell>
          <cell r="BQ606">
            <v>0</v>
          </cell>
          <cell r="BR606">
            <v>-84.633155340095982</v>
          </cell>
          <cell r="BS606">
            <v>0</v>
          </cell>
          <cell r="BT606">
            <v>0</v>
          </cell>
          <cell r="BU606">
            <v>0</v>
          </cell>
          <cell r="BV606">
            <v>-6.4542503400007263</v>
          </cell>
          <cell r="BW606">
            <v>-45.559916999998677</v>
          </cell>
          <cell r="BX606">
            <v>-10</v>
          </cell>
          <cell r="BY606">
            <v>0</v>
          </cell>
          <cell r="BZ606">
            <v>0</v>
          </cell>
          <cell r="CA606">
            <v>-17.058938000001945</v>
          </cell>
          <cell r="CB606">
            <v>-5.5600500000000466</v>
          </cell>
          <cell r="CC606">
            <v>0</v>
          </cell>
          <cell r="CD606">
            <v>0</v>
          </cell>
          <cell r="CE606">
            <v>-34.403592099901289</v>
          </cell>
          <cell r="CF606">
            <v>0</v>
          </cell>
          <cell r="CG606">
            <v>0</v>
          </cell>
          <cell r="CH606">
            <v>0</v>
          </cell>
          <cell r="CI606">
            <v>-10</v>
          </cell>
          <cell r="CJ606">
            <v>-2.6290739999967627</v>
          </cell>
          <cell r="CK606">
            <v>-14.364079099999799</v>
          </cell>
          <cell r="CL606">
            <v>0</v>
          </cell>
          <cell r="CM606">
            <v>-7.4104389999993145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-74.899088300066069</v>
          </cell>
          <cell r="CS606">
            <v>0</v>
          </cell>
          <cell r="CT606">
            <v>-10.000000300002284</v>
          </cell>
          <cell r="CU606">
            <v>0</v>
          </cell>
          <cell r="CV606">
            <v>-10</v>
          </cell>
          <cell r="CW606">
            <v>-0.30701499999850057</v>
          </cell>
          <cell r="CX606">
            <v>-11.232202300001518</v>
          </cell>
          <cell r="CY606">
            <v>-16.679936699998507</v>
          </cell>
          <cell r="CZ606">
            <v>-5.5600590000030934</v>
          </cell>
          <cell r="DA606">
            <v>-5.5600600000034319</v>
          </cell>
          <cell r="DB606">
            <v>-5.5598150000005262</v>
          </cell>
          <cell r="DC606">
            <v>-10</v>
          </cell>
          <cell r="DD606">
            <v>0</v>
          </cell>
          <cell r="DE606">
            <v>-209.25628049997613</v>
          </cell>
          <cell r="DF606">
            <v>0</v>
          </cell>
          <cell r="DG606">
            <v>0</v>
          </cell>
          <cell r="DH606">
            <v>0</v>
          </cell>
          <cell r="DI606">
            <v>-36.875834999998915</v>
          </cell>
          <cell r="DJ606">
            <v>-18.896546000003582</v>
          </cell>
          <cell r="DK606">
            <v>-10</v>
          </cell>
          <cell r="DL606">
            <v>-12.999844999998459</v>
          </cell>
          <cell r="DM606">
            <v>-97.081999499998346</v>
          </cell>
          <cell r="DN606">
            <v>-27.131369999995513</v>
          </cell>
          <cell r="DO606">
            <v>-6.2706849999958649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</row>
        <row r="607"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-121.48149810000905</v>
          </cell>
          <cell r="Q607">
            <v>-83.808180000007269</v>
          </cell>
          <cell r="R607">
            <v>-1030.4215318000643</v>
          </cell>
          <cell r="S607">
            <v>-50</v>
          </cell>
          <cell r="T607">
            <v>-138.55309169999964</v>
          </cell>
          <cell r="U607">
            <v>-129.9998759999944</v>
          </cell>
          <cell r="V607">
            <v>-141.9131567000004</v>
          </cell>
          <cell r="W607">
            <v>-76.83344439999928</v>
          </cell>
          <cell r="X607">
            <v>-39.399410999998508</v>
          </cell>
          <cell r="Y607">
            <v>-7.6358079999990878</v>
          </cell>
          <cell r="Z607">
            <v>-34.282969700001559</v>
          </cell>
          <cell r="AA607">
            <v>-57.079594999995606</v>
          </cell>
          <cell r="AB607">
            <v>-117.82214599999861</v>
          </cell>
          <cell r="AC607">
            <v>-87.641837800008943</v>
          </cell>
          <cell r="AD607">
            <v>-149.2601954999991</v>
          </cell>
          <cell r="AE607">
            <v>-1143.2184933000244</v>
          </cell>
          <cell r="AF607">
            <v>-124.34866899999906</v>
          </cell>
          <cell r="AG607">
            <v>-201.11964200000511</v>
          </cell>
          <cell r="AH607">
            <v>-161.07997750000504</v>
          </cell>
          <cell r="AI607">
            <v>-111.12011999999959</v>
          </cell>
          <cell r="AJ607">
            <v>-70.000002000000677</v>
          </cell>
          <cell r="AK607">
            <v>-61.120124000000942</v>
          </cell>
          <cell r="AL607">
            <v>-18.046504999998433</v>
          </cell>
          <cell r="AM607">
            <v>-16.679926000000705</v>
          </cell>
          <cell r="AN607">
            <v>-44.7999140000029</v>
          </cell>
          <cell r="AO607">
            <v>-107.68385380000109</v>
          </cell>
          <cell r="AP607">
            <v>-89.357589999999618</v>
          </cell>
          <cell r="AQ607">
            <v>-137.86217000000761</v>
          </cell>
          <cell r="AR607">
            <v>-750.41235659003723</v>
          </cell>
          <cell r="AS607">
            <v>-58.611636489993543</v>
          </cell>
          <cell r="AT607">
            <v>-149.99999959999695</v>
          </cell>
          <cell r="AU607">
            <v>-134.37665549999656</v>
          </cell>
          <cell r="AV607">
            <v>-66.679930400001467</v>
          </cell>
          <cell r="AW607">
            <v>-47.235957000004419</v>
          </cell>
          <cell r="AX607">
            <v>-35.692699999999604</v>
          </cell>
          <cell r="AY607">
            <v>-5.5600549999944633</v>
          </cell>
          <cell r="AZ607">
            <v>-16.680179999999382</v>
          </cell>
          <cell r="BA607">
            <v>-42.239989300003799</v>
          </cell>
          <cell r="BB607">
            <v>-91.120117999998911</v>
          </cell>
          <cell r="BC607">
            <v>-62.215135300008114</v>
          </cell>
          <cell r="BD607">
            <v>-40</v>
          </cell>
          <cell r="BE607">
            <v>-166.20589030021802</v>
          </cell>
          <cell r="BF607">
            <v>0</v>
          </cell>
          <cell r="BG607">
            <v>0</v>
          </cell>
          <cell r="BH607">
            <v>0</v>
          </cell>
          <cell r="BI607">
            <v>-50.000004000001354</v>
          </cell>
          <cell r="BJ607">
            <v>-30.000002000000677</v>
          </cell>
          <cell r="BK607">
            <v>-27.286435300004086</v>
          </cell>
          <cell r="BL607">
            <v>-16.679454999997688</v>
          </cell>
          <cell r="BM607">
            <v>-11.11987400000362</v>
          </cell>
          <cell r="BN607">
            <v>-21.120114999997895</v>
          </cell>
          <cell r="BO607">
            <v>-10.000005000001693</v>
          </cell>
          <cell r="BP607">
            <v>0</v>
          </cell>
          <cell r="BQ607">
            <v>0</v>
          </cell>
          <cell r="BR607">
            <v>-215.50264440011233</v>
          </cell>
          <cell r="BS607">
            <v>0</v>
          </cell>
          <cell r="BT607">
            <v>0</v>
          </cell>
          <cell r="BU607">
            <v>-5.5600600000034319</v>
          </cell>
          <cell r="BV607">
            <v>-76.8952083999975</v>
          </cell>
          <cell r="BW607">
            <v>-24.12769699999626</v>
          </cell>
          <cell r="BX607">
            <v>-51.119874999996682</v>
          </cell>
          <cell r="BY607">
            <v>-11.120116999998572</v>
          </cell>
          <cell r="BZ607">
            <v>-11.119872000002943</v>
          </cell>
          <cell r="CA607">
            <v>-10</v>
          </cell>
          <cell r="CB607">
            <v>-25.559815000000526</v>
          </cell>
          <cell r="CC607">
            <v>0</v>
          </cell>
          <cell r="CD607">
            <v>0</v>
          </cell>
          <cell r="CE607">
            <v>-148.85054880008101</v>
          </cell>
          <cell r="CF607">
            <v>0</v>
          </cell>
          <cell r="CG607">
            <v>0</v>
          </cell>
          <cell r="CH607">
            <v>-35.55981900000188</v>
          </cell>
          <cell r="CI607">
            <v>-60</v>
          </cell>
          <cell r="CJ607">
            <v>-30.000001200001861</v>
          </cell>
          <cell r="CK607">
            <v>-12.170854600000894</v>
          </cell>
          <cell r="CL607">
            <v>-5.5598150000005262</v>
          </cell>
          <cell r="CM607">
            <v>0</v>
          </cell>
          <cell r="CN607">
            <v>0</v>
          </cell>
          <cell r="CO607">
            <v>-5.5600590000103693</v>
          </cell>
          <cell r="CP607">
            <v>0</v>
          </cell>
          <cell r="CQ607">
            <v>0</v>
          </cell>
          <cell r="CR607">
            <v>-203.58488239999861</v>
          </cell>
          <cell r="CS607">
            <v>0</v>
          </cell>
          <cell r="CT607">
            <v>0</v>
          </cell>
          <cell r="CU607">
            <v>0</v>
          </cell>
          <cell r="CV607">
            <v>-50</v>
          </cell>
          <cell r="CW607">
            <v>-16.927482099999906</v>
          </cell>
          <cell r="CX607">
            <v>-33.439610000001267</v>
          </cell>
          <cell r="CY607">
            <v>-0.77075000000331784</v>
          </cell>
          <cell r="CZ607">
            <v>-5.5598145999974804</v>
          </cell>
          <cell r="DA607">
            <v>-49.694505700004811</v>
          </cell>
          <cell r="DB607">
            <v>-47.192720000006375</v>
          </cell>
          <cell r="DC607">
            <v>0</v>
          </cell>
          <cell r="DD607">
            <v>0</v>
          </cell>
          <cell r="DE607">
            <v>-510.38271319982596</v>
          </cell>
          <cell r="DF607">
            <v>0</v>
          </cell>
          <cell r="DG607">
            <v>0</v>
          </cell>
          <cell r="DH607">
            <v>0</v>
          </cell>
          <cell r="DI607">
            <v>-77.506580700006452</v>
          </cell>
          <cell r="DJ607">
            <v>-64.30232149999938</v>
          </cell>
          <cell r="DK607">
            <v>-60.000489999998535</v>
          </cell>
          <cell r="DL607">
            <v>-10</v>
          </cell>
          <cell r="DM607">
            <v>-208.57332999999926</v>
          </cell>
          <cell r="DN607">
            <v>-70.000001000000339</v>
          </cell>
          <cell r="DO607">
            <v>-19.999989999996615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</row>
        <row r="608"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-301.74612199999683</v>
          </cell>
          <cell r="Q608">
            <v>-112.2397490000003</v>
          </cell>
          <cell r="R608">
            <v>-1559.9455924798967</v>
          </cell>
          <cell r="S608">
            <v>-283.45105997999781</v>
          </cell>
          <cell r="T608">
            <v>-224.5186010000034</v>
          </cell>
          <cell r="U608">
            <v>-250.77320809999947</v>
          </cell>
          <cell r="V608">
            <v>-80.992025799998373</v>
          </cell>
          <cell r="W608">
            <v>-55.581837399993674</v>
          </cell>
          <cell r="X608">
            <v>-26.680177999995067</v>
          </cell>
          <cell r="Y608">
            <v>-26.497460299997329</v>
          </cell>
          <cell r="Z608">
            <v>0</v>
          </cell>
          <cell r="AA608">
            <v>-58.845806000001176</v>
          </cell>
          <cell r="AB608">
            <v>-127.3314351999943</v>
          </cell>
          <cell r="AC608">
            <v>-291.87715800000296</v>
          </cell>
          <cell r="AD608">
            <v>-133.39682270000048</v>
          </cell>
          <cell r="AE608">
            <v>-1756.2766569000669</v>
          </cell>
          <cell r="AF608">
            <v>-180.16848370000662</v>
          </cell>
          <cell r="AG608">
            <v>-341.62274400000024</v>
          </cell>
          <cell r="AH608">
            <v>-272.23935589999746</v>
          </cell>
          <cell r="AI608">
            <v>-126.73633189999964</v>
          </cell>
          <cell r="AJ608">
            <v>-122.43116130000271</v>
          </cell>
          <cell r="AK608">
            <v>-52.239989000001515</v>
          </cell>
          <cell r="AL608">
            <v>-22.269720000000234</v>
          </cell>
          <cell r="AM608">
            <v>-11.119873999999982</v>
          </cell>
          <cell r="AN608">
            <v>-42.608881100000872</v>
          </cell>
          <cell r="AO608">
            <v>-67.288381000005757</v>
          </cell>
          <cell r="AP608">
            <v>-301.99117199999455</v>
          </cell>
          <cell r="AQ608">
            <v>-215.56056299999182</v>
          </cell>
          <cell r="AR608">
            <v>-1873.9056203101063</v>
          </cell>
          <cell r="AS608">
            <v>-220.69153850000293</v>
          </cell>
          <cell r="AT608">
            <v>-319.47719705000054</v>
          </cell>
          <cell r="AU608">
            <v>-181.01366595999571</v>
          </cell>
          <cell r="AV608">
            <v>-183.65294300000096</v>
          </cell>
          <cell r="AW608">
            <v>-122.06019050000032</v>
          </cell>
          <cell r="AX608">
            <v>-106.17138829999749</v>
          </cell>
          <cell r="AY608">
            <v>-5.5600589999994554</v>
          </cell>
          <cell r="AZ608">
            <v>-22.239990999998554</v>
          </cell>
          <cell r="BA608">
            <v>-39.249759999998787</v>
          </cell>
          <cell r="BB608">
            <v>-149.43964360000246</v>
          </cell>
          <cell r="BC608">
            <v>-307.67005339999741</v>
          </cell>
          <cell r="BD608">
            <v>-216.67918999999529</v>
          </cell>
          <cell r="BE608">
            <v>-1532.6505076000467</v>
          </cell>
          <cell r="BF608">
            <v>-224.86955440000747</v>
          </cell>
          <cell r="BG608">
            <v>-171.85195150000072</v>
          </cell>
          <cell r="BH608">
            <v>-147.44767949999368</v>
          </cell>
          <cell r="BI608">
            <v>-197.08278766999865</v>
          </cell>
          <cell r="BJ608">
            <v>-145.41550769999594</v>
          </cell>
          <cell r="BK608">
            <v>-54.877566999995906</v>
          </cell>
          <cell r="BL608">
            <v>-5.5600549999981013</v>
          </cell>
          <cell r="BM608">
            <v>-16.680176999998366</v>
          </cell>
          <cell r="BN608">
            <v>-72.844183999997767</v>
          </cell>
          <cell r="BO608">
            <v>-82.240230999996129</v>
          </cell>
          <cell r="BP608">
            <v>-264.01285603000724</v>
          </cell>
          <cell r="BQ608">
            <v>-149.76795680000214</v>
          </cell>
          <cell r="BR608">
            <v>-1558.3412794999313</v>
          </cell>
          <cell r="BS608">
            <v>-224.98957999999402</v>
          </cell>
          <cell r="BT608">
            <v>-152.98651599999721</v>
          </cell>
          <cell r="BU608">
            <v>-182.2393804999956</v>
          </cell>
          <cell r="BV608">
            <v>-104.08743470000627</v>
          </cell>
          <cell r="BW608">
            <v>-46.86666200000036</v>
          </cell>
          <cell r="BX608">
            <v>-106.67993330000172</v>
          </cell>
          <cell r="BY608">
            <v>-16.680177000002004</v>
          </cell>
          <cell r="BZ608">
            <v>-47.800058400000125</v>
          </cell>
          <cell r="CA608">
            <v>-74.820317599998816</v>
          </cell>
          <cell r="CB608">
            <v>-185.69652199999837</v>
          </cell>
          <cell r="CC608">
            <v>-230.99364470000728</v>
          </cell>
          <cell r="CD608">
            <v>-184.50105330000224</v>
          </cell>
          <cell r="CE608">
            <v>-1287.908722759923</v>
          </cell>
          <cell r="CF608">
            <v>-176.67994000000181</v>
          </cell>
          <cell r="CG608">
            <v>-126.67992300000333</v>
          </cell>
          <cell r="CH608">
            <v>-182.58192779999808</v>
          </cell>
          <cell r="CI608">
            <v>-71.119878000004974</v>
          </cell>
          <cell r="CJ608">
            <v>-80.409411100001307</v>
          </cell>
          <cell r="CK608">
            <v>-49.410676200001035</v>
          </cell>
          <cell r="CL608">
            <v>-5.5600579999991169</v>
          </cell>
          <cell r="CM608">
            <v>-15.560058760001994</v>
          </cell>
          <cell r="CN608">
            <v>-104.63365609999892</v>
          </cell>
          <cell r="CO608">
            <v>-142.78776780000044</v>
          </cell>
          <cell r="CP608">
            <v>-182.02314900000056</v>
          </cell>
          <cell r="CQ608">
            <v>-150.46227699999872</v>
          </cell>
          <cell r="CR608">
            <v>-1293.0445737199625</v>
          </cell>
          <cell r="CS608">
            <v>-134.84670927000116</v>
          </cell>
          <cell r="CT608">
            <v>-132.81194799999503</v>
          </cell>
          <cell r="CU608">
            <v>-179.68731709999702</v>
          </cell>
          <cell r="CV608">
            <v>-130.42287000000215</v>
          </cell>
          <cell r="CW608">
            <v>-59.99951229999715</v>
          </cell>
          <cell r="CX608">
            <v>-98.552311200000986</v>
          </cell>
          <cell r="CY608">
            <v>-15.559814000000188</v>
          </cell>
          <cell r="CZ608">
            <v>-16.679690000000846</v>
          </cell>
          <cell r="DA608">
            <v>-31.695796149997477</v>
          </cell>
          <cell r="DB608">
            <v>-260.88358250000601</v>
          </cell>
          <cell r="DC608">
            <v>-140.55227600000217</v>
          </cell>
          <cell r="DD608">
            <v>-91.352747199998703</v>
          </cell>
          <cell r="DE608">
            <v>-1234.8509319800651</v>
          </cell>
          <cell r="DF608">
            <v>-99.999995999998646</v>
          </cell>
          <cell r="DG608">
            <v>-172.36681140000292</v>
          </cell>
          <cell r="DH608">
            <v>-72.454000700003235</v>
          </cell>
          <cell r="DI608">
            <v>-186.69314299999678</v>
          </cell>
          <cell r="DJ608">
            <v>-179.96609850000095</v>
          </cell>
          <cell r="DK608">
            <v>-124.28981299999941</v>
          </cell>
          <cell r="DL608">
            <v>-16.46831199999724</v>
          </cell>
          <cell r="DM608">
            <v>-42.240234000000783</v>
          </cell>
          <cell r="DN608">
            <v>-74.247606280001492</v>
          </cell>
          <cell r="DO608">
            <v>-51.751039299997501</v>
          </cell>
          <cell r="DP608">
            <v>-132.00981740000134</v>
          </cell>
          <cell r="DQ608">
            <v>-82.364060399995651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</row>
        <row r="609"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-313.61448269999528</v>
          </cell>
          <cell r="Q609">
            <v>-273.39550389999931</v>
          </cell>
          <cell r="R609">
            <v>-1573.9466715998715</v>
          </cell>
          <cell r="S609">
            <v>-215.55994500000088</v>
          </cell>
          <cell r="T609">
            <v>-226.2207877999972</v>
          </cell>
          <cell r="U609">
            <v>-187.09775539999828</v>
          </cell>
          <cell r="V609">
            <v>-119.04753450000135</v>
          </cell>
          <cell r="W609">
            <v>-215.15225790000113</v>
          </cell>
          <cell r="X609">
            <v>-27.212929660003283</v>
          </cell>
          <cell r="Y609">
            <v>-24.664781999999832</v>
          </cell>
          <cell r="Z609">
            <v>-5.5598149999968882</v>
          </cell>
          <cell r="AA609">
            <v>-83.39394959999845</v>
          </cell>
          <cell r="AB609">
            <v>-125.43735313999787</v>
          </cell>
          <cell r="AC609">
            <v>-163.64529060000496</v>
          </cell>
          <cell r="AD609">
            <v>-180.95427100000961</v>
          </cell>
          <cell r="AE609">
            <v>-1580.2082642671885</v>
          </cell>
          <cell r="AF609">
            <v>-212.9178394000046</v>
          </cell>
          <cell r="AG609">
            <v>-126.71935300000041</v>
          </cell>
          <cell r="AH609">
            <v>-209.63150600000517</v>
          </cell>
          <cell r="AI609">
            <v>-123.16340361999755</v>
          </cell>
          <cell r="AJ609">
            <v>-76.610452399996575</v>
          </cell>
          <cell r="AK609">
            <v>-58.920179000000644</v>
          </cell>
          <cell r="AL609">
            <v>-23.289844999999332</v>
          </cell>
          <cell r="AM609">
            <v>-11.120124000000942</v>
          </cell>
          <cell r="AN609">
            <v>-107.12198329999956</v>
          </cell>
          <cell r="AO609">
            <v>-157.10501864699472</v>
          </cell>
          <cell r="AP609">
            <v>-222.48844400000235</v>
          </cell>
          <cell r="AQ609">
            <v>-251.1201158999902</v>
          </cell>
          <cell r="AR609">
            <v>-1596.9757587051718</v>
          </cell>
          <cell r="AS609">
            <v>-146.14499670000805</v>
          </cell>
          <cell r="AT609">
            <v>-253.29971669999941</v>
          </cell>
          <cell r="AU609">
            <v>-142.07286600000225</v>
          </cell>
          <cell r="AV609">
            <v>-104.27443194499938</v>
          </cell>
          <cell r="AW609">
            <v>-145.29294359999767</v>
          </cell>
          <cell r="AX609">
            <v>-58.492089960003796</v>
          </cell>
          <cell r="AY609">
            <v>-21.817451700000674</v>
          </cell>
          <cell r="AZ609">
            <v>-11.120118999999249</v>
          </cell>
          <cell r="BA609">
            <v>-72.240230999999767</v>
          </cell>
          <cell r="BB609">
            <v>-150.63774700000067</v>
          </cell>
          <cell r="BC609">
            <v>-226.91455649999261</v>
          </cell>
          <cell r="BD609">
            <v>-264.66860859999724</v>
          </cell>
          <cell r="BE609">
            <v>-1520.1651795230573</v>
          </cell>
          <cell r="BF609">
            <v>-221.63175850000698</v>
          </cell>
          <cell r="BG609">
            <v>-217.14765800000168</v>
          </cell>
          <cell r="BH609">
            <v>-213.40015100000164</v>
          </cell>
          <cell r="BI609">
            <v>-122.10841049999726</v>
          </cell>
          <cell r="BJ609">
            <v>-146.80834656300431</v>
          </cell>
          <cell r="BK609">
            <v>-41.120113999997557</v>
          </cell>
          <cell r="BL609">
            <v>-22.239739000000554</v>
          </cell>
          <cell r="BM609">
            <v>-22.239988000001176</v>
          </cell>
          <cell r="BN609">
            <v>-61.563620659999287</v>
          </cell>
          <cell r="BO609">
            <v>-122.14551090000168</v>
          </cell>
          <cell r="BP609">
            <v>-125.04495840000163</v>
          </cell>
          <cell r="BQ609">
            <v>-204.71492399999988</v>
          </cell>
          <cell r="BR609">
            <v>-1447.627685029991</v>
          </cell>
          <cell r="BS609">
            <v>-155.4622199999867</v>
          </cell>
          <cell r="BT609">
            <v>-174.47974149999936</v>
          </cell>
          <cell r="BU609">
            <v>-159.8343290299963</v>
          </cell>
          <cell r="BV609">
            <v>-171.51218000000517</v>
          </cell>
          <cell r="BW609">
            <v>-177.00319860000309</v>
          </cell>
          <cell r="BX609">
            <v>-62.240490500000305</v>
          </cell>
          <cell r="BY609">
            <v>-27.800291400002607</v>
          </cell>
          <cell r="BZ609">
            <v>-33.023150000000896</v>
          </cell>
          <cell r="CA609">
            <v>-75.179679499997292</v>
          </cell>
          <cell r="CB609">
            <v>-114.13365940000222</v>
          </cell>
          <cell r="CC609">
            <v>-89.698516499993275</v>
          </cell>
          <cell r="CD609">
            <v>-207.2602285999892</v>
          </cell>
          <cell r="CE609">
            <v>-1166.3305515400134</v>
          </cell>
          <cell r="CF609">
            <v>-168.54525638000632</v>
          </cell>
          <cell r="CG609">
            <v>-91.119623700004013</v>
          </cell>
          <cell r="CH609">
            <v>-149.88484069999686</v>
          </cell>
          <cell r="CI609">
            <v>-153.97242375999485</v>
          </cell>
          <cell r="CJ609">
            <v>-125.00683260000369</v>
          </cell>
          <cell r="CK609">
            <v>-61.709208400003263</v>
          </cell>
          <cell r="CL609">
            <v>-11.120117999998911</v>
          </cell>
          <cell r="CM609">
            <v>-15.559819999998581</v>
          </cell>
          <cell r="CN609">
            <v>-62.046272999999928</v>
          </cell>
          <cell r="CO609">
            <v>-173.34819100000459</v>
          </cell>
          <cell r="CP609">
            <v>-100</v>
          </cell>
          <cell r="CQ609">
            <v>-54.017963999998756</v>
          </cell>
          <cell r="CR609">
            <v>-1429.7306912000058</v>
          </cell>
          <cell r="CS609">
            <v>-169.27185209999152</v>
          </cell>
          <cell r="CT609">
            <v>-125.03732700000546</v>
          </cell>
          <cell r="CU609">
            <v>-161.76088159999927</v>
          </cell>
          <cell r="CV609">
            <v>-157.66693309999391</v>
          </cell>
          <cell r="CW609">
            <v>-266.56932249999954</v>
          </cell>
          <cell r="CX609">
            <v>-80.921938999999838</v>
          </cell>
          <cell r="CY609">
            <v>-25.559821000002557</v>
          </cell>
          <cell r="CZ609">
            <v>-43.360108999997465</v>
          </cell>
          <cell r="DA609">
            <v>-111.09571499999947</v>
          </cell>
          <cell r="DB609">
            <v>-87.629504999997152</v>
          </cell>
          <cell r="DC609">
            <v>-99.461095999999088</v>
          </cell>
          <cell r="DD609">
            <v>-101.39618989999872</v>
          </cell>
          <cell r="DE609">
            <v>-1004.9613692000275</v>
          </cell>
          <cell r="DF609">
            <v>-100.00000600000203</v>
          </cell>
          <cell r="DG609">
            <v>-139.6259410000057</v>
          </cell>
          <cell r="DH609">
            <v>-147.54599129999406</v>
          </cell>
          <cell r="DI609">
            <v>-73.473789199997555</v>
          </cell>
          <cell r="DJ609">
            <v>-58.014932999998564</v>
          </cell>
          <cell r="DK609">
            <v>-85.559815200002049</v>
          </cell>
          <cell r="DL609">
            <v>-39.091504500000156</v>
          </cell>
          <cell r="DM609">
            <v>-9.8810749999975087</v>
          </cell>
          <cell r="DN609">
            <v>-35.752384999999776</v>
          </cell>
          <cell r="DO609">
            <v>-108.11065700000472</v>
          </cell>
          <cell r="DP609">
            <v>-107.90551300000516</v>
          </cell>
          <cell r="DQ609">
            <v>-99.999758999998448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</row>
        <row r="610"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</row>
        <row r="611"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-10</v>
          </cell>
          <cell r="R611">
            <v>-656.16753860010067</v>
          </cell>
          <cell r="S611">
            <v>-31.907614499999909</v>
          </cell>
          <cell r="T611">
            <v>-61.120124000000942</v>
          </cell>
          <cell r="U611">
            <v>-59.999996700003976</v>
          </cell>
          <cell r="V611">
            <v>-81.304931399998168</v>
          </cell>
          <cell r="W611">
            <v>-101.31519180000032</v>
          </cell>
          <cell r="X611">
            <v>-23.073449999999866</v>
          </cell>
          <cell r="Y611">
            <v>-16.67993099999876</v>
          </cell>
          <cell r="Z611">
            <v>-10.196750999999495</v>
          </cell>
          <cell r="AA611">
            <v>-54.039793600000849</v>
          </cell>
          <cell r="AB611">
            <v>-75.560182199998962</v>
          </cell>
          <cell r="AC611">
            <v>-82.358158000002732</v>
          </cell>
          <cell r="AD611">
            <v>-58.611414400002104</v>
          </cell>
          <cell r="AE611">
            <v>-532.15030728996499</v>
          </cell>
          <cell r="AF611">
            <v>-28.967081000002509</v>
          </cell>
          <cell r="AG611">
            <v>-99.999752600000647</v>
          </cell>
          <cell r="AH611">
            <v>-61.30367085999751</v>
          </cell>
          <cell r="AI611">
            <v>-73.691008029996738</v>
          </cell>
          <cell r="AJ611">
            <v>-61.699453500001255</v>
          </cell>
          <cell r="AK611">
            <v>-29.999998800001777</v>
          </cell>
          <cell r="AL611">
            <v>-1.953495000001567</v>
          </cell>
          <cell r="AM611">
            <v>-11.119872499999474</v>
          </cell>
          <cell r="AN611">
            <v>-51.267547999999806</v>
          </cell>
          <cell r="AO611">
            <v>-58.872382999998081</v>
          </cell>
          <cell r="AP611">
            <v>-33.276043999998365</v>
          </cell>
          <cell r="AQ611">
            <v>-20</v>
          </cell>
          <cell r="AR611">
            <v>-499.42853413004195</v>
          </cell>
          <cell r="AS611">
            <v>-28.867261999999755</v>
          </cell>
          <cell r="AT611">
            <v>-81.119874299998628</v>
          </cell>
          <cell r="AU611">
            <v>-85.559815000000526</v>
          </cell>
          <cell r="AV611">
            <v>-48.860286000002816</v>
          </cell>
          <cell r="AW611">
            <v>-84.636703899999702</v>
          </cell>
          <cell r="AX611">
            <v>-11.119869070000277</v>
          </cell>
          <cell r="AY611">
            <v>-5.5600589999994554</v>
          </cell>
          <cell r="AZ611">
            <v>-6.137488360000134</v>
          </cell>
          <cell r="BA611">
            <v>-39.782308500001818</v>
          </cell>
          <cell r="BB611">
            <v>-59.999997999999323</v>
          </cell>
          <cell r="BC611">
            <v>-27.7848690000028</v>
          </cell>
          <cell r="BD611">
            <v>-20.000001000000339</v>
          </cell>
          <cell r="BE611">
            <v>-75.17042500001844</v>
          </cell>
          <cell r="BF611">
            <v>0</v>
          </cell>
          <cell r="BG611">
            <v>0</v>
          </cell>
          <cell r="BH611">
            <v>0</v>
          </cell>
          <cell r="BI611">
            <v>-41.337235999999393</v>
          </cell>
          <cell r="BJ611">
            <v>-20</v>
          </cell>
          <cell r="BK611">
            <v>-3.8331899999975576</v>
          </cell>
          <cell r="BL611">
            <v>0</v>
          </cell>
          <cell r="BM611">
            <v>0</v>
          </cell>
          <cell r="BN611">
            <v>0</v>
          </cell>
          <cell r="BO611">
            <v>-9.9999989999996615</v>
          </cell>
          <cell r="BP611">
            <v>0</v>
          </cell>
          <cell r="BQ611">
            <v>0</v>
          </cell>
          <cell r="BR611">
            <v>-95.023973000003025</v>
          </cell>
          <cell r="BS611">
            <v>0</v>
          </cell>
          <cell r="BT611">
            <v>0</v>
          </cell>
          <cell r="BU611">
            <v>0</v>
          </cell>
          <cell r="BV611">
            <v>-49.151673000000301</v>
          </cell>
          <cell r="BW611">
            <v>-35.872299999995448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-10</v>
          </cell>
          <cell r="CC611">
            <v>0</v>
          </cell>
          <cell r="CD611">
            <v>0</v>
          </cell>
          <cell r="CE611">
            <v>-47.169656999991275</v>
          </cell>
          <cell r="CF611">
            <v>0</v>
          </cell>
          <cell r="CG611">
            <v>0</v>
          </cell>
          <cell r="CH611">
            <v>0</v>
          </cell>
          <cell r="CI611">
            <v>-10</v>
          </cell>
          <cell r="CJ611">
            <v>-29.999996999998984</v>
          </cell>
          <cell r="CK611">
            <v>-7.1696599999995669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-77.540475999994669</v>
          </cell>
          <cell r="CS611">
            <v>0</v>
          </cell>
          <cell r="CT611">
            <v>0</v>
          </cell>
          <cell r="CU611">
            <v>0</v>
          </cell>
          <cell r="CV611">
            <v>-34.961763999999675</v>
          </cell>
          <cell r="CW611">
            <v>33.174513999998453</v>
          </cell>
          <cell r="CX611">
            <v>-34.3278599999976</v>
          </cell>
          <cell r="CY611">
            <v>-5.5600590000030934</v>
          </cell>
          <cell r="CZ611">
            <v>0</v>
          </cell>
          <cell r="DA611">
            <v>-25.86530700000003</v>
          </cell>
          <cell r="DB611">
            <v>-10</v>
          </cell>
          <cell r="DC611">
            <v>0</v>
          </cell>
          <cell r="DD611">
            <v>0</v>
          </cell>
          <cell r="DE611">
            <v>-242.82108627003618</v>
          </cell>
          <cell r="DF611">
            <v>0</v>
          </cell>
          <cell r="DG611">
            <v>0</v>
          </cell>
          <cell r="DH611">
            <v>0</v>
          </cell>
          <cell r="DI611">
            <v>0</v>
          </cell>
          <cell r="DJ611">
            <v>-44.912329999999201</v>
          </cell>
          <cell r="DK611">
            <v>-40.227110600000742</v>
          </cell>
          <cell r="DL611">
            <v>-26.681645699998626</v>
          </cell>
          <cell r="DM611">
            <v>-111</v>
          </cell>
          <cell r="DN611">
            <v>-10.000000470001396</v>
          </cell>
          <cell r="DO611">
            <v>-9.9999994999961928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</row>
        <row r="612"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-22.98028290000002</v>
          </cell>
          <cell r="P612">
            <v>-28.518496999997296</v>
          </cell>
          <cell r="Q612">
            <v>-2.4012699999984761</v>
          </cell>
          <cell r="R612">
            <v>-212.60359240000253</v>
          </cell>
          <cell r="S612">
            <v>0</v>
          </cell>
          <cell r="T612">
            <v>-37.936315499999182</v>
          </cell>
          <cell r="U612">
            <v>0</v>
          </cell>
          <cell r="V612">
            <v>-40.326847000000271</v>
          </cell>
          <cell r="W612">
            <v>-6.1756580000001122</v>
          </cell>
          <cell r="X612">
            <v>-10.906609299998308</v>
          </cell>
          <cell r="Y612">
            <v>0</v>
          </cell>
          <cell r="Z612">
            <v>0</v>
          </cell>
          <cell r="AA612">
            <v>-20.000001399999746</v>
          </cell>
          <cell r="AB612">
            <v>-36.8854893000007</v>
          </cell>
          <cell r="AC612">
            <v>-10</v>
          </cell>
          <cell r="AD612">
            <v>-50.372671900000569</v>
          </cell>
          <cell r="AE612">
            <v>-184.77999130997341</v>
          </cell>
          <cell r="AF612">
            <v>-9.5243646000017179</v>
          </cell>
          <cell r="AG612">
            <v>-18.232636700000512</v>
          </cell>
          <cell r="AH612">
            <v>-33.205978199999663</v>
          </cell>
          <cell r="AI612">
            <v>-12.245333000000755</v>
          </cell>
          <cell r="AJ612">
            <v>-38.245906000000105</v>
          </cell>
          <cell r="AK612">
            <v>-31.920794199999364</v>
          </cell>
          <cell r="AL612">
            <v>0</v>
          </cell>
          <cell r="AM612">
            <v>-5.5600582999995822</v>
          </cell>
          <cell r="AN612">
            <v>-15.141301499999827</v>
          </cell>
          <cell r="AO612">
            <v>-7.9231245599985414</v>
          </cell>
          <cell r="AP612">
            <v>-0.64241504999881727</v>
          </cell>
          <cell r="AQ612">
            <v>-12.138079200001812</v>
          </cell>
          <cell r="AR612">
            <v>-177.41558517498197</v>
          </cell>
          <cell r="AS612">
            <v>-19.200766599999042</v>
          </cell>
          <cell r="AT612">
            <v>-9.336460000000443</v>
          </cell>
          <cell r="AU612">
            <v>-73.431454499999745</v>
          </cell>
          <cell r="AV612">
            <v>0</v>
          </cell>
          <cell r="AW612">
            <v>-14.762256174999493</v>
          </cell>
          <cell r="AX612">
            <v>-22.278802900000301</v>
          </cell>
          <cell r="AY612">
            <v>0</v>
          </cell>
          <cell r="AZ612">
            <v>0</v>
          </cell>
          <cell r="BA612">
            <v>-3.9957099999992352</v>
          </cell>
          <cell r="BB612">
            <v>-22.77235599999949</v>
          </cell>
          <cell r="BC612">
            <v>0</v>
          </cell>
          <cell r="BD612">
            <v>-11.637779000000592</v>
          </cell>
          <cell r="BE612">
            <v>-32.243489400018007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-10</v>
          </cell>
          <cell r="BM612">
            <v>0</v>
          </cell>
          <cell r="BN612">
            <v>-22.243489399999817</v>
          </cell>
          <cell r="BO612">
            <v>0</v>
          </cell>
          <cell r="BP612">
            <v>0</v>
          </cell>
          <cell r="BQ612">
            <v>0</v>
          </cell>
          <cell r="BR612">
            <v>-20.000001299951691</v>
          </cell>
          <cell r="BS612">
            <v>0</v>
          </cell>
          <cell r="BT612">
            <v>0</v>
          </cell>
          <cell r="BU612">
            <v>-10.000000299998646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-10.00000099999852</v>
          </cell>
          <cell r="CC612">
            <v>0</v>
          </cell>
          <cell r="CD612">
            <v>0</v>
          </cell>
          <cell r="CE612">
            <v>-38.146728400024585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-16.990692000001218</v>
          </cell>
          <cell r="CK612">
            <v>-10.035919500000091</v>
          </cell>
          <cell r="CL612">
            <v>0</v>
          </cell>
          <cell r="CM612">
            <v>-5.5600588999996035</v>
          </cell>
          <cell r="CN612">
            <v>0</v>
          </cell>
          <cell r="CO612">
            <v>-5.5600579999991169</v>
          </cell>
          <cell r="CP612">
            <v>0</v>
          </cell>
          <cell r="CQ612">
            <v>0</v>
          </cell>
          <cell r="CR612">
            <v>-45.932071599992923</v>
          </cell>
          <cell r="CS612">
            <v>0</v>
          </cell>
          <cell r="CT612">
            <v>0</v>
          </cell>
          <cell r="CU612">
            <v>-5.5716299999985495</v>
          </cell>
          <cell r="CV612">
            <v>-10.000002000000677</v>
          </cell>
          <cell r="CW612">
            <v>-8.2606864999997924</v>
          </cell>
          <cell r="CX612">
            <v>-17.728949000000284</v>
          </cell>
          <cell r="CY612">
            <v>-5.5598139999992782</v>
          </cell>
          <cell r="CZ612">
            <v>0</v>
          </cell>
          <cell r="DA612">
            <v>-19.999999499999831</v>
          </cell>
          <cell r="DB612">
            <v>21.189009400000941</v>
          </cell>
          <cell r="DC612">
            <v>0</v>
          </cell>
          <cell r="DD612">
            <v>0</v>
          </cell>
          <cell r="DE612">
            <v>-87.701263999973889</v>
          </cell>
          <cell r="DF612">
            <v>0</v>
          </cell>
          <cell r="DG612">
            <v>0</v>
          </cell>
          <cell r="DH612">
            <v>-1.2515049999965413</v>
          </cell>
          <cell r="DI612">
            <v>-5.5598150000005262</v>
          </cell>
          <cell r="DJ612">
            <v>-24.348583999999391</v>
          </cell>
          <cell r="DK612">
            <v>2.8191599999991013</v>
          </cell>
          <cell r="DL612">
            <v>-10.42746199999965</v>
          </cell>
          <cell r="DM612">
            <v>-39.794914000000063</v>
          </cell>
          <cell r="DN612">
            <v>0</v>
          </cell>
          <cell r="DO612">
            <v>-9.1381439999986469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</row>
        <row r="613">
          <cell r="F613">
            <v>-124.98870408999937</v>
          </cell>
          <cell r="G613">
            <v>-93.328817399997206</v>
          </cell>
          <cell r="H613">
            <v>-95.850022599999647</v>
          </cell>
          <cell r="I613">
            <v>-67.836227700001473</v>
          </cell>
          <cell r="J613">
            <v>-65.229232200003025</v>
          </cell>
          <cell r="K613">
            <v>-15.631031000000803</v>
          </cell>
          <cell r="L613">
            <v>-13.376689460001217</v>
          </cell>
          <cell r="M613">
            <v>-11.120120600000519</v>
          </cell>
          <cell r="N613">
            <v>-25.55981459999748</v>
          </cell>
          <cell r="O613">
            <v>-32.239983999999822</v>
          </cell>
          <cell r="P613">
            <v>-50.000000050004019</v>
          </cell>
          <cell r="Q613">
            <v>-58.315726899993024</v>
          </cell>
          <cell r="R613">
            <v>-335.80284586997004</v>
          </cell>
          <cell r="S613">
            <v>-25.217579000003752</v>
          </cell>
          <cell r="T613">
            <v>-63.417475549998926</v>
          </cell>
          <cell r="U613">
            <v>-49.999999859999662</v>
          </cell>
          <cell r="V613">
            <v>-33.721015200000693</v>
          </cell>
          <cell r="W613">
            <v>-18.050916000000143</v>
          </cell>
          <cell r="X613">
            <v>-5.5598140000001877</v>
          </cell>
          <cell r="Y613">
            <v>-11.119873999999982</v>
          </cell>
          <cell r="Z613">
            <v>-3.5441777999985788</v>
          </cell>
          <cell r="AA613">
            <v>-10</v>
          </cell>
          <cell r="AB613">
            <v>-47.445901700000832</v>
          </cell>
          <cell r="AC613">
            <v>-53.348518599999807</v>
          </cell>
          <cell r="AD613">
            <v>-14.37757416000386</v>
          </cell>
          <cell r="AE613">
            <v>-335.65927413007012</v>
          </cell>
          <cell r="AF613">
            <v>-5.5600579999954789</v>
          </cell>
          <cell r="AG613">
            <v>-109.0362939000006</v>
          </cell>
          <cell r="AH613">
            <v>-25.381142199999886</v>
          </cell>
          <cell r="AI613">
            <v>-41.463214729999891</v>
          </cell>
          <cell r="AJ613">
            <v>-9.3987145999999484</v>
          </cell>
          <cell r="AK613">
            <v>-31.119873699997697</v>
          </cell>
          <cell r="AL613">
            <v>-16.679931999999098</v>
          </cell>
          <cell r="AM613">
            <v>-5.5600579999991169</v>
          </cell>
          <cell r="AN613">
            <v>-25.560059999999794</v>
          </cell>
          <cell r="AO613">
            <v>-36.679689000000508</v>
          </cell>
          <cell r="AP613">
            <v>-29.2202380000017</v>
          </cell>
          <cell r="AQ613">
            <v>0</v>
          </cell>
          <cell r="AR613">
            <v>-534.20228709001094</v>
          </cell>
          <cell r="AS613">
            <v>-55.040854499995476</v>
          </cell>
          <cell r="AT613">
            <v>-97.727975500001776</v>
          </cell>
          <cell r="AU613">
            <v>-97.413233670002228</v>
          </cell>
          <cell r="AV613">
            <v>-55.604956199997105</v>
          </cell>
          <cell r="AW613">
            <v>-61.830070699998032</v>
          </cell>
          <cell r="AX613">
            <v>-15.365478219999204</v>
          </cell>
          <cell r="AY613">
            <v>-5.5598140000001877</v>
          </cell>
          <cell r="AZ613">
            <v>-5.5598140000001877</v>
          </cell>
          <cell r="BA613">
            <v>-40.000002000000677</v>
          </cell>
          <cell r="BB613">
            <v>-10.993769400003657</v>
          </cell>
          <cell r="BC613">
            <v>-59.999998900006176</v>
          </cell>
          <cell r="BD613">
            <v>-29.106320000006235</v>
          </cell>
          <cell r="BE613">
            <v>-122.79273024998838</v>
          </cell>
          <cell r="BF613">
            <v>0</v>
          </cell>
          <cell r="BG613">
            <v>-8.6413049999973737</v>
          </cell>
          <cell r="BH613">
            <v>-12.849206199996843</v>
          </cell>
          <cell r="BI613">
            <v>-58.54694114999802</v>
          </cell>
          <cell r="BJ613">
            <v>-0.68685819999882369</v>
          </cell>
          <cell r="BK613">
            <v>-5.5600579999991169</v>
          </cell>
          <cell r="BL613">
            <v>-15.388367399995332</v>
          </cell>
          <cell r="BM613">
            <v>0</v>
          </cell>
          <cell r="BN613">
            <v>-11.119995299999573</v>
          </cell>
          <cell r="BO613">
            <v>-9.9999989999996615</v>
          </cell>
          <cell r="BP613">
            <v>0</v>
          </cell>
          <cell r="BQ613">
            <v>0</v>
          </cell>
          <cell r="BR613">
            <v>-117.13664379995316</v>
          </cell>
          <cell r="BS613">
            <v>0</v>
          </cell>
          <cell r="BT613">
            <v>0</v>
          </cell>
          <cell r="BU613">
            <v>0</v>
          </cell>
          <cell r="BV613">
            <v>-61.119873299998289</v>
          </cell>
          <cell r="BW613">
            <v>-9.9999969999989844</v>
          </cell>
          <cell r="BX613">
            <v>-14.896648000001733</v>
          </cell>
          <cell r="BY613">
            <v>0</v>
          </cell>
          <cell r="BZ613">
            <v>-5.5600584999992861</v>
          </cell>
          <cell r="CA613">
            <v>-25.560066999998526</v>
          </cell>
          <cell r="CB613">
            <v>0</v>
          </cell>
          <cell r="CC613">
            <v>0</v>
          </cell>
          <cell r="CD613">
            <v>0</v>
          </cell>
          <cell r="CE613">
            <v>-144.88230553804897</v>
          </cell>
          <cell r="CF613">
            <v>0</v>
          </cell>
          <cell r="CG613">
            <v>0</v>
          </cell>
          <cell r="CH613">
            <v>-35.55981360000078</v>
          </cell>
          <cell r="CI613">
            <v>-45.560056599999371</v>
          </cell>
          <cell r="CJ613">
            <v>-29.999999817995558</v>
          </cell>
          <cell r="CK613">
            <v>-15.673525469999731</v>
          </cell>
          <cell r="CL613">
            <v>-5.5598140000001877</v>
          </cell>
          <cell r="CM613">
            <v>0</v>
          </cell>
          <cell r="CN613">
            <v>0</v>
          </cell>
          <cell r="CO613">
            <v>-12.52909604999877</v>
          </cell>
          <cell r="CP613">
            <v>0</v>
          </cell>
          <cell r="CQ613">
            <v>0</v>
          </cell>
          <cell r="CR613">
            <v>-171.89232599997194</v>
          </cell>
          <cell r="CS613">
            <v>0</v>
          </cell>
          <cell r="CT613">
            <v>0</v>
          </cell>
          <cell r="CU613">
            <v>0</v>
          </cell>
          <cell r="CV613">
            <v>-16.17688199999975</v>
          </cell>
          <cell r="CW613">
            <v>-10.978309799997078</v>
          </cell>
          <cell r="CX613">
            <v>-40.831490200002008</v>
          </cell>
          <cell r="CY613">
            <v>-11.991289800000231</v>
          </cell>
          <cell r="CZ613">
            <v>-5.5598139999965497</v>
          </cell>
          <cell r="DA613">
            <v>-21.440214999998716</v>
          </cell>
          <cell r="DB613">
            <v>-64.914325199999439</v>
          </cell>
          <cell r="DC613">
            <v>0</v>
          </cell>
          <cell r="DD613">
            <v>0</v>
          </cell>
          <cell r="DE613">
            <v>-169.60993680002866</v>
          </cell>
          <cell r="DF613">
            <v>0</v>
          </cell>
          <cell r="DG613">
            <v>0</v>
          </cell>
          <cell r="DH613">
            <v>0</v>
          </cell>
          <cell r="DI613">
            <v>-10</v>
          </cell>
          <cell r="DJ613">
            <v>0</v>
          </cell>
          <cell r="DK613">
            <v>-18.194795100000192</v>
          </cell>
          <cell r="DL613">
            <v>-28.795111400002497</v>
          </cell>
          <cell r="DM613">
            <v>-85.217479999999341</v>
          </cell>
          <cell r="DN613">
            <v>-27.402550300001167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</row>
        <row r="614">
          <cell r="F614">
            <v>-25.681903699998657</v>
          </cell>
          <cell r="G614">
            <v>-41.862350100000185</v>
          </cell>
          <cell r="H614">
            <v>-15.270097700000406</v>
          </cell>
          <cell r="I614">
            <v>-49.554381670000112</v>
          </cell>
          <cell r="J614">
            <v>-8.7271164000003409</v>
          </cell>
          <cell r="K614">
            <v>-8.4068689999994604</v>
          </cell>
          <cell r="L614">
            <v>-1.8199711099996421</v>
          </cell>
          <cell r="M614">
            <v>-1.3232858999999735</v>
          </cell>
          <cell r="N614">
            <v>-5.5600584000003437</v>
          </cell>
          <cell r="O614">
            <v>0</v>
          </cell>
          <cell r="P614">
            <v>-20</v>
          </cell>
          <cell r="Q614">
            <v>-27.996685099999013</v>
          </cell>
          <cell r="R614">
            <v>-171.04015741001058</v>
          </cell>
          <cell r="S614">
            <v>-14.727665000000343</v>
          </cell>
          <cell r="T614">
            <v>-54.261994010001217</v>
          </cell>
          <cell r="U614">
            <v>0</v>
          </cell>
          <cell r="V614">
            <v>-15.560058000000026</v>
          </cell>
          <cell r="W614">
            <v>0</v>
          </cell>
          <cell r="X614">
            <v>-5.2542869999997492</v>
          </cell>
          <cell r="Y614">
            <v>-9.9999997000004441</v>
          </cell>
          <cell r="Z614">
            <v>-7.5754514000000199</v>
          </cell>
          <cell r="AA614">
            <v>-5.5600590000012744</v>
          </cell>
          <cell r="AB614">
            <v>-39.301568899998529</v>
          </cell>
          <cell r="AC614">
            <v>-10</v>
          </cell>
          <cell r="AD614">
            <v>-8.7990743999998813</v>
          </cell>
          <cell r="AE614">
            <v>-140.27048603000003</v>
          </cell>
          <cell r="AF614">
            <v>-1.7260939999996481</v>
          </cell>
          <cell r="AG614">
            <v>-22.792670529999668</v>
          </cell>
          <cell r="AH614">
            <v>-18.395914099999572</v>
          </cell>
          <cell r="AI614">
            <v>-35.318013500000234</v>
          </cell>
          <cell r="AJ614">
            <v>-0.60128569999960746</v>
          </cell>
          <cell r="AK614">
            <v>-29.199320500000795</v>
          </cell>
          <cell r="AL614">
            <v>-10.000000300000465</v>
          </cell>
          <cell r="AM614">
            <v>0</v>
          </cell>
          <cell r="AN614">
            <v>-1.1174353999995219</v>
          </cell>
          <cell r="AO614">
            <v>-5.5598150000005262</v>
          </cell>
          <cell r="AP614">
            <v>-5.5599359999996523</v>
          </cell>
          <cell r="AQ614">
            <v>-10.000001000000339</v>
          </cell>
          <cell r="AR614">
            <v>-187.103716899961</v>
          </cell>
          <cell r="AS614">
            <v>-2.758706999999049</v>
          </cell>
          <cell r="AT614">
            <v>-42.185575400000744</v>
          </cell>
          <cell r="AU614">
            <v>-17.277291200000036</v>
          </cell>
          <cell r="AV614">
            <v>-13.548817999999301</v>
          </cell>
          <cell r="AW614">
            <v>-42.933382100000017</v>
          </cell>
          <cell r="AX614">
            <v>-5.5598139999992782</v>
          </cell>
          <cell r="AY614">
            <v>-5.5598150000005262</v>
          </cell>
          <cell r="AZ614">
            <v>0</v>
          </cell>
          <cell r="BA614">
            <v>-11.564103500000783</v>
          </cell>
          <cell r="BB614">
            <v>-27.353989299999739</v>
          </cell>
          <cell r="BC614">
            <v>0</v>
          </cell>
          <cell r="BD614">
            <v>-18.362221400000635</v>
          </cell>
          <cell r="BE614">
            <v>-68.172513889992842</v>
          </cell>
          <cell r="BF614">
            <v>0</v>
          </cell>
          <cell r="BG614">
            <v>0</v>
          </cell>
          <cell r="BH614">
            <v>-14.15255900000011</v>
          </cell>
          <cell r="BI614">
            <v>-26.950062489999254</v>
          </cell>
          <cell r="BJ614">
            <v>-9.3131419999990612</v>
          </cell>
          <cell r="BK614">
            <v>-9.9999989999996615</v>
          </cell>
          <cell r="BL614">
            <v>0</v>
          </cell>
          <cell r="BM614">
            <v>0</v>
          </cell>
          <cell r="BN614">
            <v>-7.756751400000212</v>
          </cell>
          <cell r="BO614">
            <v>0</v>
          </cell>
          <cell r="BP614">
            <v>0</v>
          </cell>
          <cell r="BQ614">
            <v>0</v>
          </cell>
          <cell r="BR614">
            <v>-15.559815699991304</v>
          </cell>
          <cell r="BS614">
            <v>0</v>
          </cell>
          <cell r="BT614">
            <v>0</v>
          </cell>
          <cell r="BU614">
            <v>0</v>
          </cell>
          <cell r="BV614">
            <v>-10.000001000000339</v>
          </cell>
          <cell r="BW614">
            <v>0</v>
          </cell>
          <cell r="BX614">
            <v>-5.5598147000000608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-54.000963499973295</v>
          </cell>
          <cell r="CF614">
            <v>0</v>
          </cell>
          <cell r="CG614">
            <v>0</v>
          </cell>
          <cell r="CH614">
            <v>-10</v>
          </cell>
          <cell r="CI614">
            <v>-9.999999999998181</v>
          </cell>
          <cell r="CJ614">
            <v>0</v>
          </cell>
          <cell r="CK614">
            <v>-30.970243499998105</v>
          </cell>
          <cell r="CL614">
            <v>0</v>
          </cell>
          <cell r="CM614">
            <v>0</v>
          </cell>
          <cell r="CN614">
            <v>0</v>
          </cell>
          <cell r="CO614">
            <v>-3.030719999998837</v>
          </cell>
          <cell r="CP614">
            <v>0</v>
          </cell>
          <cell r="CQ614">
            <v>0</v>
          </cell>
          <cell r="CR614">
            <v>-110.15568693002569</v>
          </cell>
          <cell r="CS614">
            <v>0</v>
          </cell>
          <cell r="CT614">
            <v>0</v>
          </cell>
          <cell r="CU614">
            <v>-4.4283685999998852</v>
          </cell>
          <cell r="CV614">
            <v>-29.999510999999984</v>
          </cell>
          <cell r="CW614">
            <v>-16.867057430001296</v>
          </cell>
          <cell r="CX614">
            <v>-11.070938999999271</v>
          </cell>
          <cell r="CY614">
            <v>-31.716961000000083</v>
          </cell>
          <cell r="CZ614">
            <v>0</v>
          </cell>
          <cell r="DA614">
            <v>0</v>
          </cell>
          <cell r="DB614">
            <v>-16.072849900001529</v>
          </cell>
          <cell r="DC614">
            <v>0</v>
          </cell>
          <cell r="DD614">
            <v>0</v>
          </cell>
          <cell r="DE614">
            <v>-47.607627010002034</v>
          </cell>
          <cell r="DF614">
            <v>0</v>
          </cell>
          <cell r="DG614">
            <v>0</v>
          </cell>
          <cell r="DH614">
            <v>-8.7484929000002012</v>
          </cell>
          <cell r="DI614">
            <v>0</v>
          </cell>
          <cell r="DJ614">
            <v>-6.0859625500015682</v>
          </cell>
          <cell r="DK614">
            <v>-7.3650189899981342</v>
          </cell>
          <cell r="DL614">
            <v>-14.014245599999413</v>
          </cell>
          <cell r="DM614">
            <v>0</v>
          </cell>
          <cell r="DN614">
            <v>-10.532051700000011</v>
          </cell>
          <cell r="DO614">
            <v>-0.8618552699990687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</row>
        <row r="615">
          <cell r="F615">
            <v>0</v>
          </cell>
          <cell r="G615">
            <v>0</v>
          </cell>
          <cell r="H615">
            <v>0</v>
          </cell>
          <cell r="I615">
            <v>-4.6916999999666587E-2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-9.7451130000008561</v>
          </cell>
          <cell r="O615">
            <v>-10</v>
          </cell>
          <cell r="P615">
            <v>0</v>
          </cell>
          <cell r="Q615">
            <v>0</v>
          </cell>
          <cell r="R615">
            <v>-11.486476739984937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-5.9265400000003865</v>
          </cell>
          <cell r="AA615">
            <v>0</v>
          </cell>
          <cell r="AB615">
            <v>-5.5599367399991024</v>
          </cell>
          <cell r="AC615">
            <v>0</v>
          </cell>
          <cell r="AD615">
            <v>0</v>
          </cell>
          <cell r="AE615">
            <v>-62.611985000025015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-59.406612999999197</v>
          </cell>
          <cell r="AM615">
            <v>0</v>
          </cell>
          <cell r="AN615">
            <v>-3.2053720000003523</v>
          </cell>
          <cell r="AO615">
            <v>0</v>
          </cell>
          <cell r="AP615">
            <v>0</v>
          </cell>
          <cell r="AQ615">
            <v>0</v>
          </cell>
          <cell r="AR615">
            <v>-35.343356999976095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-35.343356999997923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</row>
        <row r="616">
          <cell r="F616">
            <v>-85.685884300000907</v>
          </cell>
          <cell r="G616">
            <v>-112.88536219999878</v>
          </cell>
          <cell r="H616">
            <v>-99.99999200000093</v>
          </cell>
          <cell r="I616">
            <v>-135.00588603999859</v>
          </cell>
          <cell r="J616">
            <v>-32.027127800000017</v>
          </cell>
          <cell r="K616">
            <v>-6.6092024999998102</v>
          </cell>
          <cell r="L616">
            <v>-1.4835161000009975</v>
          </cell>
          <cell r="M616">
            <v>-16.082570599999599</v>
          </cell>
          <cell r="N616">
            <v>-22.23974630000157</v>
          </cell>
          <cell r="O616">
            <v>-31.11987500000032</v>
          </cell>
          <cell r="P616">
            <v>-69.999998999999661</v>
          </cell>
          <cell r="Q616">
            <v>-101.14151830000628</v>
          </cell>
          <cell r="R616">
            <v>-539.75502173003042</v>
          </cell>
          <cell r="S616">
            <v>-78.559746079998149</v>
          </cell>
          <cell r="T616">
            <v>-85.635191000001214</v>
          </cell>
          <cell r="U616">
            <v>-63.307856499999616</v>
          </cell>
          <cell r="V616">
            <v>-11.838801899997634</v>
          </cell>
          <cell r="W616">
            <v>-75.086105900001712</v>
          </cell>
          <cell r="X616">
            <v>-5.5600578999983554</v>
          </cell>
          <cell r="Y616">
            <v>-10</v>
          </cell>
          <cell r="Z616">
            <v>-11.119880000002013</v>
          </cell>
          <cell r="AA616">
            <v>-35.23982154999976</v>
          </cell>
          <cell r="AB616">
            <v>-75.368712600000435</v>
          </cell>
          <cell r="AC616">
            <v>-56.651473300000362</v>
          </cell>
          <cell r="AD616">
            <v>-31.387375000005704</v>
          </cell>
          <cell r="AE616">
            <v>-482.27956332999747</v>
          </cell>
          <cell r="AF616">
            <v>-47.913215499997023</v>
          </cell>
          <cell r="AG616">
            <v>-55.498445999997784</v>
          </cell>
          <cell r="AH616">
            <v>-102.58274130000063</v>
          </cell>
          <cell r="AI616">
            <v>-39.892867000002298</v>
          </cell>
          <cell r="AJ616">
            <v>-20.000001799999154</v>
          </cell>
          <cell r="AK616">
            <v>-46.679685999999492</v>
          </cell>
          <cell r="AL616">
            <v>-5.5600610000001325</v>
          </cell>
          <cell r="AM616">
            <v>-5.5600599999997939</v>
          </cell>
          <cell r="AN616">
            <v>0</v>
          </cell>
          <cell r="AO616">
            <v>-37.81271900000138</v>
          </cell>
          <cell r="AP616">
            <v>-90.779765730003419</v>
          </cell>
          <cell r="AQ616">
            <v>-30</v>
          </cell>
          <cell r="AR616">
            <v>-510.24961326998891</v>
          </cell>
          <cell r="AS616">
            <v>-41.966088999994099</v>
          </cell>
          <cell r="AT616">
            <v>-62.220044800000323</v>
          </cell>
          <cell r="AU616">
            <v>-47.438205099999323</v>
          </cell>
          <cell r="AV616">
            <v>-55.325841099998797</v>
          </cell>
          <cell r="AW616">
            <v>-68.482256999999663</v>
          </cell>
          <cell r="AX616">
            <v>-36.835215700000845</v>
          </cell>
          <cell r="AY616">
            <v>-5.5600599999997939</v>
          </cell>
          <cell r="AZ616">
            <v>-11.120117999998911</v>
          </cell>
          <cell r="BA616">
            <v>-44.741351870001381</v>
          </cell>
          <cell r="BB616">
            <v>-26.679934499999945</v>
          </cell>
          <cell r="BC616">
            <v>-48.986810000002151</v>
          </cell>
          <cell r="BD616">
            <v>-60.893686199997319</v>
          </cell>
          <cell r="BE616">
            <v>-132.7318902000552</v>
          </cell>
          <cell r="BF616">
            <v>0</v>
          </cell>
          <cell r="BG616">
            <v>-1.358693599999242</v>
          </cell>
          <cell r="BH616">
            <v>-22.998241699999198</v>
          </cell>
          <cell r="BI616">
            <v>-12.302801999998337</v>
          </cell>
          <cell r="BJ616">
            <v>-39.545940000003611</v>
          </cell>
          <cell r="BK616">
            <v>-10</v>
          </cell>
          <cell r="BL616">
            <v>-5.7312590000001364</v>
          </cell>
          <cell r="BM616">
            <v>0</v>
          </cell>
          <cell r="BN616">
            <v>0</v>
          </cell>
          <cell r="BO616">
            <v>-40.79495390000011</v>
          </cell>
          <cell r="BP616">
            <v>0</v>
          </cell>
          <cell r="BQ616">
            <v>0</v>
          </cell>
          <cell r="BR616">
            <v>-168.11520910001127</v>
          </cell>
          <cell r="BS616">
            <v>0</v>
          </cell>
          <cell r="BT616">
            <v>-5.560059999996156</v>
          </cell>
          <cell r="BU616">
            <v>-30.00000700000237</v>
          </cell>
          <cell r="BV616">
            <v>-45.387792000001355</v>
          </cell>
          <cell r="BW616">
            <v>-30</v>
          </cell>
          <cell r="BX616">
            <v>-15.103357399999368</v>
          </cell>
          <cell r="BY616">
            <v>-15.38418300000194</v>
          </cell>
          <cell r="BZ616">
            <v>-5.5600589999994554</v>
          </cell>
          <cell r="CA616">
            <v>-11.119750700003351</v>
          </cell>
          <cell r="CB616">
            <v>-10</v>
          </cell>
          <cell r="CC616">
            <v>0</v>
          </cell>
          <cell r="CD616">
            <v>0</v>
          </cell>
          <cell r="CE616">
            <v>-157.01425899995957</v>
          </cell>
          <cell r="CF616">
            <v>0</v>
          </cell>
          <cell r="CG616">
            <v>0</v>
          </cell>
          <cell r="CH616">
            <v>-20.000000999993063</v>
          </cell>
          <cell r="CI616">
            <v>-55.560068999999203</v>
          </cell>
          <cell r="CJ616">
            <v>-50</v>
          </cell>
          <cell r="CK616">
            <v>-10</v>
          </cell>
          <cell r="CL616">
            <v>-11.11987500000032</v>
          </cell>
          <cell r="CM616">
            <v>0</v>
          </cell>
          <cell r="CN616">
            <v>-10.334313999999722</v>
          </cell>
          <cell r="CO616">
            <v>0</v>
          </cell>
          <cell r="CP616">
            <v>0</v>
          </cell>
          <cell r="CQ616">
            <v>0</v>
          </cell>
          <cell r="CR616">
            <v>-189.73513300000923</v>
          </cell>
          <cell r="CS616">
            <v>0</v>
          </cell>
          <cell r="CT616">
            <v>0</v>
          </cell>
          <cell r="CU616">
            <v>0</v>
          </cell>
          <cell r="CV616">
            <v>-83.862169699998049</v>
          </cell>
          <cell r="CW616">
            <v>-7.0703153000031307</v>
          </cell>
          <cell r="CX616">
            <v>-34.728323999999702</v>
          </cell>
          <cell r="CY616">
            <v>0</v>
          </cell>
          <cell r="CZ616">
            <v>0</v>
          </cell>
          <cell r="DA616">
            <v>-48.559783999997308</v>
          </cell>
          <cell r="DB616">
            <v>-15.514540000000125</v>
          </cell>
          <cell r="DC616">
            <v>0</v>
          </cell>
          <cell r="DD616">
            <v>0</v>
          </cell>
          <cell r="DE616">
            <v>-223.58531160000712</v>
          </cell>
          <cell r="DF616">
            <v>0</v>
          </cell>
          <cell r="DG616">
            <v>0</v>
          </cell>
          <cell r="DH616">
            <v>0</v>
          </cell>
          <cell r="DI616">
            <v>-69.999996000002284</v>
          </cell>
          <cell r="DJ616">
            <v>-64.634588900000381</v>
          </cell>
          <cell r="DK616">
            <v>-9.9999994999998307</v>
          </cell>
          <cell r="DL616">
            <v>-26.710489199998847</v>
          </cell>
          <cell r="DM616">
            <v>-16.680175000001327</v>
          </cell>
          <cell r="DN616">
            <v>-15.560059999999794</v>
          </cell>
          <cell r="DO616">
            <v>-20.000003000001016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-5.5600589999994554</v>
          </cell>
          <cell r="M617">
            <v>0</v>
          </cell>
          <cell r="N617">
            <v>0</v>
          </cell>
          <cell r="O617">
            <v>-9.9999986000002536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0</v>
          </cell>
          <cell r="DF617">
            <v>0</v>
          </cell>
          <cell r="DG617">
            <v>0</v>
          </cell>
          <cell r="DH617">
            <v>0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</row>
        <row r="618">
          <cell r="F618">
            <v>0</v>
          </cell>
          <cell r="G618">
            <v>-39.999756999997771</v>
          </cell>
          <cell r="H618">
            <v>12.535485000000335</v>
          </cell>
          <cell r="I618">
            <v>7.3063659999970696</v>
          </cell>
          <cell r="J618">
            <v>-83.10490099999879</v>
          </cell>
          <cell r="K618">
            <v>-30</v>
          </cell>
          <cell r="L618">
            <v>-11.120116999998572</v>
          </cell>
          <cell r="M618">
            <v>-5.5600584999992861</v>
          </cell>
          <cell r="N618">
            <v>-20.302624000003561</v>
          </cell>
          <cell r="O618">
            <v>-137.65462099999422</v>
          </cell>
          <cell r="P618">
            <v>0</v>
          </cell>
          <cell r="Q618">
            <v>0</v>
          </cell>
          <cell r="R618">
            <v>-148.26638300000923</v>
          </cell>
          <cell r="S618">
            <v>0</v>
          </cell>
          <cell r="T618">
            <v>0</v>
          </cell>
          <cell r="U618">
            <v>-110.81357500000013</v>
          </cell>
          <cell r="V618">
            <v>14.654223999998067</v>
          </cell>
          <cell r="W618">
            <v>50.090837999996438</v>
          </cell>
          <cell r="X618">
            <v>-88.847522000003664</v>
          </cell>
          <cell r="Y618">
            <v>17.769401999998081</v>
          </cell>
          <cell r="Z618">
            <v>0</v>
          </cell>
          <cell r="AA618">
            <v>-10</v>
          </cell>
          <cell r="AB618">
            <v>-21.119749999998021</v>
          </cell>
          <cell r="AC618">
            <v>0</v>
          </cell>
          <cell r="AD618">
            <v>0</v>
          </cell>
          <cell r="AE618">
            <v>29.583046000043396</v>
          </cell>
          <cell r="AF618">
            <v>0</v>
          </cell>
          <cell r="AG618">
            <v>0</v>
          </cell>
          <cell r="AH618">
            <v>0</v>
          </cell>
          <cell r="AI618">
            <v>-23.368389000002935</v>
          </cell>
          <cell r="AJ618">
            <v>-19.999998999999661</v>
          </cell>
          <cell r="AK618">
            <v>0</v>
          </cell>
          <cell r="AL618">
            <v>-3.8395509999973001</v>
          </cell>
          <cell r="AM618">
            <v>0</v>
          </cell>
          <cell r="AN618">
            <v>76.790984999999637</v>
          </cell>
          <cell r="AO618">
            <v>0</v>
          </cell>
          <cell r="AP618">
            <v>0</v>
          </cell>
          <cell r="AQ618">
            <v>0</v>
          </cell>
          <cell r="AR618">
            <v>288.52558099990711</v>
          </cell>
          <cell r="AS618">
            <v>0</v>
          </cell>
          <cell r="AT618">
            <v>0</v>
          </cell>
          <cell r="AU618">
            <v>0</v>
          </cell>
          <cell r="AV618">
            <v>199.44481000000087</v>
          </cell>
          <cell r="AW618">
            <v>-10</v>
          </cell>
          <cell r="AX618">
            <v>60.72376400000212</v>
          </cell>
          <cell r="AY618">
            <v>88.203849999998056</v>
          </cell>
          <cell r="AZ618">
            <v>0</v>
          </cell>
          <cell r="BA618">
            <v>-9.9999989999996615</v>
          </cell>
          <cell r="BB618">
            <v>-39.846843999999692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</row>
        <row r="619">
          <cell r="F619">
            <v>0</v>
          </cell>
          <cell r="G619">
            <v>0</v>
          </cell>
          <cell r="H619">
            <v>5.898127000000386</v>
          </cell>
          <cell r="I619">
            <v>8.6384438000004593</v>
          </cell>
          <cell r="J619">
            <v>-31.061416500000632</v>
          </cell>
          <cell r="K619">
            <v>0</v>
          </cell>
          <cell r="L619">
            <v>0</v>
          </cell>
          <cell r="M619">
            <v>0</v>
          </cell>
          <cell r="N619">
            <v>-5.7173029900004622</v>
          </cell>
          <cell r="O619">
            <v>-13.874331999999413</v>
          </cell>
          <cell r="P619">
            <v>0</v>
          </cell>
          <cell r="Q619">
            <v>0</v>
          </cell>
          <cell r="R619">
            <v>-48.157266699970933</v>
          </cell>
          <cell r="S619">
            <v>0</v>
          </cell>
          <cell r="T619">
            <v>0</v>
          </cell>
          <cell r="U619">
            <v>10.444737999998324</v>
          </cell>
          <cell r="V619">
            <v>-25.706086999998661</v>
          </cell>
          <cell r="W619">
            <v>23.725701999999728</v>
          </cell>
          <cell r="X619">
            <v>-17.766199699999561</v>
          </cell>
          <cell r="Y619">
            <v>-4.6865749999997206</v>
          </cell>
          <cell r="Z619">
            <v>14.506678000001557</v>
          </cell>
          <cell r="AA619">
            <v>0</v>
          </cell>
          <cell r="AB619">
            <v>-5.5600560000002588</v>
          </cell>
          <cell r="AC619">
            <v>-43.115466999999626</v>
          </cell>
          <cell r="AD619">
            <v>0</v>
          </cell>
          <cell r="AE619">
            <v>32.890614999982063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1.5059909999999945</v>
          </cell>
          <cell r="AM619">
            <v>0</v>
          </cell>
          <cell r="AN619">
            <v>41.384624000000258</v>
          </cell>
          <cell r="AO619">
            <v>-10</v>
          </cell>
          <cell r="AP619">
            <v>0</v>
          </cell>
          <cell r="AQ619">
            <v>0</v>
          </cell>
          <cell r="AR619">
            <v>66.658682800014503</v>
          </cell>
          <cell r="AS619">
            <v>0</v>
          </cell>
          <cell r="AT619">
            <v>0</v>
          </cell>
          <cell r="AU619">
            <v>0</v>
          </cell>
          <cell r="AV619">
            <v>-6.2262200000986923E-2</v>
          </cell>
          <cell r="AW619">
            <v>0</v>
          </cell>
          <cell r="AX619">
            <v>67.109626999998</v>
          </cell>
          <cell r="AY619">
            <v>12.281662000001234</v>
          </cell>
          <cell r="AZ619">
            <v>0</v>
          </cell>
          <cell r="BA619">
            <v>-4.929243000000497</v>
          </cell>
          <cell r="BB619">
            <v>-7.7411009999996168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</row>
        <row r="620">
          <cell r="F620">
            <v>-52.006116560000009</v>
          </cell>
          <cell r="G620">
            <v>-47.153451899999709</v>
          </cell>
          <cell r="H620">
            <v>-22.62930200000028</v>
          </cell>
          <cell r="I620">
            <v>-35.560058500000196</v>
          </cell>
          <cell r="J620">
            <v>-13.961278149999998</v>
          </cell>
          <cell r="K620">
            <v>0</v>
          </cell>
          <cell r="L620">
            <v>-5.5598146000002089</v>
          </cell>
          <cell r="M620">
            <v>-0.5973612999996476</v>
          </cell>
          <cell r="N620">
            <v>0</v>
          </cell>
          <cell r="O620">
            <v>-40.978242999999566</v>
          </cell>
          <cell r="P620">
            <v>-27.379252499998984</v>
          </cell>
          <cell r="Q620">
            <v>-36.336622199998601</v>
          </cell>
          <cell r="R620">
            <v>-240.35800685999857</v>
          </cell>
          <cell r="S620">
            <v>-29.08240939999996</v>
          </cell>
          <cell r="T620">
            <v>-11.316038100001606</v>
          </cell>
          <cell r="U620">
            <v>-30.051632500000778</v>
          </cell>
          <cell r="V620">
            <v>-35.559816330000103</v>
          </cell>
          <cell r="W620">
            <v>-5.4104852000000392</v>
          </cell>
          <cell r="X620">
            <v>-11.120116300000518</v>
          </cell>
          <cell r="Y620">
            <v>0</v>
          </cell>
          <cell r="Z620">
            <v>-5.5600585000001956</v>
          </cell>
          <cell r="AA620">
            <v>-22.630523599999833</v>
          </cell>
          <cell r="AB620">
            <v>-31.014304430000266</v>
          </cell>
          <cell r="AC620">
            <v>0</v>
          </cell>
          <cell r="AD620">
            <v>-58.612622500000725</v>
          </cell>
          <cell r="AE620">
            <v>-134.07707317998575</v>
          </cell>
          <cell r="AF620">
            <v>-21.006709799999953</v>
          </cell>
          <cell r="AG620">
            <v>-21.008691999999428</v>
          </cell>
          <cell r="AH620">
            <v>-31.35259312999915</v>
          </cell>
          <cell r="AI620">
            <v>-11.119628299999931</v>
          </cell>
          <cell r="AJ620">
            <v>-17.302153650000037</v>
          </cell>
          <cell r="AK620">
            <v>-5.5600590000003649</v>
          </cell>
          <cell r="AL620">
            <v>0</v>
          </cell>
          <cell r="AM620">
            <v>0</v>
          </cell>
          <cell r="AN620">
            <v>-10.875556799999686</v>
          </cell>
          <cell r="AO620">
            <v>-2.1872735000006287</v>
          </cell>
          <cell r="AP620">
            <v>0</v>
          </cell>
          <cell r="AQ620">
            <v>-13.66440700000021</v>
          </cell>
          <cell r="AR620">
            <v>-167.01443825001479</v>
          </cell>
          <cell r="AS620">
            <v>-11.394022780001251</v>
          </cell>
          <cell r="AT620">
            <v>-19.649813699999868</v>
          </cell>
          <cell r="AU620">
            <v>-40.23058519999995</v>
          </cell>
          <cell r="AV620">
            <v>-10.700855569999476</v>
          </cell>
          <cell r="AW620">
            <v>-23.327917300000081</v>
          </cell>
          <cell r="AX620">
            <v>-10.000000699999873</v>
          </cell>
          <cell r="AY620">
            <v>0</v>
          </cell>
          <cell r="AZ620">
            <v>0</v>
          </cell>
          <cell r="BA620">
            <v>-30.000000600000021</v>
          </cell>
          <cell r="BB620">
            <v>0</v>
          </cell>
          <cell r="BC620">
            <v>-1.0131910999989486</v>
          </cell>
          <cell r="BD620">
            <v>-20.698051299999861</v>
          </cell>
          <cell r="BE620">
            <v>-138.10725854001066</v>
          </cell>
          <cell r="BF620">
            <v>-24.235649399999602</v>
          </cell>
          <cell r="BG620">
            <v>-18.301421600001049</v>
          </cell>
          <cell r="BH620">
            <v>0</v>
          </cell>
          <cell r="BI620">
            <v>0</v>
          </cell>
          <cell r="BJ620">
            <v>-8.851394899999832</v>
          </cell>
          <cell r="BK620">
            <v>-21.654680940000617</v>
          </cell>
          <cell r="BL620">
            <v>0</v>
          </cell>
          <cell r="BM620">
            <v>-5.5598159999999552</v>
          </cell>
          <cell r="BN620">
            <v>-10.000000199999704</v>
          </cell>
          <cell r="BO620">
            <v>-32.239991600000394</v>
          </cell>
          <cell r="BP620">
            <v>-13.125985200000287</v>
          </cell>
          <cell r="BQ620">
            <v>-4.1383187000010366</v>
          </cell>
          <cell r="BR620">
            <v>-181.39330584999698</v>
          </cell>
          <cell r="BS620">
            <v>-30.063700900000185</v>
          </cell>
          <cell r="BT620">
            <v>-36.112351350000608</v>
          </cell>
          <cell r="BU620">
            <v>-6.465374299999894</v>
          </cell>
          <cell r="BV620">
            <v>-18.087684900000568</v>
          </cell>
          <cell r="BW620">
            <v>-13.461166699999922</v>
          </cell>
          <cell r="BX620">
            <v>-27.356739799999559</v>
          </cell>
          <cell r="BY620">
            <v>0</v>
          </cell>
          <cell r="BZ620">
            <v>0</v>
          </cell>
          <cell r="CA620">
            <v>-17.300170999999864</v>
          </cell>
          <cell r="CB620">
            <v>-12.546117300000333</v>
          </cell>
          <cell r="CC620">
            <v>-19.999999600000592</v>
          </cell>
          <cell r="CD620">
            <v>0</v>
          </cell>
          <cell r="CE620">
            <v>-130.39847130002454</v>
          </cell>
          <cell r="CF620">
            <v>0</v>
          </cell>
          <cell r="CG620">
            <v>-34.03657899999962</v>
          </cell>
          <cell r="CH620">
            <v>-34.730638900000486</v>
          </cell>
          <cell r="CI620">
            <v>0</v>
          </cell>
          <cell r="CJ620">
            <v>-3.4949700000006487</v>
          </cell>
          <cell r="CK620">
            <v>-12.830340399999841</v>
          </cell>
          <cell r="CL620">
            <v>0</v>
          </cell>
          <cell r="CM620">
            <v>-2.274717000000237</v>
          </cell>
          <cell r="CN620">
            <v>-13.03122699999949</v>
          </cell>
          <cell r="CO620">
            <v>-9.9999989999996615</v>
          </cell>
          <cell r="CP620">
            <v>-10</v>
          </cell>
          <cell r="CQ620">
            <v>-10</v>
          </cell>
          <cell r="CR620">
            <v>-112.61669130000519</v>
          </cell>
          <cell r="CS620">
            <v>-18.570586800000456</v>
          </cell>
          <cell r="CT620">
            <v>-10.890354999999545</v>
          </cell>
          <cell r="CU620">
            <v>-15.926632099999551</v>
          </cell>
          <cell r="CV620">
            <v>-3.6676630000001751</v>
          </cell>
          <cell r="CW620">
            <v>-38.793471799999679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-15.559812600000441</v>
          </cell>
          <cell r="DC620">
            <v>0</v>
          </cell>
          <cell r="DD620">
            <v>-9.2081699999998818</v>
          </cell>
          <cell r="DE620">
            <v>-175.2236163399939</v>
          </cell>
          <cell r="DF620">
            <v>0</v>
          </cell>
          <cell r="DG620">
            <v>-39.999999900001058</v>
          </cell>
          <cell r="DH620">
            <v>-44.705738399999973</v>
          </cell>
          <cell r="DI620">
            <v>-10</v>
          </cell>
          <cell r="DJ620">
            <v>-27.476230000000214</v>
          </cell>
          <cell r="DK620">
            <v>-10.778310939999756</v>
          </cell>
          <cell r="DL620">
            <v>-6.1864690000002156</v>
          </cell>
          <cell r="DM620">
            <v>-11.120116499999313</v>
          </cell>
          <cell r="DN620">
            <v>-10</v>
          </cell>
          <cell r="DO620">
            <v>-7.6131826000000729</v>
          </cell>
          <cell r="DP620">
            <v>-1.7197689999993599</v>
          </cell>
          <cell r="DQ620">
            <v>-5.6237999999993917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</row>
        <row r="622">
          <cell r="F622">
            <v>-73.387268059999769</v>
          </cell>
          <cell r="G622">
            <v>-54.907251500000712</v>
          </cell>
          <cell r="H622">
            <v>-38.043770100000984</v>
          </cell>
          <cell r="I622">
            <v>-15.331568400000833</v>
          </cell>
          <cell r="J622">
            <v>-30</v>
          </cell>
          <cell r="K622">
            <v>-22.239989300000161</v>
          </cell>
          <cell r="L622">
            <v>-5.5600580000027549</v>
          </cell>
          <cell r="M622">
            <v>0</v>
          </cell>
          <cell r="N622">
            <v>-21.120116999998572</v>
          </cell>
          <cell r="O622">
            <v>-40.676623200000904</v>
          </cell>
          <cell r="P622">
            <v>-24.80251724000118</v>
          </cell>
          <cell r="Q622">
            <v>-30.925085999999283</v>
          </cell>
          <cell r="R622">
            <v>-252.27769074001117</v>
          </cell>
          <cell r="S622">
            <v>-59.691726700002619</v>
          </cell>
          <cell r="T622">
            <v>-35.559812300001795</v>
          </cell>
          <cell r="U622">
            <v>-48.132057200000418</v>
          </cell>
          <cell r="V622">
            <v>0</v>
          </cell>
          <cell r="W622">
            <v>-19.730892999999924</v>
          </cell>
          <cell r="X622">
            <v>-5.5598140000001877</v>
          </cell>
          <cell r="Y622">
            <v>0</v>
          </cell>
          <cell r="Z622">
            <v>0</v>
          </cell>
          <cell r="AA622">
            <v>-37.689960700001393</v>
          </cell>
          <cell r="AB622">
            <v>-9.9999998399980541</v>
          </cell>
          <cell r="AC622">
            <v>-5.9134259999991627</v>
          </cell>
          <cell r="AD622">
            <v>-30.000001000000339</v>
          </cell>
          <cell r="AE622">
            <v>-472.72110716992756</v>
          </cell>
          <cell r="AF622">
            <v>-57.799803370002337</v>
          </cell>
          <cell r="AG622">
            <v>-78.359448000002885</v>
          </cell>
          <cell r="AH622">
            <v>-83.343383999999787</v>
          </cell>
          <cell r="AI622">
            <v>-48.303500499998336</v>
          </cell>
          <cell r="AJ622">
            <v>-2.6978464000021631</v>
          </cell>
          <cell r="AK622">
            <v>-20</v>
          </cell>
          <cell r="AL622">
            <v>-5.5598140000001877</v>
          </cell>
          <cell r="AM622">
            <v>-11.11987500000032</v>
          </cell>
          <cell r="AN622">
            <v>-25.804128700001456</v>
          </cell>
          <cell r="AO622">
            <v>-40.986113000002661</v>
          </cell>
          <cell r="AP622">
            <v>-25.194570000003296</v>
          </cell>
          <cell r="AQ622">
            <v>-73.552624199990532</v>
          </cell>
          <cell r="AR622">
            <v>-291.3717238859972</v>
          </cell>
          <cell r="AS622">
            <v>-26.533585979999771</v>
          </cell>
          <cell r="AT622">
            <v>-48.96871199999805</v>
          </cell>
          <cell r="AU622">
            <v>-50.336927499996818</v>
          </cell>
          <cell r="AV622">
            <v>-6.3630860000012035</v>
          </cell>
          <cell r="AW622">
            <v>-12.78883400000268</v>
          </cell>
          <cell r="AX622">
            <v>-5.5600589999958174</v>
          </cell>
          <cell r="AY622">
            <v>-11.120117700000264</v>
          </cell>
          <cell r="AZ622">
            <v>-5.5600584999992861</v>
          </cell>
          <cell r="BA622">
            <v>-21.029642000001331</v>
          </cell>
          <cell r="BB622">
            <v>-33.808753000001161</v>
          </cell>
          <cell r="BC622">
            <v>-39.999999206003849</v>
          </cell>
          <cell r="BD622">
            <v>-29.301949000000604</v>
          </cell>
          <cell r="BE622">
            <v>-330.36249645997304</v>
          </cell>
          <cell r="BF622">
            <v>-36.324436000002606</v>
          </cell>
          <cell r="BG622">
            <v>-40</v>
          </cell>
          <cell r="BH622">
            <v>-42.090295000001788</v>
          </cell>
          <cell r="BI622">
            <v>-52.134644800000387</v>
          </cell>
          <cell r="BJ622">
            <v>-27.90789045999918</v>
          </cell>
          <cell r="BK622">
            <v>-40.614065200003097</v>
          </cell>
          <cell r="BL622">
            <v>-5.5600570000024163</v>
          </cell>
          <cell r="BM622">
            <v>0</v>
          </cell>
          <cell r="BN622">
            <v>-23.682982999998785</v>
          </cell>
          <cell r="BO622">
            <v>-11.119871999999305</v>
          </cell>
          <cell r="BP622">
            <v>-20</v>
          </cell>
          <cell r="BQ622">
            <v>-30.928252999998222</v>
          </cell>
          <cell r="BR622">
            <v>-409.67733802006114</v>
          </cell>
          <cell r="BS622">
            <v>-69.936298699998588</v>
          </cell>
          <cell r="BT622">
            <v>-48.696387999996659</v>
          </cell>
          <cell r="BU622">
            <v>-49.425694000001386</v>
          </cell>
          <cell r="BV622">
            <v>-23.032184739997319</v>
          </cell>
          <cell r="BW622">
            <v>-43.675623699997232</v>
          </cell>
          <cell r="BX622">
            <v>-28.203316139999515</v>
          </cell>
          <cell r="BY622">
            <v>0</v>
          </cell>
          <cell r="BZ622">
            <v>-1.7545350000000326</v>
          </cell>
          <cell r="CA622">
            <v>-44.953296100000443</v>
          </cell>
          <cell r="CB622">
            <v>-20</v>
          </cell>
          <cell r="CC622">
            <v>-40.000245639999775</v>
          </cell>
          <cell r="CD622">
            <v>-39.999755999997433</v>
          </cell>
          <cell r="CE622">
            <v>-228.65784914005781</v>
          </cell>
          <cell r="CF622">
            <v>0</v>
          </cell>
          <cell r="CG622">
            <v>-34.813755040002434</v>
          </cell>
          <cell r="CH622">
            <v>-15.269361399998161</v>
          </cell>
          <cell r="CI622">
            <v>-26.553425099999004</v>
          </cell>
          <cell r="CJ622">
            <v>-9.3537930000020424</v>
          </cell>
          <cell r="CK622">
            <v>-15.559809999998834</v>
          </cell>
          <cell r="CL622">
            <v>-25.560059100000217</v>
          </cell>
          <cell r="CM622">
            <v>-4.2510890000012296</v>
          </cell>
          <cell r="CN622">
            <v>-31.781987500002288</v>
          </cell>
          <cell r="CO622">
            <v>-15.560056999998778</v>
          </cell>
          <cell r="CP622">
            <v>-9.9545099999995728</v>
          </cell>
          <cell r="CQ622">
            <v>-40.000002000000677</v>
          </cell>
          <cell r="CR622">
            <v>-424.74904937000247</v>
          </cell>
          <cell r="CS622">
            <v>-1.4294120000049588</v>
          </cell>
          <cell r="CT622">
            <v>-82.271354799999244</v>
          </cell>
          <cell r="CU622">
            <v>-23.247746000000916</v>
          </cell>
          <cell r="CV622">
            <v>-34.722967699999572</v>
          </cell>
          <cell r="CW622">
            <v>-83.700482719999854</v>
          </cell>
          <cell r="CX622">
            <v>0</v>
          </cell>
          <cell r="CY622">
            <v>0</v>
          </cell>
          <cell r="CZ622">
            <v>0</v>
          </cell>
          <cell r="DA622">
            <v>-20</v>
          </cell>
          <cell r="DB622">
            <v>-32.719729599997663</v>
          </cell>
          <cell r="DC622">
            <v>-65.866016449999734</v>
          </cell>
          <cell r="DD622">
            <v>-80.791340100004163</v>
          </cell>
          <cell r="DE622">
            <v>-320.67046986002242</v>
          </cell>
          <cell r="DF622">
            <v>-2.1196940000008908</v>
          </cell>
          <cell r="DG622">
            <v>-60.000001200001861</v>
          </cell>
          <cell r="DH622">
            <v>-31.372335739997652</v>
          </cell>
          <cell r="DI622">
            <v>-38.423193020000326</v>
          </cell>
          <cell r="DJ622">
            <v>-18.03236239999751</v>
          </cell>
          <cell r="DK622">
            <v>-19.684444999998959</v>
          </cell>
          <cell r="DL622">
            <v>-3.8135309999997844</v>
          </cell>
          <cell r="DM622">
            <v>-15.075864000002184</v>
          </cell>
          <cell r="DN622">
            <v>-30</v>
          </cell>
          <cell r="DO622">
            <v>-19.493099999999686</v>
          </cell>
          <cell r="DP622">
            <v>-18.280230999997002</v>
          </cell>
          <cell r="DQ622">
            <v>-64.375712499997462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</row>
        <row r="623">
          <cell r="F623">
            <v>-150.89605720000691</v>
          </cell>
          <cell r="G623">
            <v>-99.230489140001737</v>
          </cell>
          <cell r="H623">
            <v>-63.339409299998806</v>
          </cell>
          <cell r="I623">
            <v>-65.56005499999992</v>
          </cell>
          <cell r="J623">
            <v>-54.194548400002532</v>
          </cell>
          <cell r="K623">
            <v>-27.150699699999677</v>
          </cell>
          <cell r="L623">
            <v>-5.3262606000025698</v>
          </cell>
          <cell r="M623">
            <v>-22.369745899999543</v>
          </cell>
          <cell r="N623">
            <v>-21.120114999997895</v>
          </cell>
          <cell r="O623">
            <v>-26.679933999999776</v>
          </cell>
          <cell r="P623">
            <v>-62.297989999999118</v>
          </cell>
          <cell r="Q623">
            <v>-123.27386029999616</v>
          </cell>
          <cell r="R623">
            <v>-866.16157377994386</v>
          </cell>
          <cell r="S623">
            <v>-167.39529487999971</v>
          </cell>
          <cell r="T623">
            <v>-78.780727000001207</v>
          </cell>
          <cell r="U623">
            <v>-127.00008549999984</v>
          </cell>
          <cell r="V623">
            <v>-65.559932999996818</v>
          </cell>
          <cell r="W623">
            <v>-84.825972999999067</v>
          </cell>
          <cell r="X623">
            <v>-30.587235999999393</v>
          </cell>
          <cell r="Y623">
            <v>-16.637800699998479</v>
          </cell>
          <cell r="Z623">
            <v>0</v>
          </cell>
          <cell r="AA623">
            <v>-48.985142300000007</v>
          </cell>
          <cell r="AB623">
            <v>-94.17124590000094</v>
          </cell>
          <cell r="AC623">
            <v>-93.935253800002101</v>
          </cell>
          <cell r="AD623">
            <v>-58.282881700004509</v>
          </cell>
          <cell r="AE623">
            <v>-596.64960894000251</v>
          </cell>
          <cell r="AF623">
            <v>-38.270127000003413</v>
          </cell>
          <cell r="AG623">
            <v>-111.02199699999983</v>
          </cell>
          <cell r="AH623">
            <v>-125.17463780000253</v>
          </cell>
          <cell r="AI623">
            <v>-57.635422300001665</v>
          </cell>
          <cell r="AJ623">
            <v>-29.999998400002369</v>
          </cell>
          <cell r="AK623">
            <v>-15.042054500001541</v>
          </cell>
          <cell r="AL623">
            <v>0</v>
          </cell>
          <cell r="AM623">
            <v>0</v>
          </cell>
          <cell r="AN623">
            <v>-19.189048239997646</v>
          </cell>
          <cell r="AO623">
            <v>-60.316327000000456</v>
          </cell>
          <cell r="AP623">
            <v>-79.999996700003976</v>
          </cell>
          <cell r="AQ623">
            <v>-60</v>
          </cell>
          <cell r="AR623">
            <v>-606.52626518008765</v>
          </cell>
          <cell r="AS623">
            <v>-57.799321000005875</v>
          </cell>
          <cell r="AT623">
            <v>-50.743206600000121</v>
          </cell>
          <cell r="AU623">
            <v>-74.112078499998461</v>
          </cell>
          <cell r="AV623">
            <v>-84.233589420000499</v>
          </cell>
          <cell r="AW623">
            <v>-64.707052699999622</v>
          </cell>
          <cell r="AX623">
            <v>-45.699121999998169</v>
          </cell>
          <cell r="AY623">
            <v>-0.42253599999821745</v>
          </cell>
          <cell r="AZ623">
            <v>0</v>
          </cell>
          <cell r="BA623">
            <v>-11.172379000003275</v>
          </cell>
          <cell r="BB623">
            <v>-59.135909299999184</v>
          </cell>
          <cell r="BC623">
            <v>-52.050041959999362</v>
          </cell>
          <cell r="BD623">
            <v>-106.45102870000119</v>
          </cell>
          <cell r="BE623">
            <v>-695.48267939983634</v>
          </cell>
          <cell r="BF623">
            <v>-116.9273480999982</v>
          </cell>
          <cell r="BG623">
            <v>-90.000002400000085</v>
          </cell>
          <cell r="BH623">
            <v>-51.119992299994919</v>
          </cell>
          <cell r="BI623">
            <v>-63.197057299999869</v>
          </cell>
          <cell r="BJ623">
            <v>-110.08460969999942</v>
          </cell>
          <cell r="BK623">
            <v>-36.324353099997097</v>
          </cell>
          <cell r="BL623">
            <v>0</v>
          </cell>
          <cell r="BM623">
            <v>-26.680175000001327</v>
          </cell>
          <cell r="BN623">
            <v>-30.450205999997706</v>
          </cell>
          <cell r="BO623">
            <v>-67.805931499999133</v>
          </cell>
          <cell r="BP623">
            <v>-45.994703000003938</v>
          </cell>
          <cell r="BQ623">
            <v>-56.898301000001084</v>
          </cell>
          <cell r="BR623">
            <v>-483.33338530006586</v>
          </cell>
          <cell r="BS623">
            <v>-30</v>
          </cell>
          <cell r="BT623">
            <v>-23.330365400001028</v>
          </cell>
          <cell r="BU623">
            <v>-86.885772100002214</v>
          </cell>
          <cell r="BV623">
            <v>-52.994194999999308</v>
          </cell>
          <cell r="BW623">
            <v>-43.124929600002361</v>
          </cell>
          <cell r="BX623">
            <v>-39.922730000002048</v>
          </cell>
          <cell r="BY623">
            <v>-11.119873999999982</v>
          </cell>
          <cell r="BZ623">
            <v>-5.8967809999994643</v>
          </cell>
          <cell r="CA623">
            <v>-61.434507199999643</v>
          </cell>
          <cell r="CB623">
            <v>-24.825453000001289</v>
          </cell>
          <cell r="CC623">
            <v>-25.560057999995479</v>
          </cell>
          <cell r="CD623">
            <v>-78.238720000001194</v>
          </cell>
          <cell r="CE623">
            <v>-501.33360165008344</v>
          </cell>
          <cell r="CF623">
            <v>-51.454737000000023</v>
          </cell>
          <cell r="CG623">
            <v>-74.202017299998261</v>
          </cell>
          <cell r="CH623">
            <v>-73.171823699995002</v>
          </cell>
          <cell r="CI623">
            <v>-64.947014999997918</v>
          </cell>
          <cell r="CJ623">
            <v>-44.835279449998779</v>
          </cell>
          <cell r="CK623">
            <v>-29.999998699997377</v>
          </cell>
          <cell r="CL623">
            <v>-5.5600559999984398</v>
          </cell>
          <cell r="CM623">
            <v>-39.655828099999781</v>
          </cell>
          <cell r="CN623">
            <v>-55.55980880000061</v>
          </cell>
          <cell r="CO623">
            <v>-21.94703749999826</v>
          </cell>
          <cell r="CP623">
            <v>-10</v>
          </cell>
          <cell r="CQ623">
            <v>-30.000000100000761</v>
          </cell>
          <cell r="CR623">
            <v>-662.06273029994918</v>
          </cell>
          <cell r="CS623">
            <v>-86.287959000001138</v>
          </cell>
          <cell r="CT623">
            <v>-104.61108999999851</v>
          </cell>
          <cell r="CU623">
            <v>-107.27489169999899</v>
          </cell>
          <cell r="CV623">
            <v>-41.120118000002549</v>
          </cell>
          <cell r="CW623">
            <v>-93.415594599999167</v>
          </cell>
          <cell r="CX623">
            <v>-45.559813000003487</v>
          </cell>
          <cell r="CY623">
            <v>-5.5598140000001877</v>
          </cell>
          <cell r="CZ623">
            <v>-5.5598139999965497</v>
          </cell>
          <cell r="DA623">
            <v>-20.569088000000193</v>
          </cell>
          <cell r="DB623">
            <v>-34.314559000002191</v>
          </cell>
          <cell r="DC623">
            <v>-60.538913999997021</v>
          </cell>
          <cell r="DD623">
            <v>-57.251075000000128</v>
          </cell>
          <cell r="DE623">
            <v>-399.50459729001159</v>
          </cell>
          <cell r="DF623">
            <v>-20.281428639995283</v>
          </cell>
          <cell r="DG623">
            <v>-29.999999699997716</v>
          </cell>
          <cell r="DH623">
            <v>-60.000005999994755</v>
          </cell>
          <cell r="DI623">
            <v>-56.526214199999231</v>
          </cell>
          <cell r="DJ623">
            <v>-85.925111079999624</v>
          </cell>
          <cell r="DK623">
            <v>-19.33886050000001</v>
          </cell>
          <cell r="DL623">
            <v>-0.59575069999846164</v>
          </cell>
          <cell r="DM623">
            <v>-17.918975000000501</v>
          </cell>
          <cell r="DN623">
            <v>-60.000000899999577</v>
          </cell>
          <cell r="DO623">
            <v>-18.332099399998697</v>
          </cell>
          <cell r="DP623">
            <v>-4.6404851700062864</v>
          </cell>
          <cell r="DQ623">
            <v>-25.945665999999619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</row>
        <row r="624">
          <cell r="F624">
            <v>-10.352058600001328</v>
          </cell>
          <cell r="G624">
            <v>-28.959129589999975</v>
          </cell>
          <cell r="H624">
            <v>-9.3269270000000688</v>
          </cell>
          <cell r="I624">
            <v>-41.348121099999844</v>
          </cell>
          <cell r="J624">
            <v>-17.643214300000182</v>
          </cell>
          <cell r="K624">
            <v>-5.5598144000000502</v>
          </cell>
          <cell r="L624">
            <v>-0.23379799999975148</v>
          </cell>
          <cell r="M624">
            <v>-10.00000049999926</v>
          </cell>
          <cell r="N624">
            <v>0</v>
          </cell>
          <cell r="O624">
            <v>-11.704748999999538</v>
          </cell>
          <cell r="P624">
            <v>-17.818229659999815</v>
          </cell>
          <cell r="Q624">
            <v>-43.525671699999293</v>
          </cell>
          <cell r="R624">
            <v>-150.16618741799903</v>
          </cell>
          <cell r="S624">
            <v>-24.245015000000421</v>
          </cell>
          <cell r="T624">
            <v>-12.877017419999902</v>
          </cell>
          <cell r="U624">
            <v>-26.729348398000184</v>
          </cell>
          <cell r="V624">
            <v>0</v>
          </cell>
          <cell r="W624">
            <v>-10</v>
          </cell>
          <cell r="X624">
            <v>0</v>
          </cell>
          <cell r="Y624">
            <v>0</v>
          </cell>
          <cell r="Z624">
            <v>0</v>
          </cell>
          <cell r="AA624">
            <v>-16.574918100000104</v>
          </cell>
          <cell r="AB624">
            <v>-18.068747399999666</v>
          </cell>
          <cell r="AC624">
            <v>-28.745304000000033</v>
          </cell>
          <cell r="AD624">
            <v>-12.925837100001445</v>
          </cell>
          <cell r="AE624">
            <v>-117.0571262500016</v>
          </cell>
          <cell r="AF624">
            <v>-5.5600585499996669</v>
          </cell>
          <cell r="AG624">
            <v>-25.209474700000101</v>
          </cell>
          <cell r="AH624">
            <v>-13.058012899999994</v>
          </cell>
          <cell r="AI624">
            <v>-6.3007040000002235</v>
          </cell>
          <cell r="AJ624">
            <v>-9.9999997000004441</v>
          </cell>
          <cell r="AK624">
            <v>-1.6376330000002781</v>
          </cell>
          <cell r="AL624">
            <v>-5.5598145000003569</v>
          </cell>
          <cell r="AM624">
            <v>0</v>
          </cell>
          <cell r="AN624">
            <v>0</v>
          </cell>
          <cell r="AO624">
            <v>-16.583103300000403</v>
          </cell>
          <cell r="AP624">
            <v>-20.365360100000544</v>
          </cell>
          <cell r="AQ624">
            <v>-12.7829655000005</v>
          </cell>
          <cell r="AR624">
            <v>-147.31630920000316</v>
          </cell>
          <cell r="AS624">
            <v>-1.2659789999997884</v>
          </cell>
          <cell r="AT624">
            <v>-22.62731900000017</v>
          </cell>
          <cell r="AU624">
            <v>-30.880473000000165</v>
          </cell>
          <cell r="AV624">
            <v>-19.61599249999972</v>
          </cell>
          <cell r="AW624">
            <v>-7.2111670000003869</v>
          </cell>
          <cell r="AX624">
            <v>-6.7135330000000977</v>
          </cell>
          <cell r="AY624">
            <v>0</v>
          </cell>
          <cell r="AZ624">
            <v>0</v>
          </cell>
          <cell r="BA624">
            <v>-4.530661599999803</v>
          </cell>
          <cell r="BB624">
            <v>-10.414592799999809</v>
          </cell>
          <cell r="BC624">
            <v>-44.056591300000036</v>
          </cell>
          <cell r="BD624">
            <v>0</v>
          </cell>
          <cell r="BE624">
            <v>-135.87644106001244</v>
          </cell>
          <cell r="BF624">
            <v>-34.457743700000719</v>
          </cell>
          <cell r="BG624">
            <v>0</v>
          </cell>
          <cell r="BH624">
            <v>-17.909700799999882</v>
          </cell>
          <cell r="BI624">
            <v>-36.250592899999901</v>
          </cell>
          <cell r="BJ624">
            <v>-1.6542841000000408</v>
          </cell>
          <cell r="BK624">
            <v>-9.057111380000606</v>
          </cell>
          <cell r="BL624">
            <v>0</v>
          </cell>
          <cell r="BM624">
            <v>0</v>
          </cell>
          <cell r="BN624">
            <v>-2.1032419999992271</v>
          </cell>
          <cell r="BO624">
            <v>-2.3277440000001661</v>
          </cell>
          <cell r="BP624">
            <v>-10.507052720000502</v>
          </cell>
          <cell r="BQ624">
            <v>-21.608969459999571</v>
          </cell>
          <cell r="BR624">
            <v>-108.41068795000319</v>
          </cell>
          <cell r="BS624">
            <v>0</v>
          </cell>
          <cell r="BT624">
            <v>-6.6696350000001985</v>
          </cell>
          <cell r="BU624">
            <v>-36.393198399999164</v>
          </cell>
          <cell r="BV624">
            <v>-8.1256713000002492</v>
          </cell>
          <cell r="BW624">
            <v>-5.8684198000000833</v>
          </cell>
          <cell r="BX624">
            <v>-11.197146149999753</v>
          </cell>
          <cell r="BY624">
            <v>0</v>
          </cell>
          <cell r="BZ624">
            <v>-3.8052797000000282</v>
          </cell>
          <cell r="CA624">
            <v>-16.351336099999571</v>
          </cell>
          <cell r="CB624">
            <v>-10.000000500000169</v>
          </cell>
          <cell r="CC624">
            <v>0</v>
          </cell>
          <cell r="CD624">
            <v>-10.000001000000339</v>
          </cell>
          <cell r="CE624">
            <v>-53.287915173990768</v>
          </cell>
          <cell r="CF624">
            <v>-10</v>
          </cell>
          <cell r="CG624">
            <v>-5.7979830000003858</v>
          </cell>
          <cell r="CH624">
            <v>0</v>
          </cell>
          <cell r="CI624">
            <v>-9.0066349999997328</v>
          </cell>
          <cell r="CJ624">
            <v>-6.8997157399999196</v>
          </cell>
          <cell r="CK624">
            <v>0</v>
          </cell>
          <cell r="CL624">
            <v>0</v>
          </cell>
          <cell r="CM624">
            <v>-2.7382867999995142</v>
          </cell>
          <cell r="CN624">
            <v>-10.746843799999624</v>
          </cell>
          <cell r="CO624">
            <v>-8.0529619999997522</v>
          </cell>
          <cell r="CP624">
            <v>-4.548883400093473E-2</v>
          </cell>
          <cell r="CQ624">
            <v>0</v>
          </cell>
          <cell r="CR624">
            <v>-98.01297268999042</v>
          </cell>
          <cell r="CS624">
            <v>0</v>
          </cell>
          <cell r="CT624">
            <v>-5.8628546999998434</v>
          </cell>
          <cell r="CU624">
            <v>-14.177128999999695</v>
          </cell>
          <cell r="CV624">
            <v>-8.7665819999992891</v>
          </cell>
          <cell r="CW624">
            <v>-36.229913890000716</v>
          </cell>
          <cell r="CX624">
            <v>-16.002419499999633</v>
          </cell>
          <cell r="CY624">
            <v>0</v>
          </cell>
          <cell r="CZ624">
            <v>0</v>
          </cell>
          <cell r="DA624">
            <v>-5.5598140000001877</v>
          </cell>
          <cell r="DB624">
            <v>-7.2802695999998832</v>
          </cell>
          <cell r="DC624">
            <v>-4.1339900000002672</v>
          </cell>
          <cell r="DD624">
            <v>0</v>
          </cell>
          <cell r="DE624">
            <v>-117.38735550000274</v>
          </cell>
          <cell r="DF624">
            <v>-27.598877000000357</v>
          </cell>
          <cell r="DG624">
            <v>0</v>
          </cell>
          <cell r="DH624">
            <v>0</v>
          </cell>
          <cell r="DI624">
            <v>-11.576805199999399</v>
          </cell>
          <cell r="DJ624">
            <v>-14.126108999999815</v>
          </cell>
          <cell r="DK624">
            <v>-15.531084000000192</v>
          </cell>
          <cell r="DL624">
            <v>-9.4042490000001635</v>
          </cell>
          <cell r="DM624">
            <v>-5.0390058000002682</v>
          </cell>
          <cell r="DN624">
            <v>0</v>
          </cell>
          <cell r="DO624">
            <v>-14.613178999999946</v>
          </cell>
          <cell r="DP624">
            <v>-15.444202500000756</v>
          </cell>
          <cell r="DQ624">
            <v>-4.0538440000000264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</row>
        <row r="626">
          <cell r="F626">
            <v>-522.99799251000695</v>
          </cell>
          <cell r="G626">
            <v>-518.32660882999608</v>
          </cell>
          <cell r="H626">
            <v>-326.0259087000004</v>
          </cell>
          <cell r="I626">
            <v>-394.2984056100031</v>
          </cell>
          <cell r="J626">
            <v>-335.94883475000552</v>
          </cell>
          <cell r="K626">
            <v>-115.59760589999996</v>
          </cell>
          <cell r="L626">
            <v>-50.040283870005169</v>
          </cell>
          <cell r="M626">
            <v>-67.053143299997828</v>
          </cell>
          <cell r="N626">
            <v>-131.36489129000074</v>
          </cell>
          <cell r="O626">
            <v>-377.90864269999383</v>
          </cell>
          <cell r="P626">
            <v>-1037.6585882500012</v>
          </cell>
          <cell r="Q626">
            <v>-903.35987339999701</v>
          </cell>
          <cell r="R626">
            <v>-8441.2185020978068</v>
          </cell>
          <cell r="S626">
            <v>-999.83805554000355</v>
          </cell>
          <cell r="T626">
            <v>-1067.9056151800069</v>
          </cell>
          <cell r="U626">
            <v>-1183.0070085579928</v>
          </cell>
          <cell r="V626">
            <v>-720.40776142999584</v>
          </cell>
          <cell r="W626">
            <v>-696.62264439999308</v>
          </cell>
          <cell r="X626">
            <v>-363.44883017999928</v>
          </cell>
          <cell r="Y626">
            <v>-137.77435769999192</v>
          </cell>
          <cell r="Z626">
            <v>-89.258965399997578</v>
          </cell>
          <cell r="AA626">
            <v>-573.39954285000385</v>
          </cell>
          <cell r="AB626">
            <v>-881.11600239997733</v>
          </cell>
          <cell r="AC626">
            <v>-937.23188710002069</v>
          </cell>
          <cell r="AD626">
            <v>-791.20783136002865</v>
          </cell>
          <cell r="AE626">
            <v>-8360.0934172272246</v>
          </cell>
          <cell r="AF626">
            <v>-733.76250392001202</v>
          </cell>
          <cell r="AG626">
            <v>-1266.1812102300091</v>
          </cell>
          <cell r="AH626">
            <v>-1300.4756198900077</v>
          </cell>
          <cell r="AI626">
            <v>-820.53809708000517</v>
          </cell>
          <cell r="AJ626">
            <v>-592.94551564999892</v>
          </cell>
          <cell r="AK626">
            <v>-485.55299840000225</v>
          </cell>
          <cell r="AL626">
            <v>-176.2194182999956</v>
          </cell>
          <cell r="AM626">
            <v>-111.19968753000103</v>
          </cell>
          <cell r="AN626">
            <v>-330.75512303999858</v>
          </cell>
          <cell r="AO626">
            <v>-708.18408980700951</v>
          </cell>
          <cell r="AP626">
            <v>-918.87553158000628</v>
          </cell>
          <cell r="AQ626">
            <v>-915.4036217999801</v>
          </cell>
          <cell r="AR626">
            <v>-7622.7227087865904</v>
          </cell>
          <cell r="AS626">
            <v>-680.27450955000131</v>
          </cell>
          <cell r="AT626">
            <v>-1183.081714650004</v>
          </cell>
          <cell r="AU626">
            <v>-1084.1809271299917</v>
          </cell>
          <cell r="AV626">
            <v>-589.47818193499779</v>
          </cell>
          <cell r="AW626">
            <v>-810.23778847500034</v>
          </cell>
          <cell r="AX626">
            <v>-278.3343708499915</v>
          </cell>
          <cell r="AY626">
            <v>30.676100600001519</v>
          </cell>
          <cell r="AZ626">
            <v>-92.045196159990155</v>
          </cell>
          <cell r="BA626">
            <v>-433.48722237001039</v>
          </cell>
          <cell r="BB626">
            <v>-773.78881540001021</v>
          </cell>
          <cell r="BC626">
            <v>-900.69124766601908</v>
          </cell>
          <cell r="BD626">
            <v>-827.7988351999993</v>
          </cell>
          <cell r="BE626">
            <v>-5176.2757256230834</v>
          </cell>
          <cell r="BF626">
            <v>-658.44649010001558</v>
          </cell>
          <cell r="BG626">
            <v>-547.30103210000016</v>
          </cell>
          <cell r="BH626">
            <v>-521.96782549998807</v>
          </cell>
          <cell r="BI626">
            <v>-689.91053880999243</v>
          </cell>
          <cell r="BJ626">
            <v>-581.22572262300127</v>
          </cell>
          <cell r="BK626">
            <v>-271.44719791999432</v>
          </cell>
          <cell r="BL626">
            <v>-106.71874839999509</v>
          </cell>
          <cell r="BM626">
            <v>-82.280030000004444</v>
          </cell>
          <cell r="BN626">
            <v>-262.88458695998997</v>
          </cell>
          <cell r="BO626">
            <v>-507.35127489999923</v>
          </cell>
          <cell r="BP626">
            <v>-478.6855553500136</v>
          </cell>
          <cell r="BQ626">
            <v>-468.05672296000193</v>
          </cell>
          <cell r="BR626">
            <v>-4904.7551242901682</v>
          </cell>
          <cell r="BS626">
            <v>-510.45179959997949</v>
          </cell>
          <cell r="BT626">
            <v>-447.83505724999122</v>
          </cell>
          <cell r="BU626">
            <v>-566.80381562999901</v>
          </cell>
          <cell r="BV626">
            <v>-626.8481486800074</v>
          </cell>
          <cell r="BW626">
            <v>-475.55991139999242</v>
          </cell>
          <cell r="BX626">
            <v>-372.28005099000075</v>
          </cell>
          <cell r="BY626">
            <v>-82.104642400005105</v>
          </cell>
          <cell r="BZ626">
            <v>-114.51979360000223</v>
          </cell>
          <cell r="CA626">
            <v>-353.77806319999945</v>
          </cell>
          <cell r="CB626">
            <v>-428.32161820000147</v>
          </cell>
          <cell r="CC626">
            <v>-406.2524644399964</v>
          </cell>
          <cell r="CD626">
            <v>-519.99975889999041</v>
          </cell>
          <cell r="CE626">
            <v>-3992.3851659020729</v>
          </cell>
          <cell r="CF626">
            <v>-406.67993338000815</v>
          </cell>
          <cell r="CG626">
            <v>-366.64988104000804</v>
          </cell>
          <cell r="CH626">
            <v>-556.75822609998431</v>
          </cell>
          <cell r="CI626">
            <v>-516.71950245999324</v>
          </cell>
          <cell r="CJ626">
            <v>-429.61976590800077</v>
          </cell>
          <cell r="CK626">
            <v>-269.89431586999854</v>
          </cell>
          <cell r="CL626">
            <v>-70.039795099997718</v>
          </cell>
          <cell r="CM626">
            <v>-93.010297560000254</v>
          </cell>
          <cell r="CN626">
            <v>-288.13411020000058</v>
          </cell>
          <cell r="CO626">
            <v>-398.37594735000857</v>
          </cell>
          <cell r="CP626">
            <v>-312.02314783400107</v>
          </cell>
          <cell r="CQ626">
            <v>-284.48024309999892</v>
          </cell>
          <cell r="CR626">
            <v>-4893.9563728099747</v>
          </cell>
          <cell r="CS626">
            <v>-410.40651916999923</v>
          </cell>
          <cell r="CT626">
            <v>-471.48492979999992</v>
          </cell>
          <cell r="CU626">
            <v>-512.07459609999387</v>
          </cell>
          <cell r="CV626">
            <v>-611.36746249999578</v>
          </cell>
          <cell r="CW626">
            <v>-605.94464993999736</v>
          </cell>
          <cell r="CX626">
            <v>-424.39585720000559</v>
          </cell>
          <cell r="CY626">
            <v>-118.95825950000744</v>
          </cell>
          <cell r="CZ626">
            <v>-82.279300599991984</v>
          </cell>
          <cell r="DA626">
            <v>-360.04028435000146</v>
          </cell>
          <cell r="DB626">
            <v>-576.4526990000104</v>
          </cell>
          <cell r="DC626">
            <v>-380.55229244999828</v>
          </cell>
          <cell r="DD626">
            <v>-339.99952220000159</v>
          </cell>
          <cell r="DE626">
            <v>-4743.5625595499732</v>
          </cell>
          <cell r="DF626">
            <v>-250.00000163999721</v>
          </cell>
          <cell r="DG626">
            <v>-441.99275320000925</v>
          </cell>
          <cell r="DH626">
            <v>-366.07807003998641</v>
          </cell>
          <cell r="DI626">
            <v>-576.63537132000147</v>
          </cell>
          <cell r="DJ626">
            <v>-606.72117693000018</v>
          </cell>
          <cell r="DK626">
            <v>-418.15058282999871</v>
          </cell>
          <cell r="DL626">
            <v>-205.18861509999351</v>
          </cell>
          <cell r="DM626">
            <v>-659.62316879999889</v>
          </cell>
          <cell r="DN626">
            <v>-370.62602564999906</v>
          </cell>
          <cell r="DO626">
            <v>-286.18393406998803</v>
          </cell>
          <cell r="DP626">
            <v>-280.0000180700099</v>
          </cell>
          <cell r="DQ626">
            <v>-282.3628418999906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</row>
        <row r="628">
          <cell r="F628">
            <v>-522.99799250985961</v>
          </cell>
          <cell r="G628">
            <v>-518.32660883013159</v>
          </cell>
          <cell r="H628">
            <v>-326.02590869995765</v>
          </cell>
          <cell r="I628">
            <v>-394.29840561002493</v>
          </cell>
          <cell r="J628">
            <v>-335.94883475010283</v>
          </cell>
          <cell r="K628">
            <v>-115.59760590002406</v>
          </cell>
          <cell r="L628">
            <v>-50.040283869951963</v>
          </cell>
          <cell r="M628">
            <v>-67.053143299941439</v>
          </cell>
          <cell r="N628">
            <v>-131.36489129002439</v>
          </cell>
          <cell r="O628">
            <v>-377.90864270017482</v>
          </cell>
          <cell r="P628">
            <v>-1037.6585882500513</v>
          </cell>
          <cell r="Q628">
            <v>-903.35987339995336</v>
          </cell>
          <cell r="R628">
            <v>-8441.2185020977631</v>
          </cell>
          <cell r="S628">
            <v>-999.83805553999264</v>
          </cell>
          <cell r="T628">
            <v>-1067.9056151800323</v>
          </cell>
          <cell r="U628">
            <v>-1183.0070085581392</v>
          </cell>
          <cell r="V628">
            <v>-720.40776143001858</v>
          </cell>
          <cell r="W628">
            <v>-696.62264439993305</v>
          </cell>
          <cell r="X628">
            <v>-363.44883017998654</v>
          </cell>
          <cell r="Y628">
            <v>-137.77435769996373</v>
          </cell>
          <cell r="Z628">
            <v>-89.2589654000476</v>
          </cell>
          <cell r="AA628">
            <v>-573.39954285015119</v>
          </cell>
          <cell r="AB628">
            <v>-881.11600239970721</v>
          </cell>
          <cell r="AC628">
            <v>-937.23188709991518</v>
          </cell>
          <cell r="AD628">
            <v>-791.20783135993406</v>
          </cell>
          <cell r="AE628">
            <v>-8360.0934172254056</v>
          </cell>
          <cell r="AF628">
            <v>-733.76250391977374</v>
          </cell>
          <cell r="AG628">
            <v>-1266.1812102301046</v>
          </cell>
          <cell r="AH628">
            <v>-1300.4756198900286</v>
          </cell>
          <cell r="AI628">
            <v>-820.53809707984328</v>
          </cell>
          <cell r="AJ628">
            <v>-592.94551564985886</v>
          </cell>
          <cell r="AK628">
            <v>-485.55299839994404</v>
          </cell>
          <cell r="AL628">
            <v>-176.21941830008291</v>
          </cell>
          <cell r="AM628">
            <v>-111.19968753005378</v>
          </cell>
          <cell r="AN628">
            <v>-330.75512303994037</v>
          </cell>
          <cell r="AO628">
            <v>-708.18408980697859</v>
          </cell>
          <cell r="AP628">
            <v>-918.87553157994989</v>
          </cell>
          <cell r="AQ628">
            <v>-915.40362180024385</v>
          </cell>
          <cell r="AR628">
            <v>-7622.7227087849751</v>
          </cell>
          <cell r="AS628">
            <v>-680.27450954960659</v>
          </cell>
          <cell r="AT628">
            <v>-1183.081714650034</v>
          </cell>
          <cell r="AU628">
            <v>-1084.180927129928</v>
          </cell>
          <cell r="AV628">
            <v>-589.4781819350319</v>
          </cell>
          <cell r="AW628">
            <v>-810.23778847500216</v>
          </cell>
          <cell r="AX628">
            <v>-278.33437084988691</v>
          </cell>
          <cell r="AY628">
            <v>30.676100599928759</v>
          </cell>
          <cell r="AZ628">
            <v>-92.045196160033811</v>
          </cell>
          <cell r="BA628">
            <v>-433.4872223699349</v>
          </cell>
          <cell r="BB628">
            <v>-773.78881540009752</v>
          </cell>
          <cell r="BC628">
            <v>-900.69124766590539</v>
          </cell>
          <cell r="BD628">
            <v>-827.79883519990835</v>
          </cell>
          <cell r="BE628">
            <v>-5176.2757256226614</v>
          </cell>
          <cell r="BF628">
            <v>-658.44649010000285</v>
          </cell>
          <cell r="BG628">
            <v>-547.30103209998924</v>
          </cell>
          <cell r="BH628">
            <v>-521.9678254998289</v>
          </cell>
          <cell r="BI628">
            <v>-689.91053880983964</v>
          </cell>
          <cell r="BJ628">
            <v>-581.22572262294125</v>
          </cell>
          <cell r="BK628">
            <v>-271.44719792011892</v>
          </cell>
          <cell r="BL628">
            <v>-106.71874839992961</v>
          </cell>
          <cell r="BM628">
            <v>-82.280029999965336</v>
          </cell>
          <cell r="BN628">
            <v>-262.88458695996087</v>
          </cell>
          <cell r="BO628">
            <v>-507.35127490013838</v>
          </cell>
          <cell r="BP628">
            <v>-478.6855553498026</v>
          </cell>
          <cell r="BQ628">
            <v>-468.05672296031844</v>
          </cell>
          <cell r="BR628">
            <v>-4904.7551242895424</v>
          </cell>
          <cell r="BS628">
            <v>-510.45179959980305</v>
          </cell>
          <cell r="BT628">
            <v>-447.83505725010764</v>
          </cell>
          <cell r="BU628">
            <v>-566.80381563014816</v>
          </cell>
          <cell r="BV628">
            <v>-626.84814867982641</v>
          </cell>
          <cell r="BW628">
            <v>-475.55991139996331</v>
          </cell>
          <cell r="BX628">
            <v>-372.28005099005532</v>
          </cell>
          <cell r="BY628">
            <v>-82.104642399994191</v>
          </cell>
          <cell r="BZ628">
            <v>-114.51979359996039</v>
          </cell>
          <cell r="CA628">
            <v>-353.77806320000673</v>
          </cell>
          <cell r="CB628">
            <v>-428.32161819993053</v>
          </cell>
          <cell r="CC628">
            <v>-406.25246443983633</v>
          </cell>
          <cell r="CD628">
            <v>-519.99975890014321</v>
          </cell>
          <cell r="CE628">
            <v>-3992.3851659018546</v>
          </cell>
          <cell r="CF628">
            <v>-406.67993337986991</v>
          </cell>
          <cell r="CG628">
            <v>-366.64988103997894</v>
          </cell>
          <cell r="CH628">
            <v>-556.75822610000614</v>
          </cell>
          <cell r="CI628">
            <v>-516.71950245997868</v>
          </cell>
          <cell r="CJ628">
            <v>-429.61976590810809</v>
          </cell>
          <cell r="CK628">
            <v>-269.89431586995488</v>
          </cell>
          <cell r="CL628">
            <v>-70.039795099990442</v>
          </cell>
          <cell r="CM628">
            <v>-93.010297560074832</v>
          </cell>
          <cell r="CN628">
            <v>-288.13411020004423</v>
          </cell>
          <cell r="CO628">
            <v>-398.37594735005405</v>
          </cell>
          <cell r="CP628">
            <v>-312.02314783399925</v>
          </cell>
          <cell r="CQ628">
            <v>-284.48024309996981</v>
          </cell>
          <cell r="CR628">
            <v>-4893.956372808665</v>
          </cell>
          <cell r="CS628">
            <v>-410.40651916991919</v>
          </cell>
          <cell r="CT628">
            <v>-471.48492979968432</v>
          </cell>
          <cell r="CU628">
            <v>-512.07459609990474</v>
          </cell>
          <cell r="CV628">
            <v>-611.36746249999851</v>
          </cell>
          <cell r="CW628">
            <v>-605.94464993983274</v>
          </cell>
          <cell r="CX628">
            <v>-424.3958571999683</v>
          </cell>
          <cell r="CY628">
            <v>-118.95825950003928</v>
          </cell>
          <cell r="CZ628">
            <v>-82.27930059999926</v>
          </cell>
          <cell r="DA628">
            <v>-360.04028434999054</v>
          </cell>
          <cell r="DB628">
            <v>-576.45269899989944</v>
          </cell>
          <cell r="DC628">
            <v>-380.55229244998191</v>
          </cell>
          <cell r="DD628">
            <v>-339.9995222002035</v>
          </cell>
          <cell r="DE628">
            <v>-4743.5625595496967</v>
          </cell>
          <cell r="DF628">
            <v>-250.00000163994264</v>
          </cell>
          <cell r="DG628">
            <v>-441.99275320000015</v>
          </cell>
          <cell r="DH628">
            <v>-366.07807004009373</v>
          </cell>
          <cell r="DI628">
            <v>-576.63537132006604</v>
          </cell>
          <cell r="DJ628">
            <v>-606.72117693000473</v>
          </cell>
          <cell r="DK628">
            <v>-418.15058282995597</v>
          </cell>
          <cell r="DL628">
            <v>-205.1886150999926</v>
          </cell>
          <cell r="DM628">
            <v>-659.62316879996797</v>
          </cell>
          <cell r="DN628">
            <v>-370.62602564995177</v>
          </cell>
          <cell r="DO628">
            <v>-286.18393407016993</v>
          </cell>
          <cell r="DP628">
            <v>-280.00001806998625</v>
          </cell>
          <cell r="DQ628">
            <v>-282.36284189997241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</row>
        <row r="632"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  <cell r="DD632">
            <v>0</v>
          </cell>
          <cell r="DE632">
            <v>0</v>
          </cell>
          <cell r="DF632">
            <v>0</v>
          </cell>
          <cell r="DG632">
            <v>0</v>
          </cell>
          <cell r="DH632">
            <v>0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</row>
        <row r="633"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</row>
        <row r="634"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</row>
        <row r="636"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</row>
        <row r="639">
          <cell r="F639">
            <v>-1443.2869090000022</v>
          </cell>
          <cell r="G639">
            <v>-2287.1544590000012</v>
          </cell>
          <cell r="H639">
            <v>-1230.2298500000015</v>
          </cell>
          <cell r="I639">
            <v>318.52150000000074</v>
          </cell>
          <cell r="J639">
            <v>376.92001700000037</v>
          </cell>
          <cell r="K639">
            <v>-2240.8795460000001</v>
          </cell>
          <cell r="L639">
            <v>-3931.4098729999969</v>
          </cell>
          <cell r="M639">
            <v>-5750.9902830000065</v>
          </cell>
          <cell r="N639">
            <v>-3701.3790140000056</v>
          </cell>
          <cell r="O639">
            <v>-2654.5942450000002</v>
          </cell>
          <cell r="P639">
            <v>-1135.4434539999966</v>
          </cell>
          <cell r="Q639">
            <v>-1077.733694999999</v>
          </cell>
          <cell r="R639">
            <v>-27631.495947000047</v>
          </cell>
          <cell r="S639">
            <v>-1175.3110439999982</v>
          </cell>
          <cell r="T639">
            <v>-2150.0916219999999</v>
          </cell>
          <cell r="U639">
            <v>-960.18738000000121</v>
          </cell>
          <cell r="V639">
            <v>328.04850299999816</v>
          </cell>
          <cell r="W639">
            <v>62.28431499999715</v>
          </cell>
          <cell r="X639">
            <v>-2383.8943129999971</v>
          </cell>
          <cell r="Y639">
            <v>-4412.7295760000052</v>
          </cell>
          <cell r="Z639">
            <v>-6649.6043559999962</v>
          </cell>
          <cell r="AA639">
            <v>-3121.7539259999976</v>
          </cell>
          <cell r="AB639">
            <v>-2864.5556700000016</v>
          </cell>
          <cell r="AC639">
            <v>-2078.4897439999986</v>
          </cell>
          <cell r="AD639">
            <v>-2225.211134000001</v>
          </cell>
          <cell r="AE639">
            <v>-29241.514192000031</v>
          </cell>
          <cell r="AF639">
            <v>-3506.5930950000038</v>
          </cell>
          <cell r="AG639">
            <v>-2029.4406999999992</v>
          </cell>
          <cell r="AH639">
            <v>-1130.5843999999997</v>
          </cell>
          <cell r="AI639">
            <v>-13.021975999999995</v>
          </cell>
          <cell r="AJ639">
            <v>-461.08679100000154</v>
          </cell>
          <cell r="AK639">
            <v>-2509.292684</v>
          </cell>
          <cell r="AL639">
            <v>-4633.9002809999947</v>
          </cell>
          <cell r="AM639">
            <v>-5512.9516609999991</v>
          </cell>
          <cell r="AN639">
            <v>-3188.1090709999989</v>
          </cell>
          <cell r="AO639">
            <v>-2407.2321760000013</v>
          </cell>
          <cell r="AP639">
            <v>-1990.6576419999983</v>
          </cell>
          <cell r="AQ639">
            <v>-1858.6437149999983</v>
          </cell>
          <cell r="AR639">
            <v>-24418.000516999979</v>
          </cell>
          <cell r="AS639">
            <v>-2859.8182900000029</v>
          </cell>
          <cell r="AT639">
            <v>-2007.5247549999985</v>
          </cell>
          <cell r="AU639">
            <v>-1118.8510499999993</v>
          </cell>
          <cell r="AV639">
            <v>905.17151000000013</v>
          </cell>
          <cell r="AW639">
            <v>-19.086694999998144</v>
          </cell>
          <cell r="AX639">
            <v>-2467.3085839999985</v>
          </cell>
          <cell r="AY639">
            <v>-3836.519902</v>
          </cell>
          <cell r="AZ639">
            <v>-4698.3810999999987</v>
          </cell>
          <cell r="BA639">
            <v>-2735.7456549999988</v>
          </cell>
          <cell r="BB639">
            <v>-2562.588588999999</v>
          </cell>
          <cell r="BC639">
            <v>-1497.4910559999989</v>
          </cell>
          <cell r="BD639">
            <v>-1519.8563509999985</v>
          </cell>
          <cell r="BE639">
            <v>-22558.383801999909</v>
          </cell>
          <cell r="BF639">
            <v>-1432.4367240000029</v>
          </cell>
          <cell r="BG639">
            <v>-1821.7149329999993</v>
          </cell>
          <cell r="BH639">
            <v>-860.93854599999941</v>
          </cell>
          <cell r="BI639">
            <v>1361.6326609999996</v>
          </cell>
          <cell r="BJ639">
            <v>-553.49914600000193</v>
          </cell>
          <cell r="BK639">
            <v>-2534.8050150000054</v>
          </cell>
          <cell r="BL639">
            <v>-4187.9746020000021</v>
          </cell>
          <cell r="BM639">
            <v>-5473.3506649999981</v>
          </cell>
          <cell r="BN639">
            <v>-2582.8536999999997</v>
          </cell>
          <cell r="BO639">
            <v>-1843.0828189999993</v>
          </cell>
          <cell r="BP639">
            <v>-1240.5380479999985</v>
          </cell>
          <cell r="BQ639">
            <v>-1388.8222649999989</v>
          </cell>
          <cell r="BR639">
            <v>-23076.311788999999</v>
          </cell>
          <cell r="BS639">
            <v>-1453.5221789999996</v>
          </cell>
          <cell r="BT639">
            <v>-1626.9838030000028</v>
          </cell>
          <cell r="BU639">
            <v>-984.17979299999934</v>
          </cell>
          <cell r="BV639">
            <v>1816.5450669999991</v>
          </cell>
          <cell r="BW639">
            <v>179.69525300000168</v>
          </cell>
          <cell r="BX639">
            <v>-2273.0925999999963</v>
          </cell>
          <cell r="BY639">
            <v>-3858.6315229999964</v>
          </cell>
          <cell r="BZ639">
            <v>-5336.9957640000066</v>
          </cell>
          <cell r="CA639">
            <v>-2712.9265450000021</v>
          </cell>
          <cell r="CB639">
            <v>-2618.8137999999963</v>
          </cell>
          <cell r="CC639">
            <v>-2656.4686490000022</v>
          </cell>
          <cell r="CD639">
            <v>-1550.9374530000023</v>
          </cell>
          <cell r="CE639">
            <v>-23051.009575999982</v>
          </cell>
          <cell r="CF639">
            <v>-1689.1112589999975</v>
          </cell>
          <cell r="CG639">
            <v>-1815.990432999999</v>
          </cell>
          <cell r="CH639">
            <v>-882.60994600000049</v>
          </cell>
          <cell r="CI639">
            <v>1418.8314360000004</v>
          </cell>
          <cell r="CJ639">
            <v>238.95033900000271</v>
          </cell>
          <cell r="CK639">
            <v>-2260.7109649999984</v>
          </cell>
          <cell r="CL639">
            <v>-4256.5289200000043</v>
          </cell>
          <cell r="CM639">
            <v>-5111.1317439999984</v>
          </cell>
          <cell r="CN639">
            <v>-2754.9204940000054</v>
          </cell>
          <cell r="CO639">
            <v>-2911.5571559999953</v>
          </cell>
          <cell r="CP639">
            <v>-1582.1676499999994</v>
          </cell>
          <cell r="CQ639">
            <v>-1444.0627840000016</v>
          </cell>
          <cell r="CR639">
            <v>-24808.630394999927</v>
          </cell>
          <cell r="CS639">
            <v>-2006.3051189999969</v>
          </cell>
          <cell r="CT639">
            <v>-1987.8875950000001</v>
          </cell>
          <cell r="CU639">
            <v>-1513.9225349999997</v>
          </cell>
          <cell r="CV639">
            <v>1854.847604999999</v>
          </cell>
          <cell r="CW639">
            <v>1381.3904789999979</v>
          </cell>
          <cell r="CX639">
            <v>-2362.7157860000007</v>
          </cell>
          <cell r="CY639">
            <v>-5779.616237000002</v>
          </cell>
          <cell r="CZ639">
            <v>-4926.2915459999931</v>
          </cell>
          <cell r="DA639">
            <v>-3164.9813809999978</v>
          </cell>
          <cell r="DB639">
            <v>-2628.4174460000031</v>
          </cell>
          <cell r="DC639">
            <v>-1821.6906909999998</v>
          </cell>
          <cell r="DD639">
            <v>-1853.040143000002</v>
          </cell>
          <cell r="DE639">
            <v>-30569.159696999937</v>
          </cell>
          <cell r="DF639">
            <v>-2008.9386960000011</v>
          </cell>
          <cell r="DG639">
            <v>-1658.2350499999993</v>
          </cell>
          <cell r="DH639">
            <v>-1477.9092959999998</v>
          </cell>
          <cell r="DI639">
            <v>489.69028700000126</v>
          </cell>
          <cell r="DJ639">
            <v>1075.0604309999981</v>
          </cell>
          <cell r="DK639">
            <v>-2560.3248329999988</v>
          </cell>
          <cell r="DL639">
            <v>-6244.962366000007</v>
          </cell>
          <cell r="DM639">
            <v>-6600.569015999994</v>
          </cell>
          <cell r="DN639">
            <v>-4331.625208999998</v>
          </cell>
          <cell r="DO639">
            <v>-3324.5207370000026</v>
          </cell>
          <cell r="DP639">
            <v>-2385.5025550000028</v>
          </cell>
          <cell r="DQ639">
            <v>-1541.3226570000006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</row>
        <row r="640">
          <cell r="F640">
            <v>108.48414500000217</v>
          </cell>
          <cell r="G640">
            <v>220.81773999999859</v>
          </cell>
          <cell r="H640">
            <v>173.29798499999742</v>
          </cell>
          <cell r="I640">
            <v>-656.18728400000145</v>
          </cell>
          <cell r="J640">
            <v>-1085.9642109999986</v>
          </cell>
          <cell r="K640">
            <v>51.699827999997069</v>
          </cell>
          <cell r="L640">
            <v>-23.731900999999198</v>
          </cell>
          <cell r="M640">
            <v>509.43206599999394</v>
          </cell>
          <cell r="N640">
            <v>231.28054200000042</v>
          </cell>
          <cell r="O640">
            <v>287.5430039999992</v>
          </cell>
          <cell r="P640">
            <v>-17.367215000002034</v>
          </cell>
          <cell r="Q640">
            <v>-103.88021600000138</v>
          </cell>
          <cell r="R640">
            <v>272.05503100005444</v>
          </cell>
          <cell r="S640">
            <v>-43.355580999999802</v>
          </cell>
          <cell r="T640">
            <v>98.788118000004033</v>
          </cell>
          <cell r="U640">
            <v>-61.519444000001386</v>
          </cell>
          <cell r="V640">
            <v>-708.00589399999808</v>
          </cell>
          <cell r="W640">
            <v>-929.37478999999803</v>
          </cell>
          <cell r="X640">
            <v>8.0874760000006063</v>
          </cell>
          <cell r="Y640">
            <v>-22.311998999997741</v>
          </cell>
          <cell r="Z640">
            <v>1336.8026590000081</v>
          </cell>
          <cell r="AA640">
            <v>-15.79195400000026</v>
          </cell>
          <cell r="AB640">
            <v>327.9294000000009</v>
          </cell>
          <cell r="AC640">
            <v>206.29275599999892</v>
          </cell>
          <cell r="AD640">
            <v>74.514284000000771</v>
          </cell>
          <cell r="AE640">
            <v>-297.40089200006332</v>
          </cell>
          <cell r="AF640">
            <v>379.38107499999751</v>
          </cell>
          <cell r="AG640">
            <v>75.510705000000598</v>
          </cell>
          <cell r="AH640">
            <v>-105.56551699999909</v>
          </cell>
          <cell r="AI640">
            <v>-568.28187099999923</v>
          </cell>
          <cell r="AJ640">
            <v>-655.57489400000122</v>
          </cell>
          <cell r="AK640">
            <v>-83.935997000000498</v>
          </cell>
          <cell r="AL640">
            <v>97.786038999998709</v>
          </cell>
          <cell r="AM640">
            <v>402.34469299999182</v>
          </cell>
          <cell r="AN640">
            <v>28.120560999996087</v>
          </cell>
          <cell r="AO640">
            <v>78.919215000001714</v>
          </cell>
          <cell r="AP640">
            <v>37.64296000000104</v>
          </cell>
          <cell r="AQ640">
            <v>16.25213900000017</v>
          </cell>
          <cell r="AR640">
            <v>-1373.3980020000017</v>
          </cell>
          <cell r="AS640">
            <v>3.2055619999955525</v>
          </cell>
          <cell r="AT640">
            <v>206.64715499999875</v>
          </cell>
          <cell r="AU640">
            <v>-52.228218999996898</v>
          </cell>
          <cell r="AV640">
            <v>-1053.2515559999993</v>
          </cell>
          <cell r="AW640">
            <v>-368.735429999997</v>
          </cell>
          <cell r="AX640">
            <v>18.739871999998286</v>
          </cell>
          <cell r="AY640">
            <v>27.211738999998488</v>
          </cell>
          <cell r="AZ640">
            <v>-8.0387400000035996</v>
          </cell>
          <cell r="BA640">
            <v>-20.037958000000799</v>
          </cell>
          <cell r="BB640">
            <v>-22.455179999997199</v>
          </cell>
          <cell r="BC640">
            <v>-101.43835599999875</v>
          </cell>
          <cell r="BD640">
            <v>-3.0168909999993048</v>
          </cell>
          <cell r="BE640">
            <v>-1377.5920449999394</v>
          </cell>
          <cell r="BF640">
            <v>-53.028644999998505</v>
          </cell>
          <cell r="BG640">
            <v>40.185228999998799</v>
          </cell>
          <cell r="BH640">
            <v>-68.660825999999361</v>
          </cell>
          <cell r="BI640">
            <v>-1474.7824699999983</v>
          </cell>
          <cell r="BJ640">
            <v>-442.12321599999996</v>
          </cell>
          <cell r="BK640">
            <v>136.26560099999915</v>
          </cell>
          <cell r="BL640">
            <v>157.62401300000056</v>
          </cell>
          <cell r="BM640">
            <v>597.3024860000005</v>
          </cell>
          <cell r="BN640">
            <v>-51.436251999999513</v>
          </cell>
          <cell r="BO640">
            <v>-28.02130500000203</v>
          </cell>
          <cell r="BP640">
            <v>-94.34661799999958</v>
          </cell>
          <cell r="BQ640">
            <v>-96.570041999999376</v>
          </cell>
          <cell r="BR640">
            <v>-2078.8855009999825</v>
          </cell>
          <cell r="BS640">
            <v>-46.78968199999872</v>
          </cell>
          <cell r="BT640">
            <v>-81.1851800000004</v>
          </cell>
          <cell r="BU640">
            <v>39.169161999998323</v>
          </cell>
          <cell r="BV640">
            <v>-1798.2239370000025</v>
          </cell>
          <cell r="BW640">
            <v>-461.02196800000092</v>
          </cell>
          <cell r="BX640">
            <v>-31.28063999999722</v>
          </cell>
          <cell r="BY640">
            <v>34.288486999997986</v>
          </cell>
          <cell r="BZ640">
            <v>394.60812299999816</v>
          </cell>
          <cell r="CA640">
            <v>-85.902837000001455</v>
          </cell>
          <cell r="CB640">
            <v>19.588499999998021</v>
          </cell>
          <cell r="CC640">
            <v>39.042517000001681</v>
          </cell>
          <cell r="CD640">
            <v>-101.1780460000009</v>
          </cell>
          <cell r="CE640">
            <v>-1504.5347279999405</v>
          </cell>
          <cell r="CF640">
            <v>-38.22219000000041</v>
          </cell>
          <cell r="CG640">
            <v>-5.285316999998031</v>
          </cell>
          <cell r="CH640">
            <v>-45.626205000000482</v>
          </cell>
          <cell r="CI640">
            <v>-1004.6962490000005</v>
          </cell>
          <cell r="CJ640">
            <v>-583.23924000000261</v>
          </cell>
          <cell r="CK640">
            <v>29.962334000003466</v>
          </cell>
          <cell r="CL640">
            <v>207.34991099999752</v>
          </cell>
          <cell r="CM640">
            <v>158.43634600000223</v>
          </cell>
          <cell r="CN640">
            <v>-17.509906999999657</v>
          </cell>
          <cell r="CO640">
            <v>-108.5387769999943</v>
          </cell>
          <cell r="CP640">
            <v>36.147547000000486</v>
          </cell>
          <cell r="CQ640">
            <v>-133.31298099999913</v>
          </cell>
          <cell r="CR640">
            <v>-3821.3797130000312</v>
          </cell>
          <cell r="CS640">
            <v>-72.410764000000199</v>
          </cell>
          <cell r="CT640">
            <v>-89.497627000000648</v>
          </cell>
          <cell r="CU640">
            <v>-188.54074899999978</v>
          </cell>
          <cell r="CV640">
            <v>-1173.5182249999998</v>
          </cell>
          <cell r="CW640">
            <v>-1146.7462689999993</v>
          </cell>
          <cell r="CX640">
            <v>-98.357564999998431</v>
          </cell>
          <cell r="CY640">
            <v>-295.04547399999865</v>
          </cell>
          <cell r="CZ640">
            <v>-294.1184510000021</v>
          </cell>
          <cell r="DA640">
            <v>-60.356966999999713</v>
          </cell>
          <cell r="DB640">
            <v>-176.17053899999883</v>
          </cell>
          <cell r="DC640">
            <v>-57.203498999999283</v>
          </cell>
          <cell r="DD640">
            <v>-169.41358399999808</v>
          </cell>
          <cell r="DE640">
            <v>-1959.2186250000959</v>
          </cell>
          <cell r="DF640">
            <v>-215.22703900000124</v>
          </cell>
          <cell r="DG640">
            <v>51.509871000002022</v>
          </cell>
          <cell r="DH640">
            <v>99.546384000001126</v>
          </cell>
          <cell r="DI640">
            <v>-839.9535160000014</v>
          </cell>
          <cell r="DJ640">
            <v>-679.03655699999945</v>
          </cell>
          <cell r="DK640">
            <v>-107.72060199999396</v>
          </cell>
          <cell r="DL640">
            <v>-134.83172699999704</v>
          </cell>
          <cell r="DM640">
            <v>-405.8418859999947</v>
          </cell>
          <cell r="DN640">
            <v>-30.05283700000291</v>
          </cell>
          <cell r="DO640">
            <v>31.539913999997225</v>
          </cell>
          <cell r="DP640">
            <v>288.78317400000014</v>
          </cell>
          <cell r="DQ640">
            <v>-17.933804000000237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</row>
        <row r="641">
          <cell r="F641">
            <v>175.6488500000014</v>
          </cell>
          <cell r="G641">
            <v>483.80072400000063</v>
          </cell>
          <cell r="H641">
            <v>123.37212400000135</v>
          </cell>
          <cell r="I641">
            <v>-628.69199099999969</v>
          </cell>
          <cell r="J641">
            <v>-503.58070500000031</v>
          </cell>
          <cell r="K641">
            <v>19.874571000000287</v>
          </cell>
          <cell r="L641">
            <v>-8.4655539999948815</v>
          </cell>
          <cell r="M641">
            <v>636.35648899999796</v>
          </cell>
          <cell r="N641">
            <v>332.28768100000161</v>
          </cell>
          <cell r="O641">
            <v>101.71871000000101</v>
          </cell>
          <cell r="P641">
            <v>0</v>
          </cell>
          <cell r="Q641">
            <v>-128.35311499999807</v>
          </cell>
          <cell r="R641">
            <v>37.109690000012051</v>
          </cell>
          <cell r="S641">
            <v>-27.321520000001328</v>
          </cell>
          <cell r="T641">
            <v>90.48888000000079</v>
          </cell>
          <cell r="U641">
            <v>-75.124975999999151</v>
          </cell>
          <cell r="V641">
            <v>-1028.9695839999986</v>
          </cell>
          <cell r="W641">
            <v>-544.533535999999</v>
          </cell>
          <cell r="X641">
            <v>-40.818906000000425</v>
          </cell>
          <cell r="Y641">
            <v>165.73427600000286</v>
          </cell>
          <cell r="Z641">
            <v>546.08361300000979</v>
          </cell>
          <cell r="AA641">
            <v>112.86254099999496</v>
          </cell>
          <cell r="AB641">
            <v>279.94717899999523</v>
          </cell>
          <cell r="AC641">
            <v>322.02385399999912</v>
          </cell>
          <cell r="AD641">
            <v>236.7378690000005</v>
          </cell>
          <cell r="AE641">
            <v>1017.192374000093</v>
          </cell>
          <cell r="AF641">
            <v>349.07607899999857</v>
          </cell>
          <cell r="AG641">
            <v>105.52133400000093</v>
          </cell>
          <cell r="AH641">
            <v>133.45651999999973</v>
          </cell>
          <cell r="AI641">
            <v>-1098.4586380000001</v>
          </cell>
          <cell r="AJ641">
            <v>-70.993829999999434</v>
          </cell>
          <cell r="AK641">
            <v>113.02034999999887</v>
          </cell>
          <cell r="AL641">
            <v>265.85151000000769</v>
          </cell>
          <cell r="AM641">
            <v>459.49397900000622</v>
          </cell>
          <cell r="AN641">
            <v>225.34367899999779</v>
          </cell>
          <cell r="AO641">
            <v>158.71421000000555</v>
          </cell>
          <cell r="AP641">
            <v>303.49971000000005</v>
          </cell>
          <cell r="AQ641">
            <v>72.66747100000066</v>
          </cell>
          <cell r="AR641">
            <v>-1130.3648989999201</v>
          </cell>
          <cell r="AS641">
            <v>58.808809999994992</v>
          </cell>
          <cell r="AT641">
            <v>2.5061320000022533</v>
          </cell>
          <cell r="AU641">
            <v>161.05218899999818</v>
          </cell>
          <cell r="AV641">
            <v>-1273.4136330000001</v>
          </cell>
          <cell r="AW641">
            <v>-757.8628839999983</v>
          </cell>
          <cell r="AX641">
            <v>4.8780279999991762</v>
          </cell>
          <cell r="AY641">
            <v>-21.213087000003725</v>
          </cell>
          <cell r="AZ641">
            <v>292.06268400000408</v>
          </cell>
          <cell r="BA641">
            <v>37.894224999996368</v>
          </cell>
          <cell r="BB641">
            <v>277.03012600000511</v>
          </cell>
          <cell r="BC641">
            <v>207.39975599999889</v>
          </cell>
          <cell r="BD641">
            <v>-119.50724500000069</v>
          </cell>
          <cell r="BE641">
            <v>-2224.3174379999982</v>
          </cell>
          <cell r="BF641">
            <v>-79.815088999999716</v>
          </cell>
          <cell r="BG641">
            <v>25.340470999999525</v>
          </cell>
          <cell r="BH641">
            <v>-75.53963400000066</v>
          </cell>
          <cell r="BI641">
            <v>-1406.5453149999994</v>
          </cell>
          <cell r="BJ641">
            <v>-726.22402399999919</v>
          </cell>
          <cell r="BK641">
            <v>-75.385480000004463</v>
          </cell>
          <cell r="BL641">
            <v>127.26398600000539</v>
          </cell>
          <cell r="BM641">
            <v>390.66886099999829</v>
          </cell>
          <cell r="BN641">
            <v>-94.081036999996286</v>
          </cell>
          <cell r="BO641">
            <v>-76.971346000002086</v>
          </cell>
          <cell r="BP641">
            <v>-73.705380999999761</v>
          </cell>
          <cell r="BQ641">
            <v>-159.32344999999987</v>
          </cell>
          <cell r="BR641">
            <v>-2595.3754470000276</v>
          </cell>
          <cell r="BS641">
            <v>-36.596867000000202</v>
          </cell>
          <cell r="BT641">
            <v>-17.720574999999371</v>
          </cell>
          <cell r="BU641">
            <v>-143.41324000000168</v>
          </cell>
          <cell r="BV641">
            <v>-1690.4767749999992</v>
          </cell>
          <cell r="BW641">
            <v>-892.44670899999983</v>
          </cell>
          <cell r="BX641">
            <v>-87.772366999997757</v>
          </cell>
          <cell r="BY641">
            <v>-116.4019030000054</v>
          </cell>
          <cell r="BZ641">
            <v>340.61674599999969</v>
          </cell>
          <cell r="CA641">
            <v>-36.637660000000324</v>
          </cell>
          <cell r="CB641">
            <v>126.83137900000293</v>
          </cell>
          <cell r="CC641">
            <v>9.4237229999998817</v>
          </cell>
          <cell r="CD641">
            <v>-50.781199000000925</v>
          </cell>
          <cell r="CE641">
            <v>-2628.3535619999166</v>
          </cell>
          <cell r="CF641">
            <v>54.458578999998281</v>
          </cell>
          <cell r="CG641">
            <v>-125.29318200000125</v>
          </cell>
          <cell r="CH641">
            <v>-111.0886419999988</v>
          </cell>
          <cell r="CI641">
            <v>-1953.1509700000024</v>
          </cell>
          <cell r="CJ641">
            <v>-785.93465999999898</v>
          </cell>
          <cell r="CK641">
            <v>-21.220235000000685</v>
          </cell>
          <cell r="CL641">
            <v>130.980098</v>
          </cell>
          <cell r="CM641">
            <v>259.0562659999996</v>
          </cell>
          <cell r="CN641">
            <v>-15.608504999996512</v>
          </cell>
          <cell r="CO641">
            <v>117.3680880000029</v>
          </cell>
          <cell r="CP641">
            <v>-90.673971000000165</v>
          </cell>
          <cell r="CQ641">
            <v>-87.246428000002197</v>
          </cell>
          <cell r="CR641">
            <v>-3158.8064000000013</v>
          </cell>
          <cell r="CS641">
            <v>-103.48931900000025</v>
          </cell>
          <cell r="CT641">
            <v>-69.892493999999715</v>
          </cell>
          <cell r="CU641">
            <v>-106.59330499999851</v>
          </cell>
          <cell r="CV641">
            <v>-1163.8596130000005</v>
          </cell>
          <cell r="CW641">
            <v>-840.38946600000054</v>
          </cell>
          <cell r="CX641">
            <v>-132.11111399999936</v>
          </cell>
          <cell r="CY641">
            <v>-132.64314200000081</v>
          </cell>
          <cell r="CZ641">
            <v>-213.56112800000119</v>
          </cell>
          <cell r="DA641">
            <v>-153.67520800000057</v>
          </cell>
          <cell r="DB641">
            <v>-81.587900999998965</v>
          </cell>
          <cell r="DC641">
            <v>-67.864620000000286</v>
          </cell>
          <cell r="DD641">
            <v>-93.139089999996941</v>
          </cell>
          <cell r="DE641">
            <v>-1913.8292720000027</v>
          </cell>
          <cell r="DF641">
            <v>-75.488795999997819</v>
          </cell>
          <cell r="DG641">
            <v>58.813016000000061</v>
          </cell>
          <cell r="DH641">
            <v>-38.57713099999819</v>
          </cell>
          <cell r="DI641">
            <v>-585.52737400000115</v>
          </cell>
          <cell r="DJ641">
            <v>-807.21894899999825</v>
          </cell>
          <cell r="DK641">
            <v>-39.089288999995915</v>
          </cell>
          <cell r="DL641">
            <v>-192.13324300000386</v>
          </cell>
          <cell r="DM641">
            <v>-249.20469499999308</v>
          </cell>
          <cell r="DN641">
            <v>17.599632999997993</v>
          </cell>
          <cell r="DO641">
            <v>35.914390000005369</v>
          </cell>
          <cell r="DP641">
            <v>-13.812934000001405</v>
          </cell>
          <cell r="DQ641">
            <v>-25.103900000001886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-1016.5054310000269</v>
          </cell>
          <cell r="CS642">
            <v>-7.4501139999920269</v>
          </cell>
          <cell r="CT642">
            <v>0.12861600000178441</v>
          </cell>
          <cell r="CU642">
            <v>38.812400999988313</v>
          </cell>
          <cell r="CV642">
            <v>-927.24039600000106</v>
          </cell>
          <cell r="CW642">
            <v>-498.04072499999893</v>
          </cell>
          <cell r="CX642">
            <v>-123.60877500000061</v>
          </cell>
          <cell r="CY642">
            <v>305.02287699999579</v>
          </cell>
          <cell r="CZ642">
            <v>42.800704000008409</v>
          </cell>
          <cell r="DA642">
            <v>328.20054099999834</v>
          </cell>
          <cell r="DB642">
            <v>-11.540590000004158</v>
          </cell>
          <cell r="DC642">
            <v>-81.84347500000149</v>
          </cell>
          <cell r="DD642">
            <v>-81.746494999999413</v>
          </cell>
          <cell r="DE642">
            <v>619.07072799978778</v>
          </cell>
          <cell r="DF642">
            <v>134.33881299999484</v>
          </cell>
          <cell r="DG642">
            <v>44.554693999991287</v>
          </cell>
          <cell r="DH642">
            <v>-133.61015399999451</v>
          </cell>
          <cell r="DI642">
            <v>-374.44836799999757</v>
          </cell>
          <cell r="DJ642">
            <v>-677.5669659999985</v>
          </cell>
          <cell r="DK642">
            <v>59.790174000008847</v>
          </cell>
          <cell r="DL642">
            <v>285.05505999999878</v>
          </cell>
          <cell r="DM642">
            <v>390.997973000005</v>
          </cell>
          <cell r="DN642">
            <v>629.91754599999695</v>
          </cell>
          <cell r="DO642">
            <v>163.62378599999647</v>
          </cell>
          <cell r="DP642">
            <v>256.12141500000143</v>
          </cell>
          <cell r="DQ642">
            <v>-159.70324499999697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3535.0698829999892</v>
          </cell>
          <cell r="CS643">
            <v>165.43379699999059</v>
          </cell>
          <cell r="CT643">
            <v>-4.5969360000017332</v>
          </cell>
          <cell r="CU643">
            <v>472.17662900000869</v>
          </cell>
          <cell r="CV643">
            <v>-111.34566999999515</v>
          </cell>
          <cell r="CW643">
            <v>-273.68622500000492</v>
          </cell>
          <cell r="CX643">
            <v>231.15029899999354</v>
          </cell>
          <cell r="CY643">
            <v>1111.4249180000043</v>
          </cell>
          <cell r="CZ643">
            <v>455.74706900000456</v>
          </cell>
          <cell r="DA643">
            <v>442.79012399999192</v>
          </cell>
          <cell r="DB643">
            <v>687.755685000011</v>
          </cell>
          <cell r="DC643">
            <v>218.21919000000344</v>
          </cell>
          <cell r="DD643">
            <v>140.00100299999758</v>
          </cell>
          <cell r="DE643">
            <v>6866.3929079999216</v>
          </cell>
          <cell r="DF643">
            <v>579.7382440000074</v>
          </cell>
          <cell r="DG643">
            <v>91.353240000011283</v>
          </cell>
          <cell r="DH643">
            <v>264.79443599999649</v>
          </cell>
          <cell r="DI643">
            <v>-170.46455699999933</v>
          </cell>
          <cell r="DJ643">
            <v>-245.44207099999039</v>
          </cell>
          <cell r="DK643">
            <v>501.04591600000276</v>
          </cell>
          <cell r="DL643">
            <v>1290.9674549999909</v>
          </cell>
          <cell r="DM643">
            <v>1474.9099480000004</v>
          </cell>
          <cell r="DN643">
            <v>1453.9745429999894</v>
          </cell>
          <cell r="DO643">
            <v>1079.0356449999963</v>
          </cell>
          <cell r="DP643">
            <v>566.53084900000249</v>
          </cell>
          <cell r="DQ643">
            <v>-20.050740000006044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</row>
        <row r="644"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B644">
            <v>0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>
            <v>0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-773.95647499989718</v>
          </cell>
          <cell r="CS644">
            <v>-113.21801100000448</v>
          </cell>
          <cell r="CT644">
            <v>-31.527006000003894</v>
          </cell>
          <cell r="CU644">
            <v>-80.038698000003933</v>
          </cell>
          <cell r="CV644">
            <v>-96.703114999996615</v>
          </cell>
          <cell r="CW644">
            <v>-11.119636000003084</v>
          </cell>
          <cell r="CX644">
            <v>-69.495243999990635</v>
          </cell>
          <cell r="CY644">
            <v>-68.782337999989977</v>
          </cell>
          <cell r="CZ644">
            <v>-127.6791499999963</v>
          </cell>
          <cell r="DA644">
            <v>-116.15115200000582</v>
          </cell>
          <cell r="DB644">
            <v>-115.7455750000081</v>
          </cell>
          <cell r="DC644">
            <v>-37.597729999994044</v>
          </cell>
          <cell r="DD644">
            <v>94.101179999997839</v>
          </cell>
          <cell r="DE644">
            <v>-1224.2492629999761</v>
          </cell>
          <cell r="DF644">
            <v>-87.761060000004363</v>
          </cell>
          <cell r="DG644">
            <v>-24.960820000007516</v>
          </cell>
          <cell r="DH644">
            <v>-122.23975000000792</v>
          </cell>
          <cell r="DI644">
            <v>-69.385139999998501</v>
          </cell>
          <cell r="DJ644">
            <v>-126.81857500001206</v>
          </cell>
          <cell r="DK644">
            <v>-82.272790000002715</v>
          </cell>
          <cell r="DL644">
            <v>-155.20833300000231</v>
          </cell>
          <cell r="DM644">
            <v>-112.88042100000894</v>
          </cell>
          <cell r="DN644">
            <v>-200.662049999999</v>
          </cell>
          <cell r="DO644">
            <v>-64.5998799999943</v>
          </cell>
          <cell r="DP644">
            <v>-140.6070699999982</v>
          </cell>
          <cell r="DQ644">
            <v>-36.853373999998439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-761.71774500003085</v>
          </cell>
          <cell r="CS645">
            <v>31.532080999997561</v>
          </cell>
          <cell r="CT645">
            <v>-23.305710000000545</v>
          </cell>
          <cell r="CU645">
            <v>-31.260190000000875</v>
          </cell>
          <cell r="CV645">
            <v>-70.066464999996242</v>
          </cell>
          <cell r="CW645">
            <v>-19.908440000013798</v>
          </cell>
          <cell r="CX645">
            <v>-93.856860999992932</v>
          </cell>
          <cell r="CY645">
            <v>-77.382999999987078</v>
          </cell>
          <cell r="CZ645">
            <v>-91.726699000006192</v>
          </cell>
          <cell r="DA645">
            <v>-102.27956999999878</v>
          </cell>
          <cell r="DB645">
            <v>-94.387629999997444</v>
          </cell>
          <cell r="DC645">
            <v>-29.479739999995218</v>
          </cell>
          <cell r="DD645">
            <v>-159.59552099999564</v>
          </cell>
          <cell r="DE645">
            <v>-795.5012389998883</v>
          </cell>
          <cell r="DF645">
            <v>-97.632149999990361</v>
          </cell>
          <cell r="DG645">
            <v>-30.85971000000427</v>
          </cell>
          <cell r="DH645">
            <v>-53.699699999997392</v>
          </cell>
          <cell r="DI645">
            <v>-81.948847999999998</v>
          </cell>
          <cell r="DJ645">
            <v>-41.928499999994528</v>
          </cell>
          <cell r="DK645">
            <v>-48.885129999995115</v>
          </cell>
          <cell r="DL645">
            <v>-46.741231000007247</v>
          </cell>
          <cell r="DM645">
            <v>-105.640625</v>
          </cell>
          <cell r="DN645">
            <v>35.211595000000671</v>
          </cell>
          <cell r="DO645">
            <v>-129.74352000000363</v>
          </cell>
          <cell r="DP645">
            <v>-95.781939000007696</v>
          </cell>
          <cell r="DQ645">
            <v>-97.851481000005151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-2820.7432765001431</v>
          </cell>
          <cell r="CS646">
            <v>-321.24348000000464</v>
          </cell>
          <cell r="CT646">
            <v>-154.76842299997224</v>
          </cell>
          <cell r="CU646">
            <v>-419.34055899997475</v>
          </cell>
          <cell r="CV646">
            <v>-198.86145399999805</v>
          </cell>
          <cell r="CW646">
            <v>-129.1631400000042</v>
          </cell>
          <cell r="CX646">
            <v>-190.73497000001953</v>
          </cell>
          <cell r="CY646">
            <v>-93.169479999924079</v>
          </cell>
          <cell r="CZ646">
            <v>-176.70810800004983</v>
          </cell>
          <cell r="DA646">
            <v>-298.14807799999835</v>
          </cell>
          <cell r="DB646">
            <v>-191.65729699999793</v>
          </cell>
          <cell r="DC646">
            <v>-313.22791650000727</v>
          </cell>
          <cell r="DD646">
            <v>-333.72037099997397</v>
          </cell>
          <cell r="DE646">
            <v>-3813.1584580005147</v>
          </cell>
          <cell r="DF646">
            <v>-461.88488600001438</v>
          </cell>
          <cell r="DG646">
            <v>-418.49863299998106</v>
          </cell>
          <cell r="DH646">
            <v>-282.61646049999399</v>
          </cell>
          <cell r="DI646">
            <v>-242.5657389999833</v>
          </cell>
          <cell r="DJ646">
            <v>-164.60719999999856</v>
          </cell>
          <cell r="DK646">
            <v>-297.61500150000211</v>
          </cell>
          <cell r="DL646">
            <v>-194.99223700002767</v>
          </cell>
          <cell r="DM646">
            <v>-172.624599999981</v>
          </cell>
          <cell r="DN646">
            <v>-456.82988099998329</v>
          </cell>
          <cell r="DO646">
            <v>-372.93364400000428</v>
          </cell>
          <cell r="DP646">
            <v>-433.8176370000001</v>
          </cell>
          <cell r="DQ646">
            <v>-314.17253899999196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</row>
        <row r="647">
          <cell r="F647">
            <v>-290.00001915999746</v>
          </cell>
          <cell r="G647">
            <v>-43.462187999990419</v>
          </cell>
          <cell r="H647">
            <v>-175.99792999999772</v>
          </cell>
          <cell r="I647">
            <v>-601.87820479999937</v>
          </cell>
          <cell r="J647">
            <v>83.229829999996582</v>
          </cell>
          <cell r="K647">
            <v>-423.54393499999424</v>
          </cell>
          <cell r="L647">
            <v>251.64685999997891</v>
          </cell>
          <cell r="M647">
            <v>239.56895500002429</v>
          </cell>
          <cell r="N647">
            <v>-265.59993466999731</v>
          </cell>
          <cell r="O647">
            <v>-137.79959999999846</v>
          </cell>
          <cell r="P647">
            <v>-64.126432399993064</v>
          </cell>
          <cell r="Q647">
            <v>-80.000013999990188</v>
          </cell>
          <cell r="R647">
            <v>-2726.0145125200506</v>
          </cell>
          <cell r="S647">
            <v>0</v>
          </cell>
          <cell r="T647">
            <v>-25.559939999991911</v>
          </cell>
          <cell r="U647">
            <v>-374.54175999999279</v>
          </cell>
          <cell r="V647">
            <v>-348.47164122000686</v>
          </cell>
          <cell r="W647">
            <v>-1426.9238006000232</v>
          </cell>
          <cell r="X647">
            <v>101.79805829998804</v>
          </cell>
          <cell r="Y647">
            <v>-330.31248599998071</v>
          </cell>
          <cell r="Z647">
            <v>-71.5133050000004</v>
          </cell>
          <cell r="AA647">
            <v>-262.17327500000829</v>
          </cell>
          <cell r="AB647">
            <v>269.48999000000185</v>
          </cell>
          <cell r="AC647">
            <v>-50.000243000002229</v>
          </cell>
          <cell r="AD647">
            <v>-207.80611000000499</v>
          </cell>
          <cell r="AE647">
            <v>-23.08862670022063</v>
          </cell>
          <cell r="AF647">
            <v>0</v>
          </cell>
          <cell r="AG647">
            <v>-10</v>
          </cell>
          <cell r="AH647">
            <v>310.7642760000017</v>
          </cell>
          <cell r="AI647">
            <v>-496.20445300001302</v>
          </cell>
          <cell r="AJ647">
            <v>-263.33845400001155</v>
          </cell>
          <cell r="AK647">
            <v>-72.478999999992084</v>
          </cell>
          <cell r="AL647">
            <v>243.60936999999103</v>
          </cell>
          <cell r="AM647">
            <v>271.49082099998486</v>
          </cell>
          <cell r="AN647">
            <v>-301.48927669998375</v>
          </cell>
          <cell r="AO647">
            <v>30.021210000006249</v>
          </cell>
          <cell r="AP647">
            <v>264.53687999999966</v>
          </cell>
          <cell r="AQ647">
            <v>0</v>
          </cell>
          <cell r="AR647">
            <v>138.77842600014992</v>
          </cell>
          <cell r="AS647">
            <v>0</v>
          </cell>
          <cell r="AT647">
            <v>-30</v>
          </cell>
          <cell r="AU647">
            <v>109.08952199999476</v>
          </cell>
          <cell r="AV647">
            <v>447.79300099998363</v>
          </cell>
          <cell r="AW647">
            <v>-403.30625000002328</v>
          </cell>
          <cell r="AX647">
            <v>710.7643499999831</v>
          </cell>
          <cell r="AY647">
            <v>-599.15380000000005</v>
          </cell>
          <cell r="AZ647">
            <v>-45.403720000002068</v>
          </cell>
          <cell r="BA647">
            <v>-242.27762000000803</v>
          </cell>
          <cell r="BB647">
            <v>201.27294299998903</v>
          </cell>
          <cell r="BC647">
            <v>-10</v>
          </cell>
          <cell r="BD647">
            <v>0</v>
          </cell>
          <cell r="BE647">
            <v>-82.901929999934509</v>
          </cell>
          <cell r="BF647">
            <v>0</v>
          </cell>
          <cell r="BG647">
            <v>0</v>
          </cell>
          <cell r="BH647">
            <v>0</v>
          </cell>
          <cell r="BI647">
            <v>-22.862200000003213</v>
          </cell>
          <cell r="BJ647">
            <v>-27.79993999999715</v>
          </cell>
          <cell r="BK647">
            <v>-11.119909999979427</v>
          </cell>
          <cell r="BL647">
            <v>-11.119879999983823</v>
          </cell>
          <cell r="BM647">
            <v>0</v>
          </cell>
          <cell r="BN647">
            <v>0</v>
          </cell>
          <cell r="BO647">
            <v>-10</v>
          </cell>
          <cell r="BP647">
            <v>0</v>
          </cell>
          <cell r="BQ647">
            <v>0</v>
          </cell>
          <cell r="BR647">
            <v>-43.359930000035092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-5.5600399999821093</v>
          </cell>
          <cell r="BX647">
            <v>-16.679919999995036</v>
          </cell>
          <cell r="BY647">
            <v>0</v>
          </cell>
          <cell r="BZ647">
            <v>-5.5600399999821093</v>
          </cell>
          <cell r="CA647">
            <v>0</v>
          </cell>
          <cell r="CB647">
            <v>-15.559929999988526</v>
          </cell>
          <cell r="CC647">
            <v>0</v>
          </cell>
          <cell r="CD647">
            <v>0</v>
          </cell>
          <cell r="CE647">
            <v>-41.119870000053197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-41.119869999994989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-333.15809000004083</v>
          </cell>
          <cell r="CS647">
            <v>0</v>
          </cell>
          <cell r="CT647">
            <v>0</v>
          </cell>
          <cell r="CU647">
            <v>0</v>
          </cell>
          <cell r="CV647">
            <v>-10</v>
          </cell>
          <cell r="CW647">
            <v>-187.5191900000209</v>
          </cell>
          <cell r="CX647">
            <v>-22.239999999990687</v>
          </cell>
          <cell r="CY647">
            <v>-50.038999999989755</v>
          </cell>
          <cell r="CZ647">
            <v>0</v>
          </cell>
          <cell r="DA647">
            <v>-43.35989999998128</v>
          </cell>
          <cell r="DB647">
            <v>-20</v>
          </cell>
          <cell r="DC647">
            <v>0</v>
          </cell>
          <cell r="DD647">
            <v>0</v>
          </cell>
          <cell r="DE647">
            <v>-412.20244999974966</v>
          </cell>
          <cell r="DF647">
            <v>0</v>
          </cell>
          <cell r="DG647">
            <v>0</v>
          </cell>
          <cell r="DH647">
            <v>0</v>
          </cell>
          <cell r="DI647">
            <v>-40</v>
          </cell>
          <cell r="DJ647">
            <v>-110</v>
          </cell>
          <cell r="DK647">
            <v>-123.38560000003781</v>
          </cell>
          <cell r="DL647">
            <v>-67.348349999985658</v>
          </cell>
          <cell r="DM647">
            <v>-4.7888999999850057</v>
          </cell>
          <cell r="DN647">
            <v>-41.119600000034552</v>
          </cell>
          <cell r="DO647">
            <v>-25.559999999997672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</row>
        <row r="648">
          <cell r="F648">
            <v>-120.00000035999983</v>
          </cell>
          <cell r="G648">
            <v>-305.20223600000463</v>
          </cell>
          <cell r="H648">
            <v>-29.491097199999786</v>
          </cell>
          <cell r="I648">
            <v>-10.981413200002862</v>
          </cell>
          <cell r="J648">
            <v>-425.33048220000637</v>
          </cell>
          <cell r="K648">
            <v>-109.39318600000115</v>
          </cell>
          <cell r="L648">
            <v>-368.6127400000114</v>
          </cell>
          <cell r="M648">
            <v>-75.599620000008144</v>
          </cell>
          <cell r="N648">
            <v>-271.32889175000309</v>
          </cell>
          <cell r="O648">
            <v>-194.4802456000034</v>
          </cell>
          <cell r="P648">
            <v>-5.8735799999994924</v>
          </cell>
          <cell r="Q648">
            <v>-20</v>
          </cell>
          <cell r="R648">
            <v>-726.65116900007706</v>
          </cell>
          <cell r="S648">
            <v>0</v>
          </cell>
          <cell r="T648">
            <v>0</v>
          </cell>
          <cell r="U648">
            <v>4.4588400000066031</v>
          </cell>
          <cell r="V648">
            <v>-137.22434400000202</v>
          </cell>
          <cell r="W648">
            <v>234.02492499999062</v>
          </cell>
          <cell r="X648">
            <v>-323.39428100000077</v>
          </cell>
          <cell r="Y648">
            <v>-27.799790000019129</v>
          </cell>
          <cell r="Z648">
            <v>-37.799579999991693</v>
          </cell>
          <cell r="AA648">
            <v>-26.679829999993672</v>
          </cell>
          <cell r="AB648">
            <v>-382.16281999999774</v>
          </cell>
          <cell r="AC648">
            <v>-30.074288999996497</v>
          </cell>
          <cell r="AD648">
            <v>0</v>
          </cell>
          <cell r="AE648">
            <v>-1183.1170190001139</v>
          </cell>
          <cell r="AF648">
            <v>0</v>
          </cell>
          <cell r="AG648">
            <v>-10</v>
          </cell>
          <cell r="AH648">
            <v>-21.603470000001835</v>
          </cell>
          <cell r="AI648">
            <v>123.05571899999632</v>
          </cell>
          <cell r="AJ648">
            <v>-106.08623999998963</v>
          </cell>
          <cell r="AK648">
            <v>-72.970730000000913</v>
          </cell>
          <cell r="AL648">
            <v>187.03218500000366</v>
          </cell>
          <cell r="AM648">
            <v>-324.55939399999625</v>
          </cell>
          <cell r="AN648">
            <v>-748.00427000000491</v>
          </cell>
          <cell r="AO648">
            <v>-213.03921899999841</v>
          </cell>
          <cell r="AP648">
            <v>3.0583999999944353</v>
          </cell>
          <cell r="AQ648">
            <v>0</v>
          </cell>
          <cell r="AR648">
            <v>-877.31578335980885</v>
          </cell>
          <cell r="AS648">
            <v>0</v>
          </cell>
          <cell r="AT648">
            <v>0</v>
          </cell>
          <cell r="AU648">
            <v>-289.60760500001197</v>
          </cell>
          <cell r="AV648">
            <v>-466.43785100000969</v>
          </cell>
          <cell r="AW648">
            <v>-197.89261900000565</v>
          </cell>
          <cell r="AX648">
            <v>-0.80937839999387506</v>
          </cell>
          <cell r="AY648">
            <v>45.842250000001513</v>
          </cell>
          <cell r="AZ648">
            <v>-22.239759000003687</v>
          </cell>
          <cell r="BA648">
            <v>7.0113033399975393</v>
          </cell>
          <cell r="BB648">
            <v>46.817875699998694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</row>
        <row r="649">
          <cell r="F649">
            <v>0</v>
          </cell>
          <cell r="G649">
            <v>0</v>
          </cell>
          <cell r="H649">
            <v>-29.999999000006937</v>
          </cell>
          <cell r="I649">
            <v>-10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-31.119870000009541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</row>
        <row r="650">
          <cell r="F650">
            <v>-30</v>
          </cell>
          <cell r="G650">
            <v>-110</v>
          </cell>
          <cell r="H650">
            <v>-429.64887900000031</v>
          </cell>
          <cell r="I650">
            <v>-679.43221399997128</v>
          </cell>
          <cell r="J650">
            <v>-387.26474099999177</v>
          </cell>
          <cell r="K650">
            <v>-166.80332300000009</v>
          </cell>
          <cell r="L650">
            <v>-58.714490000013029</v>
          </cell>
          <cell r="M650">
            <v>-403.00863799999934</v>
          </cell>
          <cell r="N650">
            <v>186.02535800001351</v>
          </cell>
          <cell r="O650">
            <v>-39.590937000000849</v>
          </cell>
          <cell r="P650">
            <v>-10</v>
          </cell>
          <cell r="Q650">
            <v>0</v>
          </cell>
          <cell r="R650">
            <v>721.90424399985932</v>
          </cell>
          <cell r="S650">
            <v>0</v>
          </cell>
          <cell r="T650">
            <v>0</v>
          </cell>
          <cell r="U650">
            <v>-48.805255999992369</v>
          </cell>
          <cell r="V650">
            <v>132.87085000000661</v>
          </cell>
          <cell r="W650">
            <v>185.04736999998568</v>
          </cell>
          <cell r="X650">
            <v>363.59948999999324</v>
          </cell>
          <cell r="Y650">
            <v>109.31111999999848</v>
          </cell>
          <cell r="Z650">
            <v>-5.56005999998888</v>
          </cell>
          <cell r="AA650">
            <v>-11.120120000006864</v>
          </cell>
          <cell r="AB650">
            <v>-66.88280599997961</v>
          </cell>
          <cell r="AC650">
            <v>-17.513953999994555</v>
          </cell>
          <cell r="AD650">
            <v>80.957609999997658</v>
          </cell>
          <cell r="AE650">
            <v>-1436.9479849999771</v>
          </cell>
          <cell r="AF650">
            <v>0</v>
          </cell>
          <cell r="AG650">
            <v>0</v>
          </cell>
          <cell r="AH650">
            <v>-11.120120000006864</v>
          </cell>
          <cell r="AI650">
            <v>0</v>
          </cell>
          <cell r="AJ650">
            <v>12.921830000006594</v>
          </cell>
          <cell r="AK650">
            <v>-5.5599349999974947</v>
          </cell>
          <cell r="AL650">
            <v>-896.13307999999961</v>
          </cell>
          <cell r="AM650">
            <v>-5.56005999998888</v>
          </cell>
          <cell r="AN650">
            <v>30.053879999992205</v>
          </cell>
          <cell r="AO650">
            <v>-561.550499999983</v>
          </cell>
          <cell r="AP650">
            <v>0</v>
          </cell>
          <cell r="AQ650">
            <v>0</v>
          </cell>
          <cell r="AR650">
            <v>-774.44096754980274</v>
          </cell>
          <cell r="AS650">
            <v>0</v>
          </cell>
          <cell r="AT650">
            <v>0</v>
          </cell>
          <cell r="AU650">
            <v>6.6619132999912836</v>
          </cell>
          <cell r="AV650">
            <v>-187.37901600002078</v>
          </cell>
          <cell r="AW650">
            <v>-59.999999849998858</v>
          </cell>
          <cell r="AX650">
            <v>-336.27796500001568</v>
          </cell>
          <cell r="AY650">
            <v>-222.06429999999818</v>
          </cell>
          <cell r="AZ650">
            <v>0</v>
          </cell>
          <cell r="BA650">
            <v>-33.359530000016093</v>
          </cell>
          <cell r="BB650">
            <v>57.977929999993648</v>
          </cell>
          <cell r="BC650">
            <v>0</v>
          </cell>
          <cell r="BD650">
            <v>0</v>
          </cell>
          <cell r="BE650">
            <v>2.3030710001476109</v>
          </cell>
          <cell r="BF650">
            <v>0</v>
          </cell>
          <cell r="BG650">
            <v>0</v>
          </cell>
          <cell r="BH650">
            <v>0</v>
          </cell>
          <cell r="BI650">
            <v>38.393600000010338</v>
          </cell>
          <cell r="BJ650">
            <v>-5.5599400000064634</v>
          </cell>
          <cell r="BK650">
            <v>-5.5598199999949429</v>
          </cell>
          <cell r="BL650">
            <v>-5.5600590000103693</v>
          </cell>
          <cell r="BM650">
            <v>-8.2909400000062305</v>
          </cell>
          <cell r="BN650">
            <v>-11.11976999999024</v>
          </cell>
          <cell r="BO650">
            <v>0</v>
          </cell>
          <cell r="BP650">
            <v>0</v>
          </cell>
          <cell r="BQ650">
            <v>0</v>
          </cell>
          <cell r="BR650">
            <v>130.14248999999836</v>
          </cell>
          <cell r="BS650">
            <v>0</v>
          </cell>
          <cell r="BT650">
            <v>0</v>
          </cell>
          <cell r="BU650">
            <v>0</v>
          </cell>
          <cell r="BV650">
            <v>145.92676999999094</v>
          </cell>
          <cell r="BW650">
            <v>0</v>
          </cell>
          <cell r="BX650">
            <v>0</v>
          </cell>
          <cell r="BY650">
            <v>-15.784279999992577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-11.119879999896511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-5.5598199999949429</v>
          </cell>
          <cell r="CL650">
            <v>-5.56005999998888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-63.35962999984622</v>
          </cell>
          <cell r="CS650">
            <v>0</v>
          </cell>
          <cell r="CT650">
            <v>0</v>
          </cell>
          <cell r="CU650">
            <v>0</v>
          </cell>
          <cell r="CV650">
            <v>-10</v>
          </cell>
          <cell r="CW650">
            <v>0</v>
          </cell>
          <cell r="CX650">
            <v>-15.560079999995651</v>
          </cell>
          <cell r="CY650">
            <v>-5.5598199999949429</v>
          </cell>
          <cell r="CZ650">
            <v>-5.5597999999881722</v>
          </cell>
          <cell r="DA650">
            <v>-16.679929999983869</v>
          </cell>
          <cell r="DB650">
            <v>-10</v>
          </cell>
          <cell r="DC650">
            <v>0</v>
          </cell>
          <cell r="DD650">
            <v>0</v>
          </cell>
          <cell r="DE650">
            <v>-78.919339999556541</v>
          </cell>
          <cell r="DF650">
            <v>0</v>
          </cell>
          <cell r="DG650">
            <v>0</v>
          </cell>
          <cell r="DH650">
            <v>0</v>
          </cell>
          <cell r="DI650">
            <v>-5.5598400000017136</v>
          </cell>
          <cell r="DJ650">
            <v>-20</v>
          </cell>
          <cell r="DK650">
            <v>-15.56005999998888</v>
          </cell>
          <cell r="DL650">
            <v>-5.5598199999658391</v>
          </cell>
          <cell r="DM650">
            <v>0</v>
          </cell>
          <cell r="DN650">
            <v>-26.679660000023432</v>
          </cell>
          <cell r="DO650">
            <v>-5.5599600000423379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</row>
        <row r="651">
          <cell r="F651">
            <v>0</v>
          </cell>
          <cell r="G651">
            <v>-202.45565000000352</v>
          </cell>
          <cell r="H651">
            <v>-122.31866000000446</v>
          </cell>
          <cell r="I651">
            <v>98.272577950003324</v>
          </cell>
          <cell r="J651">
            <v>-484.75845200000913</v>
          </cell>
          <cell r="K651">
            <v>-111.00990199999069</v>
          </cell>
          <cell r="L651">
            <v>-16.67992699999013</v>
          </cell>
          <cell r="M651">
            <v>-54.479735000000801</v>
          </cell>
          <cell r="N651">
            <v>-335.85183600000164</v>
          </cell>
          <cell r="O651">
            <v>-58.474860000002082</v>
          </cell>
          <cell r="P651">
            <v>0</v>
          </cell>
          <cell r="Q651">
            <v>-10</v>
          </cell>
          <cell r="R651">
            <v>151.60953430039808</v>
          </cell>
          <cell r="S651">
            <v>0</v>
          </cell>
          <cell r="T651">
            <v>1.882370000006631</v>
          </cell>
          <cell r="U651">
            <v>159.14311499999894</v>
          </cell>
          <cell r="V651">
            <v>-283.08791999999085</v>
          </cell>
          <cell r="W651">
            <v>473.06351000000723</v>
          </cell>
          <cell r="X651">
            <v>-180.35367599999881</v>
          </cell>
          <cell r="Y651">
            <v>0</v>
          </cell>
          <cell r="Z651">
            <v>21.933506000001216</v>
          </cell>
          <cell r="AA651">
            <v>13.454442999995081</v>
          </cell>
          <cell r="AB651">
            <v>-30</v>
          </cell>
          <cell r="AC651">
            <v>-24.425813699999708</v>
          </cell>
          <cell r="AD651">
            <v>0</v>
          </cell>
          <cell r="AE651">
            <v>341.17248050007038</v>
          </cell>
          <cell r="AF651">
            <v>0</v>
          </cell>
          <cell r="AG651">
            <v>0</v>
          </cell>
          <cell r="AH651">
            <v>-10.841920000006212</v>
          </cell>
          <cell r="AI651">
            <v>45.608258000007481</v>
          </cell>
          <cell r="AJ651">
            <v>-138.4734199999948</v>
          </cell>
          <cell r="AK651">
            <v>34.821750000002794</v>
          </cell>
          <cell r="AL651">
            <v>140.80517000000691</v>
          </cell>
          <cell r="AM651">
            <v>-52.570572000026004</v>
          </cell>
          <cell r="AN651">
            <v>383.12765999999829</v>
          </cell>
          <cell r="AO651">
            <v>-48.246045499996399</v>
          </cell>
          <cell r="AP651">
            <v>-13.058400000001711</v>
          </cell>
          <cell r="AQ651">
            <v>0</v>
          </cell>
          <cell r="AR651">
            <v>-646.64037500042468</v>
          </cell>
          <cell r="AS651">
            <v>0</v>
          </cell>
          <cell r="AT651">
            <v>0</v>
          </cell>
          <cell r="AU651">
            <v>-50</v>
          </cell>
          <cell r="AV651">
            <v>-34.695430000021588</v>
          </cell>
          <cell r="AW651">
            <v>-221.47393000003649</v>
          </cell>
          <cell r="AX651">
            <v>-342.21137999999337</v>
          </cell>
          <cell r="AY651">
            <v>299.63698000001023</v>
          </cell>
          <cell r="AZ651">
            <v>0</v>
          </cell>
          <cell r="BA651">
            <v>-5.56005999998888</v>
          </cell>
          <cell r="BB651">
            <v>-282.33655500001623</v>
          </cell>
          <cell r="BC651">
            <v>-10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-14.662699999753386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-4.6626999999862164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-10</v>
          </cell>
          <cell r="DC651">
            <v>0</v>
          </cell>
          <cell r="DD651">
            <v>0</v>
          </cell>
          <cell r="DE651">
            <v>-2.0653699999675155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-2.0653699999966193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-10</v>
          </cell>
          <cell r="O652">
            <v>-3.7650179999982356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-120.09682410000823</v>
          </cell>
          <cell r="AS654">
            <v>0</v>
          </cell>
          <cell r="AT654">
            <v>-17.28808239999853</v>
          </cell>
          <cell r="AU654">
            <v>-77.80575780000072</v>
          </cell>
          <cell r="AV654">
            <v>58.654348100000789</v>
          </cell>
          <cell r="AW654">
            <v>-23.77578739999808</v>
          </cell>
          <cell r="AX654">
            <v>34.627177000000302</v>
          </cell>
          <cell r="AY654">
            <v>0</v>
          </cell>
          <cell r="AZ654">
            <v>-44.368674999999712</v>
          </cell>
          <cell r="BA654">
            <v>-26.292454499998712</v>
          </cell>
          <cell r="BB654">
            <v>-17.742195099999662</v>
          </cell>
          <cell r="BC654">
            <v>-6.1053969999993569</v>
          </cell>
          <cell r="BD654">
            <v>0</v>
          </cell>
          <cell r="BE654">
            <v>-42.211180000012973</v>
          </cell>
          <cell r="BF654">
            <v>0</v>
          </cell>
          <cell r="BG654">
            <v>0</v>
          </cell>
          <cell r="BH654">
            <v>0</v>
          </cell>
          <cell r="BI654">
            <v>-42.211180000002059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-44.847125000000233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-44.847125000000233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-22.661242940055672</v>
          </cell>
          <cell r="DF654">
            <v>0</v>
          </cell>
          <cell r="DG654">
            <v>0</v>
          </cell>
          <cell r="DH654">
            <v>0</v>
          </cell>
          <cell r="DI654">
            <v>-10</v>
          </cell>
          <cell r="DJ654">
            <v>-0.78534869999930379</v>
          </cell>
          <cell r="DK654">
            <v>-2.1746743000003335</v>
          </cell>
          <cell r="DL654">
            <v>-8.9300585000000865</v>
          </cell>
          <cell r="DM654">
            <v>-0.77116144000137865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</row>
        <row r="655">
          <cell r="F655">
            <v>0</v>
          </cell>
          <cell r="G655">
            <v>0</v>
          </cell>
          <cell r="H655">
            <v>-20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-41.119899999932386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-6394.1418569404632</v>
          </cell>
          <cell r="BF655">
            <v>-86.680240000016056</v>
          </cell>
          <cell r="BG655">
            <v>-610.6188700000057</v>
          </cell>
          <cell r="BH655">
            <v>-818.91963000001851</v>
          </cell>
          <cell r="BI655">
            <v>-924.51943200000096</v>
          </cell>
          <cell r="BJ655">
            <v>-1226.1042756399838</v>
          </cell>
          <cell r="BK655">
            <v>-515.82988799997838</v>
          </cell>
          <cell r="BL655">
            <v>-48.920087999955285</v>
          </cell>
          <cell r="BM655">
            <v>-196.80075330002001</v>
          </cell>
          <cell r="BN655">
            <v>-610.07943399995565</v>
          </cell>
          <cell r="BO655">
            <v>-671.52424599998631</v>
          </cell>
          <cell r="BP655">
            <v>-356.8739999999525</v>
          </cell>
          <cell r="BQ655">
            <v>-327.27099999994971</v>
          </cell>
          <cell r="BR655">
            <v>-6653.5839130599052</v>
          </cell>
          <cell r="BS655">
            <v>-120</v>
          </cell>
          <cell r="BT655">
            <v>-748.55090100003872</v>
          </cell>
          <cell r="BU655">
            <v>-826.63641000003554</v>
          </cell>
          <cell r="BV655">
            <v>-946.89131566003198</v>
          </cell>
          <cell r="BW655">
            <v>-1203.3598668000195</v>
          </cell>
          <cell r="BX655">
            <v>-585.67806200002087</v>
          </cell>
          <cell r="BY655">
            <v>-73.57653369999025</v>
          </cell>
          <cell r="BZ655">
            <v>-195.67904499999713</v>
          </cell>
          <cell r="CA655">
            <v>-618.99858000001404</v>
          </cell>
          <cell r="CB655">
            <v>-760.85365889995592</v>
          </cell>
          <cell r="CC655">
            <v>-213.35924000001978</v>
          </cell>
          <cell r="CD655">
            <v>-360.00029999995604</v>
          </cell>
          <cell r="CE655">
            <v>-5332.4915793389082</v>
          </cell>
          <cell r="CF655">
            <v>-50</v>
          </cell>
          <cell r="CG655">
            <v>-500.06981000001542</v>
          </cell>
          <cell r="CH655">
            <v>-624.47941800008994</v>
          </cell>
          <cell r="CI655">
            <v>-1036.7198879999924</v>
          </cell>
          <cell r="CJ655">
            <v>-865.5593200000003</v>
          </cell>
          <cell r="CK655">
            <v>-621.19890299998224</v>
          </cell>
          <cell r="CL655">
            <v>-131.20101000001887</v>
          </cell>
          <cell r="CM655">
            <v>-205.67969999997877</v>
          </cell>
          <cell r="CN655">
            <v>-421.98473034001654</v>
          </cell>
          <cell r="CO655">
            <v>-675.59880000003614</v>
          </cell>
          <cell r="CP655">
            <v>-100</v>
          </cell>
          <cell r="CQ655">
            <v>-100</v>
          </cell>
          <cell r="CR655">
            <v>-6762.6358794011176</v>
          </cell>
          <cell r="CS655">
            <v>-130</v>
          </cell>
          <cell r="CT655">
            <v>-321.36654999991879</v>
          </cell>
          <cell r="CU655">
            <v>-845.53081499994732</v>
          </cell>
          <cell r="CV655">
            <v>-1168.1142554000253</v>
          </cell>
          <cell r="CW655">
            <v>-1252.4556475999998</v>
          </cell>
          <cell r="CX655">
            <v>-637.39613399998052</v>
          </cell>
          <cell r="CY655">
            <v>-128.91963000001851</v>
          </cell>
          <cell r="CZ655">
            <v>-265.72034499997972</v>
          </cell>
          <cell r="DA655">
            <v>-630.03908900002716</v>
          </cell>
          <cell r="DB655">
            <v>-903.0934133999981</v>
          </cell>
          <cell r="DC655">
            <v>-240</v>
          </cell>
          <cell r="DD655">
            <v>-240</v>
          </cell>
          <cell r="DE655">
            <v>-5469.9670323012397</v>
          </cell>
          <cell r="DF655">
            <v>-80</v>
          </cell>
          <cell r="DG655">
            <v>-160</v>
          </cell>
          <cell r="DH655">
            <v>-873.92200000002049</v>
          </cell>
          <cell r="DI655">
            <v>-980.00005000003148</v>
          </cell>
          <cell r="DJ655">
            <v>-1160.6736420000088</v>
          </cell>
          <cell r="DK655">
            <v>-612.23999400000321</v>
          </cell>
          <cell r="DL655">
            <v>-17.908534799993504</v>
          </cell>
          <cell r="DM655">
            <v>351.58248999994248</v>
          </cell>
          <cell r="DN655">
            <v>-711.11949150002329</v>
          </cell>
          <cell r="DO655">
            <v>-815.68579000001773</v>
          </cell>
          <cell r="DP655">
            <v>-200.00002000003587</v>
          </cell>
          <cell r="DQ655">
            <v>-210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</row>
        <row r="656">
          <cell r="F656">
            <v>-162.40718000000925</v>
          </cell>
          <cell r="G656">
            <v>-450.23088499996811</v>
          </cell>
          <cell r="H656">
            <v>-645.01716099999612</v>
          </cell>
          <cell r="I656">
            <v>-417.38502649997827</v>
          </cell>
          <cell r="J656">
            <v>-81.459379999985686</v>
          </cell>
          <cell r="K656">
            <v>-102.19713499999489</v>
          </cell>
          <cell r="L656">
            <v>-16.680179999995744</v>
          </cell>
          <cell r="M656">
            <v>-62.036747999984073</v>
          </cell>
          <cell r="N656">
            <v>-108.75964599999133</v>
          </cell>
          <cell r="O656">
            <v>-247.09759500002838</v>
          </cell>
          <cell r="P656">
            <v>-90</v>
          </cell>
          <cell r="Q656">
            <v>-139.99972999998135</v>
          </cell>
          <cell r="R656">
            <v>-1013.2059190003201</v>
          </cell>
          <cell r="S656">
            <v>-20</v>
          </cell>
          <cell r="T656">
            <v>-59.733959999983199</v>
          </cell>
          <cell r="U656">
            <v>-181.49884000001475</v>
          </cell>
          <cell r="V656">
            <v>-180.43403499998385</v>
          </cell>
          <cell r="W656">
            <v>-207.94787999999244</v>
          </cell>
          <cell r="X656">
            <v>-327.57276999999885</v>
          </cell>
          <cell r="Y656">
            <v>70.037589999992633</v>
          </cell>
          <cell r="Z656">
            <v>-80.199274000013247</v>
          </cell>
          <cell r="AA656">
            <v>40.880360000010114</v>
          </cell>
          <cell r="AB656">
            <v>-192.94221000000834</v>
          </cell>
          <cell r="AC656">
            <v>45.129500000039116</v>
          </cell>
          <cell r="AD656">
            <v>81.07560000004014</v>
          </cell>
          <cell r="AE656">
            <v>-1088.4699319992214</v>
          </cell>
          <cell r="AF656">
            <v>0</v>
          </cell>
          <cell r="AG656">
            <v>-80</v>
          </cell>
          <cell r="AH656">
            <v>-649.43898000003537</v>
          </cell>
          <cell r="AI656">
            <v>-407.15121199999703</v>
          </cell>
          <cell r="AJ656">
            <v>-207.14860000001499</v>
          </cell>
          <cell r="AK656">
            <v>-102.8460699999705</v>
          </cell>
          <cell r="AL656">
            <v>254.1089600000123</v>
          </cell>
          <cell r="AM656">
            <v>-5.5601000000024214</v>
          </cell>
          <cell r="AN656">
            <v>214.56537999998545</v>
          </cell>
          <cell r="AO656">
            <v>269.80497999995714</v>
          </cell>
          <cell r="AP656">
            <v>-334.80429000000004</v>
          </cell>
          <cell r="AQ656">
            <v>-40</v>
          </cell>
          <cell r="AR656">
            <v>-1720.1023369999602</v>
          </cell>
          <cell r="AS656">
            <v>-5.5600700000068173</v>
          </cell>
          <cell r="AT656">
            <v>-12.711899999994785</v>
          </cell>
          <cell r="AU656">
            <v>-119.56006000004709</v>
          </cell>
          <cell r="AV656">
            <v>-913.35328300000401</v>
          </cell>
          <cell r="AW656">
            <v>123.71261200000299</v>
          </cell>
          <cell r="AX656">
            <v>-630.30773999998928</v>
          </cell>
          <cell r="AY656">
            <v>174.77906999998959</v>
          </cell>
          <cell r="AZ656">
            <v>-16.679680000001099</v>
          </cell>
          <cell r="BA656">
            <v>-17.660799000004772</v>
          </cell>
          <cell r="BB656">
            <v>-282.76048699999228</v>
          </cell>
          <cell r="BC656">
            <v>-10</v>
          </cell>
          <cell r="BD656">
            <v>-10</v>
          </cell>
          <cell r="BE656">
            <v>-134.29815000016242</v>
          </cell>
          <cell r="BF656">
            <v>0</v>
          </cell>
          <cell r="BG656">
            <v>0</v>
          </cell>
          <cell r="BH656">
            <v>0</v>
          </cell>
          <cell r="BI656">
            <v>-37.7998399999924</v>
          </cell>
          <cell r="BJ656">
            <v>-15.56005999998888</v>
          </cell>
          <cell r="BK656">
            <v>-16.679680000001099</v>
          </cell>
          <cell r="BL656">
            <v>-11.119650000007823</v>
          </cell>
          <cell r="BM656">
            <v>-11.119609999994282</v>
          </cell>
          <cell r="BN656">
            <v>-11.12011000001803</v>
          </cell>
          <cell r="BO656">
            <v>-30.899199999985285</v>
          </cell>
          <cell r="BP656">
            <v>0</v>
          </cell>
          <cell r="BQ656">
            <v>0</v>
          </cell>
          <cell r="BR656">
            <v>-260.4631699998863</v>
          </cell>
          <cell r="BS656">
            <v>0</v>
          </cell>
          <cell r="BT656">
            <v>0</v>
          </cell>
          <cell r="BU656">
            <v>0</v>
          </cell>
          <cell r="BV656">
            <v>-162.60646999999881</v>
          </cell>
          <cell r="BW656">
            <v>-31.136850000009872</v>
          </cell>
          <cell r="BX656">
            <v>-33.360370000009425</v>
          </cell>
          <cell r="BY656">
            <v>-5.56005999998888</v>
          </cell>
          <cell r="BZ656">
            <v>-11.119620000012219</v>
          </cell>
          <cell r="CA656">
            <v>-11.119849999988219</v>
          </cell>
          <cell r="CB656">
            <v>-5.559949999966193</v>
          </cell>
          <cell r="CC656">
            <v>0</v>
          </cell>
          <cell r="CD656">
            <v>0</v>
          </cell>
          <cell r="CE656">
            <v>-32.239539999980479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-32.239539999980479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8.6988999992609024</v>
          </cell>
          <cell r="CS656">
            <v>0</v>
          </cell>
          <cell r="CT656">
            <v>0</v>
          </cell>
          <cell r="CU656">
            <v>0</v>
          </cell>
          <cell r="CV656">
            <v>-11.120140000013635</v>
          </cell>
          <cell r="CW656">
            <v>91.421230000036303</v>
          </cell>
          <cell r="CX656">
            <v>-42.239230000006501</v>
          </cell>
          <cell r="CY656">
            <v>-22.239490000007208</v>
          </cell>
          <cell r="CZ656">
            <v>-5.5598199999949429</v>
          </cell>
          <cell r="DA656">
            <v>0</v>
          </cell>
          <cell r="DB656">
            <v>-1.5636500000255182</v>
          </cell>
          <cell r="DC656">
            <v>0</v>
          </cell>
          <cell r="DD656">
            <v>0</v>
          </cell>
          <cell r="DE656">
            <v>-55.801630000583827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-16.679799999983516</v>
          </cell>
          <cell r="DK656">
            <v>-23.561770000029355</v>
          </cell>
          <cell r="DL656">
            <v>0</v>
          </cell>
          <cell r="DM656">
            <v>-5.5600600000179838</v>
          </cell>
          <cell r="DN656">
            <v>-10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-31.722236699977657</v>
          </cell>
          <cell r="AF661">
            <v>0</v>
          </cell>
          <cell r="AG661">
            <v>-10</v>
          </cell>
          <cell r="AH661">
            <v>0</v>
          </cell>
          <cell r="AI661">
            <v>-19.779469000000972</v>
          </cell>
          <cell r="AJ661">
            <v>15.776216000000204</v>
          </cell>
          <cell r="AK661">
            <v>-56.604774000001271</v>
          </cell>
          <cell r="AL661">
            <v>-10</v>
          </cell>
          <cell r="AM661">
            <v>0</v>
          </cell>
          <cell r="AN661">
            <v>3.4923899999994319</v>
          </cell>
          <cell r="AO661">
            <v>47.410246299999926</v>
          </cell>
          <cell r="AP661">
            <v>7.9831539999977394</v>
          </cell>
          <cell r="AQ661">
            <v>-10</v>
          </cell>
          <cell r="AR661">
            <v>-175.49277850001818</v>
          </cell>
          <cell r="AS661">
            <v>0</v>
          </cell>
          <cell r="AT661">
            <v>-15.559814500000357</v>
          </cell>
          <cell r="AU661">
            <v>-23.86819000000105</v>
          </cell>
          <cell r="AV661">
            <v>-8.4832629999982601</v>
          </cell>
          <cell r="AW661">
            <v>-10</v>
          </cell>
          <cell r="AX661">
            <v>-52.656566000001476</v>
          </cell>
          <cell r="AY661">
            <v>49.275738000000274</v>
          </cell>
          <cell r="AZ661">
            <v>-10.000244000000748</v>
          </cell>
          <cell r="BA661">
            <v>-31.088048999999955</v>
          </cell>
          <cell r="BB661">
            <v>-69.217787999999928</v>
          </cell>
          <cell r="BC661">
            <v>-3.8946020000003045</v>
          </cell>
          <cell r="BD661">
            <v>0</v>
          </cell>
          <cell r="BE661">
            <v>-53.04940900002839</v>
          </cell>
          <cell r="BF661">
            <v>0</v>
          </cell>
          <cell r="BG661">
            <v>0</v>
          </cell>
          <cell r="BH661">
            <v>0</v>
          </cell>
          <cell r="BI661">
            <v>-10</v>
          </cell>
          <cell r="BJ661">
            <v>-10.000001000000339</v>
          </cell>
          <cell r="BK661">
            <v>-5.5600570000005973</v>
          </cell>
          <cell r="BL661">
            <v>0</v>
          </cell>
          <cell r="BM661">
            <v>-8.3885020000016084</v>
          </cell>
          <cell r="BN661">
            <v>0</v>
          </cell>
          <cell r="BO661">
            <v>-19.10084900000038</v>
          </cell>
          <cell r="BP661">
            <v>0</v>
          </cell>
          <cell r="BQ661">
            <v>0</v>
          </cell>
          <cell r="BR661">
            <v>-30.371979400020791</v>
          </cell>
          <cell r="BS661">
            <v>0</v>
          </cell>
          <cell r="BT661">
            <v>0</v>
          </cell>
          <cell r="BU661">
            <v>0</v>
          </cell>
          <cell r="BV661">
            <v>-9.4932439999975031</v>
          </cell>
          <cell r="BW661">
            <v>-14.423249400000714</v>
          </cell>
          <cell r="BX661">
            <v>0</v>
          </cell>
          <cell r="BY661">
            <v>-6.4554859999989276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11.553863000008278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19.990201000000525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-8.4363379999995232</v>
          </cell>
          <cell r="DC661">
            <v>0</v>
          </cell>
          <cell r="DD661">
            <v>0</v>
          </cell>
          <cell r="DE661">
            <v>-32.922015700023621</v>
          </cell>
          <cell r="DF661">
            <v>0</v>
          </cell>
          <cell r="DG661">
            <v>0</v>
          </cell>
          <cell r="DH661">
            <v>0</v>
          </cell>
          <cell r="DI661">
            <v>-3.124164999997447</v>
          </cell>
          <cell r="DJ661">
            <v>0</v>
          </cell>
          <cell r="DK661">
            <v>-14.23803499999849</v>
          </cell>
          <cell r="DL661">
            <v>0</v>
          </cell>
          <cell r="DM661">
            <v>0</v>
          </cell>
          <cell r="DN661">
            <v>-15.559815700000399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2"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  <cell r="DB662">
            <v>0</v>
          </cell>
          <cell r="DC662">
            <v>0</v>
          </cell>
          <cell r="DD662">
            <v>0</v>
          </cell>
          <cell r="DE662">
            <v>0</v>
          </cell>
          <cell r="DF662">
            <v>0</v>
          </cell>
          <cell r="DG662">
            <v>0</v>
          </cell>
          <cell r="DH662">
            <v>0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</row>
        <row r="665"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P665">
            <v>0</v>
          </cell>
          <cell r="CQ665">
            <v>0</v>
          </cell>
          <cell r="CR665">
            <v>0</v>
          </cell>
          <cell r="CS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0</v>
          </cell>
          <cell r="CZ665">
            <v>0</v>
          </cell>
          <cell r="DA665">
            <v>0</v>
          </cell>
          <cell r="DB665">
            <v>0</v>
          </cell>
          <cell r="DC665">
            <v>0</v>
          </cell>
          <cell r="DD665">
            <v>0</v>
          </cell>
          <cell r="DE665">
            <v>0</v>
          </cell>
          <cell r="DF665">
            <v>0</v>
          </cell>
          <cell r="DG665">
            <v>0</v>
          </cell>
          <cell r="DH665">
            <v>0</v>
          </cell>
          <cell r="DI665">
            <v>0</v>
          </cell>
          <cell r="DJ665">
            <v>0</v>
          </cell>
          <cell r="DK665">
            <v>0</v>
          </cell>
          <cell r="DL665">
            <v>0</v>
          </cell>
          <cell r="DM665">
            <v>0</v>
          </cell>
          <cell r="DN665">
            <v>0</v>
          </cell>
          <cell r="DO665">
            <v>0</v>
          </cell>
          <cell r="DP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DW665">
            <v>0</v>
          </cell>
          <cell r="DX665">
            <v>0</v>
          </cell>
          <cell r="DY665">
            <v>0</v>
          </cell>
          <cell r="DZ665">
            <v>0</v>
          </cell>
          <cell r="EA665">
            <v>0</v>
          </cell>
          <cell r="EB665">
            <v>0</v>
          </cell>
          <cell r="EC665">
            <v>0</v>
          </cell>
          <cell r="ED665">
            <v>0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  <cell r="DD666">
            <v>0</v>
          </cell>
          <cell r="DE666">
            <v>0</v>
          </cell>
          <cell r="DF666">
            <v>0</v>
          </cell>
          <cell r="DG666">
            <v>0</v>
          </cell>
          <cell r="DH666">
            <v>0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>
            <v>0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0</v>
          </cell>
          <cell r="DF667">
            <v>0</v>
          </cell>
          <cell r="DG667">
            <v>0</v>
          </cell>
          <cell r="DH667">
            <v>0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</row>
        <row r="676"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0"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3"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</row>
        <row r="684"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86"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0</v>
          </cell>
          <cell r="DE686">
            <v>0</v>
          </cell>
          <cell r="DF686">
            <v>0</v>
          </cell>
          <cell r="DG686">
            <v>0</v>
          </cell>
          <cell r="DH686">
            <v>0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</row>
        <row r="687"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0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</row>
        <row r="688"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0</v>
          </cell>
          <cell r="CZ689">
            <v>0</v>
          </cell>
          <cell r="DA689">
            <v>0</v>
          </cell>
          <cell r="DB689">
            <v>0</v>
          </cell>
          <cell r="DC689">
            <v>0</v>
          </cell>
          <cell r="DD689">
            <v>0</v>
          </cell>
          <cell r="DE689">
            <v>0</v>
          </cell>
          <cell r="DF689">
            <v>0</v>
          </cell>
          <cell r="DG689">
            <v>0</v>
          </cell>
          <cell r="DH689">
            <v>0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</row>
        <row r="690"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B690">
            <v>0</v>
          </cell>
          <cell r="CC690">
            <v>0</v>
          </cell>
          <cell r="CD690">
            <v>0</v>
          </cell>
          <cell r="CE690">
            <v>0</v>
          </cell>
          <cell r="CF690">
            <v>0</v>
          </cell>
          <cell r="CG690">
            <v>0</v>
          </cell>
          <cell r="CH690">
            <v>0</v>
          </cell>
          <cell r="CI690">
            <v>0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CX690">
            <v>0</v>
          </cell>
          <cell r="CY690">
            <v>0</v>
          </cell>
          <cell r="CZ690">
            <v>0</v>
          </cell>
          <cell r="DA690">
            <v>0</v>
          </cell>
          <cell r="DB690">
            <v>0</v>
          </cell>
          <cell r="DC690">
            <v>0</v>
          </cell>
          <cell r="DD690">
            <v>0</v>
          </cell>
          <cell r="DE690">
            <v>0</v>
          </cell>
          <cell r="DF690">
            <v>0</v>
          </cell>
          <cell r="DG690">
            <v>0</v>
          </cell>
          <cell r="DH690">
            <v>0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  <cell r="DV690">
            <v>0</v>
          </cell>
          <cell r="DW690">
            <v>0</v>
          </cell>
          <cell r="DX690">
            <v>0</v>
          </cell>
          <cell r="DY690">
            <v>0</v>
          </cell>
          <cell r="DZ690">
            <v>0</v>
          </cell>
          <cell r="EA690">
            <v>0</v>
          </cell>
          <cell r="EB690">
            <v>0</v>
          </cell>
          <cell r="EC690">
            <v>0</v>
          </cell>
          <cell r="ED690">
            <v>0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  <cell r="BZ691">
            <v>0</v>
          </cell>
          <cell r="CA691">
            <v>0</v>
          </cell>
          <cell r="CB691">
            <v>0</v>
          </cell>
          <cell r="CC691">
            <v>0</v>
          </cell>
          <cell r="CD691">
            <v>0</v>
          </cell>
          <cell r="CE691">
            <v>0</v>
          </cell>
          <cell r="CF691">
            <v>0</v>
          </cell>
          <cell r="CG691">
            <v>0</v>
          </cell>
          <cell r="CH691">
            <v>0</v>
          </cell>
          <cell r="CI691">
            <v>0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P691">
            <v>0</v>
          </cell>
          <cell r="CQ691">
            <v>0</v>
          </cell>
          <cell r="CR691">
            <v>0</v>
          </cell>
          <cell r="CS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0</v>
          </cell>
          <cell r="CY691">
            <v>0</v>
          </cell>
          <cell r="CZ691">
            <v>0</v>
          </cell>
          <cell r="DA691">
            <v>0</v>
          </cell>
          <cell r="DB691">
            <v>0</v>
          </cell>
          <cell r="DC691">
            <v>0</v>
          </cell>
          <cell r="DD691">
            <v>0</v>
          </cell>
          <cell r="DE691">
            <v>0</v>
          </cell>
          <cell r="DF691">
            <v>0</v>
          </cell>
          <cell r="DG691">
            <v>0</v>
          </cell>
          <cell r="DH691">
            <v>0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0</v>
          </cell>
          <cell r="DW691">
            <v>0</v>
          </cell>
          <cell r="DX691">
            <v>0</v>
          </cell>
          <cell r="DY691">
            <v>0</v>
          </cell>
          <cell r="DZ691">
            <v>0</v>
          </cell>
          <cell r="EA691">
            <v>0</v>
          </cell>
          <cell r="EB691">
            <v>0</v>
          </cell>
          <cell r="EC691">
            <v>0</v>
          </cell>
          <cell r="ED691">
            <v>0</v>
          </cell>
        </row>
        <row r="692"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P692">
            <v>0</v>
          </cell>
          <cell r="CQ692">
            <v>0</v>
          </cell>
          <cell r="CR692">
            <v>0</v>
          </cell>
          <cell r="CS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  <cell r="DB692">
            <v>0</v>
          </cell>
          <cell r="DC692">
            <v>0</v>
          </cell>
          <cell r="DD692">
            <v>0</v>
          </cell>
          <cell r="DE692">
            <v>0</v>
          </cell>
          <cell r="DF692">
            <v>0</v>
          </cell>
          <cell r="DG692">
            <v>0</v>
          </cell>
          <cell r="DH692">
            <v>0</v>
          </cell>
          <cell r="DI692">
            <v>0</v>
          </cell>
          <cell r="DJ692">
            <v>0</v>
          </cell>
          <cell r="DK692">
            <v>0</v>
          </cell>
          <cell r="DL692">
            <v>0</v>
          </cell>
          <cell r="DM692">
            <v>0</v>
          </cell>
          <cell r="DN692">
            <v>0</v>
          </cell>
          <cell r="DO692">
            <v>0</v>
          </cell>
          <cell r="DP692">
            <v>0</v>
          </cell>
          <cell r="DQ692">
            <v>0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0</v>
          </cell>
          <cell r="DW692">
            <v>0</v>
          </cell>
          <cell r="DX692">
            <v>0</v>
          </cell>
          <cell r="DY692">
            <v>0</v>
          </cell>
          <cell r="DZ692">
            <v>0</v>
          </cell>
          <cell r="EA692">
            <v>0</v>
          </cell>
          <cell r="EB692">
            <v>0</v>
          </cell>
          <cell r="EC692">
            <v>0</v>
          </cell>
          <cell r="ED692">
            <v>0</v>
          </cell>
        </row>
        <row r="693"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CR693">
            <v>0</v>
          </cell>
          <cell r="CS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  <cell r="DB693">
            <v>0</v>
          </cell>
          <cell r="DC693">
            <v>0</v>
          </cell>
          <cell r="DD693">
            <v>0</v>
          </cell>
          <cell r="DE693">
            <v>0</v>
          </cell>
          <cell r="DF693">
            <v>0</v>
          </cell>
          <cell r="DG693">
            <v>0</v>
          </cell>
          <cell r="DH693">
            <v>0</v>
          </cell>
          <cell r="DI693">
            <v>0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0</v>
          </cell>
          <cell r="DP693">
            <v>0</v>
          </cell>
          <cell r="DQ693">
            <v>0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0</v>
          </cell>
          <cell r="DW693">
            <v>0</v>
          </cell>
          <cell r="DX693">
            <v>0</v>
          </cell>
          <cell r="DY693">
            <v>0</v>
          </cell>
          <cell r="DZ693">
            <v>0</v>
          </cell>
          <cell r="EA693">
            <v>0</v>
          </cell>
          <cell r="EB693">
            <v>0</v>
          </cell>
          <cell r="EC693">
            <v>0</v>
          </cell>
          <cell r="ED693">
            <v>0</v>
          </cell>
        </row>
        <row r="694"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0</v>
          </cell>
          <cell r="CF694">
            <v>0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P694">
            <v>0</v>
          </cell>
          <cell r="CQ694">
            <v>0</v>
          </cell>
          <cell r="CR694">
            <v>0</v>
          </cell>
          <cell r="CS694">
            <v>0</v>
          </cell>
          <cell r="CT694">
            <v>0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Y694">
            <v>0</v>
          </cell>
          <cell r="CZ694">
            <v>0</v>
          </cell>
          <cell r="DA694">
            <v>0</v>
          </cell>
          <cell r="DB694">
            <v>0</v>
          </cell>
          <cell r="DC694">
            <v>0</v>
          </cell>
          <cell r="DD694">
            <v>0</v>
          </cell>
          <cell r="DE694">
            <v>0</v>
          </cell>
          <cell r="DF694">
            <v>0</v>
          </cell>
          <cell r="DG694">
            <v>0</v>
          </cell>
          <cell r="DH694">
            <v>0</v>
          </cell>
          <cell r="DI694">
            <v>0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0</v>
          </cell>
          <cell r="DP694">
            <v>0</v>
          </cell>
          <cell r="DQ694">
            <v>0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DW694">
            <v>0</v>
          </cell>
          <cell r="DX694">
            <v>0</v>
          </cell>
          <cell r="DY694">
            <v>0</v>
          </cell>
          <cell r="DZ694">
            <v>0</v>
          </cell>
          <cell r="EA694">
            <v>0</v>
          </cell>
          <cell r="EB694">
            <v>0</v>
          </cell>
          <cell r="EC694">
            <v>0</v>
          </cell>
          <cell r="ED694">
            <v>0</v>
          </cell>
        </row>
        <row r="695"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P695">
            <v>0</v>
          </cell>
          <cell r="CQ695">
            <v>0</v>
          </cell>
          <cell r="CR695">
            <v>0</v>
          </cell>
          <cell r="CS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  <cell r="DB695">
            <v>0</v>
          </cell>
          <cell r="DC695">
            <v>0</v>
          </cell>
          <cell r="DD695">
            <v>0</v>
          </cell>
          <cell r="DE695">
            <v>0</v>
          </cell>
          <cell r="DF695">
            <v>0</v>
          </cell>
          <cell r="DG695">
            <v>0</v>
          </cell>
          <cell r="DH695">
            <v>0</v>
          </cell>
          <cell r="DI695">
            <v>0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0</v>
          </cell>
          <cell r="DP695">
            <v>0</v>
          </cell>
          <cell r="DQ695">
            <v>0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0</v>
          </cell>
          <cell r="DW695">
            <v>0</v>
          </cell>
          <cell r="DX695">
            <v>0</v>
          </cell>
          <cell r="DY695">
            <v>0</v>
          </cell>
          <cell r="DZ695">
            <v>0</v>
          </cell>
          <cell r="EA695">
            <v>0</v>
          </cell>
          <cell r="EB695">
            <v>0</v>
          </cell>
          <cell r="EC695">
            <v>0</v>
          </cell>
          <cell r="ED695">
            <v>0</v>
          </cell>
        </row>
        <row r="696"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</row>
        <row r="697"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  <cell r="DB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</row>
        <row r="698"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  <cell r="DF698">
            <v>0</v>
          </cell>
          <cell r="DG698">
            <v>0</v>
          </cell>
          <cell r="DH698">
            <v>0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</row>
        <row r="703">
          <cell r="F703">
            <v>-1761.5611135200597</v>
          </cell>
          <cell r="G703">
            <v>-2693.8869540002197</v>
          </cell>
          <cell r="H703">
            <v>-2386.033467200119</v>
          </cell>
          <cell r="I703">
            <v>-2587.7620555502363</v>
          </cell>
          <cell r="J703">
            <v>-2508.2081241998821</v>
          </cell>
          <cell r="K703">
            <v>-3082.2526280002203</v>
          </cell>
          <cell r="L703">
            <v>-4172.6478050001897</v>
          </cell>
          <cell r="M703">
            <v>-4960.757513999939</v>
          </cell>
          <cell r="N703">
            <v>-3943.3257414198015</v>
          </cell>
          <cell r="O703">
            <v>-3018.7805565998424</v>
          </cell>
          <cell r="P703">
            <v>-1322.8106813998893</v>
          </cell>
          <cell r="Q703">
            <v>-1559.9667699998245</v>
          </cell>
          <cell r="R703">
            <v>-30914.689048215747</v>
          </cell>
          <cell r="S703">
            <v>-1265.9881449998356</v>
          </cell>
          <cell r="T703">
            <v>-2044.2261539997999</v>
          </cell>
          <cell r="U703">
            <v>-1538.0757010001689</v>
          </cell>
          <cell r="V703">
            <v>-2225.2740652204957</v>
          </cell>
          <cell r="W703">
            <v>-2154.3598866001703</v>
          </cell>
          <cell r="X703">
            <v>-2782.5489217003342</v>
          </cell>
          <cell r="Y703">
            <v>-4448.0708649996668</v>
          </cell>
          <cell r="Z703">
            <v>-4939.8567969999276</v>
          </cell>
          <cell r="AA703">
            <v>-3270.3217609997373</v>
          </cell>
          <cell r="AB703">
            <v>-2659.1769369998947</v>
          </cell>
          <cell r="AC703">
            <v>-1627.0579336998053</v>
          </cell>
          <cell r="AD703">
            <v>-1959.7318809998687</v>
          </cell>
          <cell r="AE703">
            <v>-31943.896028894931</v>
          </cell>
          <cell r="AF703">
            <v>-2778.1359410001896</v>
          </cell>
          <cell r="AG703">
            <v>-1958.4086609999649</v>
          </cell>
          <cell r="AH703">
            <v>-1484.9336109999567</v>
          </cell>
          <cell r="AI703">
            <v>-2434.2336420004722</v>
          </cell>
          <cell r="AJ703">
            <v>-1874.0041829999536</v>
          </cell>
          <cell r="AK703">
            <v>-2755.8470900000539</v>
          </cell>
          <cell r="AL703">
            <v>-4350.8401270001195</v>
          </cell>
          <cell r="AM703">
            <v>-4767.8722939996514</v>
          </cell>
          <cell r="AN703">
            <v>-3352.8990676999092</v>
          </cell>
          <cell r="AO703">
            <v>-2645.1980791999958</v>
          </cell>
          <cell r="AP703">
            <v>-1721.7992279997561</v>
          </cell>
          <cell r="AQ703">
            <v>-1819.7241050000302</v>
          </cell>
          <cell r="AR703">
            <v>-31097.074057511985</v>
          </cell>
          <cell r="AS703">
            <v>-2803.3639879999682</v>
          </cell>
          <cell r="AT703">
            <v>-1873.9312649001367</v>
          </cell>
          <cell r="AU703">
            <v>-1455.1172574998345</v>
          </cell>
          <cell r="AV703">
            <v>-2525.3951729000546</v>
          </cell>
          <cell r="AW703">
            <v>-1938.4209832502529</v>
          </cell>
          <cell r="AX703">
            <v>-3060.5621863997076</v>
          </cell>
          <cell r="AY703">
            <v>-4082.2053119996563</v>
          </cell>
          <cell r="AZ703">
            <v>-4553.0492340000346</v>
          </cell>
          <cell r="BA703">
            <v>-3067.1165971593</v>
          </cell>
          <cell r="BB703">
            <v>-2654.0019193999469</v>
          </cell>
          <cell r="BC703">
            <v>-1431.5296550001949</v>
          </cell>
          <cell r="BD703">
            <v>-1652.380487000104</v>
          </cell>
          <cell r="BE703">
            <v>-32864.59273993969</v>
          </cell>
          <cell r="BF703">
            <v>-1651.9606980001554</v>
          </cell>
          <cell r="BG703">
            <v>-2366.8081029998139</v>
          </cell>
          <cell r="BH703">
            <v>-1824.0586359999143</v>
          </cell>
          <cell r="BI703">
            <v>-2518.6941759998444</v>
          </cell>
          <cell r="BJ703">
            <v>-3006.8706026400905</v>
          </cell>
          <cell r="BK703">
            <v>-3028.6742489996832</v>
          </cell>
          <cell r="BL703">
            <v>-3979.8062800001353</v>
          </cell>
          <cell r="BM703">
            <v>-4709.9791232997086</v>
          </cell>
          <cell r="BN703">
            <v>-3360.690302999923</v>
          </cell>
          <cell r="BO703">
            <v>-2679.5997649999335</v>
          </cell>
          <cell r="BP703">
            <v>-1765.4640469998121</v>
          </cell>
          <cell r="BQ703">
            <v>-1971.9867569999769</v>
          </cell>
          <cell r="BR703">
            <v>-34608.209239456803</v>
          </cell>
          <cell r="BS703">
            <v>-1656.9087280002423</v>
          </cell>
          <cell r="BT703">
            <v>-2474.4404590001795</v>
          </cell>
          <cell r="BU703">
            <v>-1915.0602810001001</v>
          </cell>
          <cell r="BV703">
            <v>-2645.2199046600144</v>
          </cell>
          <cell r="BW703">
            <v>-2428.253430200275</v>
          </cell>
          <cell r="BX703">
            <v>-3027.8639589999802</v>
          </cell>
          <cell r="BY703">
            <v>-4042.1212987001054</v>
          </cell>
          <cell r="BZ703">
            <v>-4814.1296000001021</v>
          </cell>
          <cell r="CA703">
            <v>-3465.5854719998315</v>
          </cell>
          <cell r="CB703">
            <v>-3254.3674598999787</v>
          </cell>
          <cell r="CC703">
            <v>-2821.3616489998531</v>
          </cell>
          <cell r="CD703">
            <v>-2062.8969979998656</v>
          </cell>
          <cell r="CE703">
            <v>-32600.868735339493</v>
          </cell>
          <cell r="CF703">
            <v>-1722.8748699999414</v>
          </cell>
          <cell r="CG703">
            <v>-2446.6387420003302</v>
          </cell>
          <cell r="CH703">
            <v>-1663.8042109999806</v>
          </cell>
          <cell r="CI703">
            <v>-2575.7356710000895</v>
          </cell>
          <cell r="CJ703">
            <v>-2036.9027510005981</v>
          </cell>
          <cell r="CK703">
            <v>-2910.9671290004626</v>
          </cell>
          <cell r="CL703">
            <v>-4054.9599810000509</v>
          </cell>
          <cell r="CM703">
            <v>-4899.3188319997862</v>
          </cell>
          <cell r="CN703">
            <v>-3210.0236363399308</v>
          </cell>
          <cell r="CO703">
            <v>-3578.3266449999064</v>
          </cell>
          <cell r="CP703">
            <v>-1736.6940739999991</v>
          </cell>
          <cell r="CQ703">
            <v>-1764.6221930002794</v>
          </cell>
          <cell r="CR703">
            <v>-40825.080213900656</v>
          </cell>
          <cell r="CS703">
            <v>-2557.1509290002286</v>
          </cell>
          <cell r="CT703">
            <v>-2682.7137250001542</v>
          </cell>
          <cell r="CU703">
            <v>-2674.2378209996969</v>
          </cell>
          <cell r="CV703">
            <v>-3085.9817283996381</v>
          </cell>
          <cell r="CW703">
            <v>-2915.7366536008194</v>
          </cell>
          <cell r="CX703">
            <v>-3557.165459999349</v>
          </cell>
          <cell r="CY703">
            <v>-5236.9498160006478</v>
          </cell>
          <cell r="CZ703">
            <v>-5608.3772739996202</v>
          </cell>
          <cell r="DA703">
            <v>-3814.6806100001559</v>
          </cell>
          <cell r="DB703">
            <v>-3564.8446944002062</v>
          </cell>
          <cell r="DC703">
            <v>-2430.6884814999066</v>
          </cell>
          <cell r="DD703">
            <v>-2696.5530210002325</v>
          </cell>
          <cell r="DE703">
            <v>-38864.191998936236</v>
          </cell>
          <cell r="DF703">
            <v>-2312.855569999665</v>
          </cell>
          <cell r="DG703">
            <v>-2046.323392000515</v>
          </cell>
          <cell r="DH703">
            <v>-2618.2336715003476</v>
          </cell>
          <cell r="DI703">
            <v>-2913.287310000509</v>
          </cell>
          <cell r="DJ703">
            <v>-2975.697177701164</v>
          </cell>
          <cell r="DK703">
            <v>-3366.2316888002679</v>
          </cell>
          <cell r="DL703">
            <v>-5492.5933853001334</v>
          </cell>
          <cell r="DM703">
            <v>-5440.3909534402192</v>
          </cell>
          <cell r="DN703">
            <v>-3689.0105972001329</v>
          </cell>
          <cell r="DO703">
            <v>-3428.4897960005328</v>
          </cell>
          <cell r="DP703">
            <v>-2158.0867170002311</v>
          </cell>
          <cell r="DQ703">
            <v>-2422.9917400004342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</row>
        <row r="707"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  <cell r="BZ707">
            <v>0</v>
          </cell>
          <cell r="CA707">
            <v>0</v>
          </cell>
          <cell r="CB707">
            <v>0</v>
          </cell>
          <cell r="CC707">
            <v>0</v>
          </cell>
          <cell r="CD707">
            <v>0</v>
          </cell>
          <cell r="CE707">
            <v>0</v>
          </cell>
          <cell r="CF707">
            <v>0</v>
          </cell>
          <cell r="CG707">
            <v>0</v>
          </cell>
          <cell r="CH707">
            <v>0</v>
          </cell>
          <cell r="CI707">
            <v>0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P707">
            <v>0</v>
          </cell>
          <cell r="CQ707">
            <v>0</v>
          </cell>
          <cell r="CR707">
            <v>0</v>
          </cell>
          <cell r="CS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0</v>
          </cell>
          <cell r="CZ707">
            <v>0</v>
          </cell>
          <cell r="DA707">
            <v>0</v>
          </cell>
          <cell r="DB707">
            <v>0</v>
          </cell>
          <cell r="DC707">
            <v>0</v>
          </cell>
          <cell r="DD707">
            <v>0</v>
          </cell>
          <cell r="DE707">
            <v>0</v>
          </cell>
          <cell r="DF707">
            <v>0</v>
          </cell>
          <cell r="DG707">
            <v>0</v>
          </cell>
          <cell r="DH707">
            <v>0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0</v>
          </cell>
          <cell r="DW707">
            <v>0</v>
          </cell>
          <cell r="DX707">
            <v>0</v>
          </cell>
          <cell r="DY707">
            <v>0</v>
          </cell>
          <cell r="DZ707">
            <v>0</v>
          </cell>
          <cell r="EA707">
            <v>0</v>
          </cell>
          <cell r="EB707">
            <v>0</v>
          </cell>
          <cell r="EC707">
            <v>0</v>
          </cell>
          <cell r="ED707">
            <v>0</v>
          </cell>
        </row>
        <row r="708"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0</v>
          </cell>
          <cell r="CZ708">
            <v>0</v>
          </cell>
          <cell r="DA708">
            <v>0</v>
          </cell>
          <cell r="DB708">
            <v>0</v>
          </cell>
          <cell r="DC708">
            <v>0</v>
          </cell>
          <cell r="DD708">
            <v>0</v>
          </cell>
          <cell r="DE708">
            <v>0</v>
          </cell>
          <cell r="DF708">
            <v>0</v>
          </cell>
          <cell r="DG708">
            <v>0</v>
          </cell>
          <cell r="DH708">
            <v>0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</row>
        <row r="709"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  <cell r="BZ709">
            <v>0</v>
          </cell>
          <cell r="CA709">
            <v>0</v>
          </cell>
          <cell r="CB709">
            <v>0</v>
          </cell>
          <cell r="CC709">
            <v>0</v>
          </cell>
          <cell r="CD709">
            <v>0</v>
          </cell>
          <cell r="CE709">
            <v>0</v>
          </cell>
          <cell r="CF709">
            <v>0</v>
          </cell>
          <cell r="CG709">
            <v>0</v>
          </cell>
          <cell r="CH709">
            <v>0</v>
          </cell>
          <cell r="CI709">
            <v>0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P709">
            <v>0</v>
          </cell>
          <cell r="CQ709">
            <v>0</v>
          </cell>
          <cell r="CR709">
            <v>0</v>
          </cell>
          <cell r="CS709">
            <v>0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  <cell r="DF709">
            <v>0</v>
          </cell>
          <cell r="DG709">
            <v>0</v>
          </cell>
          <cell r="DH709">
            <v>0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</row>
        <row r="710">
          <cell r="F710">
            <v>0</v>
          </cell>
          <cell r="G710">
            <v>0</v>
          </cell>
          <cell r="H710">
            <v>-58.253930000000082</v>
          </cell>
          <cell r="I710">
            <v>-77.672199999999975</v>
          </cell>
          <cell r="J710">
            <v>0</v>
          </cell>
          <cell r="K710">
            <v>0</v>
          </cell>
          <cell r="L710">
            <v>-1.3107899999999972</v>
          </cell>
          <cell r="M710">
            <v>-9.8546100000000081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-119.71626999999989</v>
          </cell>
          <cell r="S710">
            <v>0</v>
          </cell>
          <cell r="T710">
            <v>0</v>
          </cell>
          <cell r="U710">
            <v>-58.254099999999994</v>
          </cell>
          <cell r="V710">
            <v>-58.545499999999947</v>
          </cell>
          <cell r="W710">
            <v>0</v>
          </cell>
          <cell r="X710">
            <v>-0.2786700000000053</v>
          </cell>
          <cell r="Y710">
            <v>-2.63799999999992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-22.194104799999877</v>
          </cell>
          <cell r="AF710">
            <v>0</v>
          </cell>
          <cell r="AG710">
            <v>0</v>
          </cell>
          <cell r="AH710">
            <v>-9.7088630000000045</v>
          </cell>
          <cell r="AI710">
            <v>-9.70899</v>
          </cell>
          <cell r="AJ710">
            <v>0</v>
          </cell>
          <cell r="AK710">
            <v>-0.13925180000000026</v>
          </cell>
          <cell r="AL710">
            <v>-2.637000000000171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-35.405160000000251</v>
          </cell>
          <cell r="AS710">
            <v>0</v>
          </cell>
          <cell r="AT710">
            <v>0</v>
          </cell>
          <cell r="AU710">
            <v>-9.7090999999999781</v>
          </cell>
          <cell r="AV710">
            <v>-20.002959999999973</v>
          </cell>
          <cell r="AW710">
            <v>0</v>
          </cell>
          <cell r="AX710">
            <v>0</v>
          </cell>
          <cell r="AY710">
            <v>-4.2224000000005617</v>
          </cell>
          <cell r="AZ710">
            <v>-1.4707000000000789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-114.71682999999757</v>
          </cell>
          <cell r="BF710">
            <v>0</v>
          </cell>
          <cell r="BG710">
            <v>0</v>
          </cell>
          <cell r="BH710">
            <v>-48.143699999999853</v>
          </cell>
          <cell r="BI710">
            <v>-58.596940000000018</v>
          </cell>
          <cell r="BJ710">
            <v>0</v>
          </cell>
          <cell r="BK710">
            <v>0</v>
          </cell>
          <cell r="BL710">
            <v>-6.0619999999998981</v>
          </cell>
          <cell r="BM710">
            <v>-1.7108600000000251</v>
          </cell>
          <cell r="BN710">
            <v>-0.20332999999999402</v>
          </cell>
          <cell r="BO710">
            <v>0</v>
          </cell>
          <cell r="BP710">
            <v>0</v>
          </cell>
          <cell r="BQ710">
            <v>0</v>
          </cell>
          <cell r="BR710">
            <v>-192.39857100000154</v>
          </cell>
          <cell r="BS710">
            <v>0</v>
          </cell>
          <cell r="BT710">
            <v>0</v>
          </cell>
          <cell r="BU710">
            <v>-76.869384000000082</v>
          </cell>
          <cell r="BV710">
            <v>-97.381200000000263</v>
          </cell>
          <cell r="BW710">
            <v>-9.7089830000000035</v>
          </cell>
          <cell r="BX710">
            <v>-0.13940400000000253</v>
          </cell>
          <cell r="BY710">
            <v>-6.8360000000011496</v>
          </cell>
          <cell r="BZ710">
            <v>-1.4635999999999285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-105.82820199999878</v>
          </cell>
          <cell r="CF710">
            <v>0</v>
          </cell>
          <cell r="CG710">
            <v>0</v>
          </cell>
          <cell r="CH710">
            <v>-38.234300000000076</v>
          </cell>
          <cell r="CI710">
            <v>-39.126899999999978</v>
          </cell>
          <cell r="CJ710">
            <v>-19.417759999999987</v>
          </cell>
          <cell r="CK710">
            <v>-0.13928200000000146</v>
          </cell>
          <cell r="CL710">
            <v>-5.5254000000004453</v>
          </cell>
          <cell r="CM710">
            <v>-3.1811999999999898</v>
          </cell>
          <cell r="CN710">
            <v>-0.20336000000000354</v>
          </cell>
          <cell r="CO710">
            <v>0</v>
          </cell>
          <cell r="CP710">
            <v>0</v>
          </cell>
          <cell r="CQ710">
            <v>0</v>
          </cell>
          <cell r="CR710">
            <v>-75.348932000000787</v>
          </cell>
          <cell r="CS710">
            <v>0</v>
          </cell>
          <cell r="CT710">
            <v>0</v>
          </cell>
          <cell r="CU710">
            <v>-39.708989999999972</v>
          </cell>
          <cell r="CV710">
            <v>-19.418121999999997</v>
          </cell>
          <cell r="CW710">
            <v>-10</v>
          </cell>
          <cell r="CX710">
            <v>-0.41840000000001965</v>
          </cell>
          <cell r="CY710">
            <v>-4.4775999999997111</v>
          </cell>
          <cell r="CZ710">
            <v>-1.2242599999999584</v>
          </cell>
          <cell r="DA710">
            <v>-0.10156000000000631</v>
          </cell>
          <cell r="DB710">
            <v>0</v>
          </cell>
          <cell r="DC710">
            <v>0</v>
          </cell>
          <cell r="DD710">
            <v>0</v>
          </cell>
          <cell r="DE710">
            <v>-301.23678499999733</v>
          </cell>
          <cell r="DF710">
            <v>0</v>
          </cell>
          <cell r="DG710">
            <v>-60</v>
          </cell>
          <cell r="DH710">
            <v>-59.598700000000008</v>
          </cell>
          <cell r="DI710">
            <v>-130</v>
          </cell>
          <cell r="DJ710">
            <v>-30</v>
          </cell>
          <cell r="DK710">
            <v>-0.27878499999999917</v>
          </cell>
          <cell r="DL710">
            <v>-7.9349999999994907</v>
          </cell>
          <cell r="DM710">
            <v>-3.4243000000001302</v>
          </cell>
          <cell r="DN710">
            <v>0</v>
          </cell>
          <cell r="DO710">
            <v>0</v>
          </cell>
          <cell r="DP710">
            <v>-10.000000000000007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</row>
        <row r="711"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-0.26233999999999469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-0.63009200000010424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-0.52840000000003329</v>
          </cell>
          <cell r="Z711">
            <v>0</v>
          </cell>
          <cell r="AA711">
            <v>-0.10169199999999989</v>
          </cell>
          <cell r="AB711">
            <v>0</v>
          </cell>
          <cell r="AC711">
            <v>0</v>
          </cell>
          <cell r="AD711">
            <v>0</v>
          </cell>
          <cell r="AE711">
            <v>-19.923347700000704</v>
          </cell>
          <cell r="AF711">
            <v>0</v>
          </cell>
          <cell r="AG711">
            <v>0</v>
          </cell>
          <cell r="AH711">
            <v>-9.7089836999999992</v>
          </cell>
          <cell r="AI711">
            <v>-9.7088600000000014</v>
          </cell>
          <cell r="AJ711">
            <v>0</v>
          </cell>
          <cell r="AK711">
            <v>0</v>
          </cell>
          <cell r="AL711">
            <v>-0.262079999999969</v>
          </cell>
          <cell r="AM711">
            <v>-0.24342400000000453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-14.295796000000109</v>
          </cell>
          <cell r="AS711">
            <v>0</v>
          </cell>
          <cell r="AT711">
            <v>0</v>
          </cell>
          <cell r="AU711">
            <v>-3.9134259999999941</v>
          </cell>
          <cell r="AV711">
            <v>-9.1241999999999877</v>
          </cell>
          <cell r="AW711">
            <v>0</v>
          </cell>
          <cell r="AX711">
            <v>0</v>
          </cell>
          <cell r="AY711">
            <v>-0.52840000000003329</v>
          </cell>
          <cell r="AZ711">
            <v>-0.72977000000003045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-37.844516999999996</v>
          </cell>
          <cell r="BF711">
            <v>0</v>
          </cell>
          <cell r="BG711">
            <v>-10</v>
          </cell>
          <cell r="BH711">
            <v>-16.312529999999981</v>
          </cell>
          <cell r="BI711">
            <v>-2.5830000000041764E-2</v>
          </cell>
          <cell r="BJ711">
            <v>0</v>
          </cell>
          <cell r="BK711">
            <v>0</v>
          </cell>
          <cell r="BL711">
            <v>-1.3106999999999971</v>
          </cell>
          <cell r="BM711">
            <v>-0.48646999999999707</v>
          </cell>
          <cell r="BN711">
            <v>0</v>
          </cell>
          <cell r="BO711">
            <v>-9.7089870000000076</v>
          </cell>
          <cell r="BP711">
            <v>0</v>
          </cell>
          <cell r="BQ711">
            <v>0</v>
          </cell>
          <cell r="BR711">
            <v>-2.0140000000001237</v>
          </cell>
          <cell r="BS711">
            <v>0</v>
          </cell>
          <cell r="BT711">
            <v>0</v>
          </cell>
          <cell r="BU711">
            <v>0</v>
          </cell>
          <cell r="BV711">
            <v>-2.5939999999991414E-2</v>
          </cell>
          <cell r="BW711">
            <v>0</v>
          </cell>
          <cell r="BX711">
            <v>0</v>
          </cell>
          <cell r="BY711">
            <v>-0.52449999999998909</v>
          </cell>
          <cell r="BZ711">
            <v>-1.4635600000000295</v>
          </cell>
          <cell r="CA711">
            <v>0</v>
          </cell>
          <cell r="CB711">
            <v>0</v>
          </cell>
          <cell r="CC711">
            <v>0</v>
          </cell>
          <cell r="CD711">
            <v>0</v>
          </cell>
          <cell r="CE711">
            <v>-25.0298200000002</v>
          </cell>
          <cell r="CF711">
            <v>0</v>
          </cell>
          <cell r="CG711">
            <v>0</v>
          </cell>
          <cell r="CH711">
            <v>-9.7090099999999779</v>
          </cell>
          <cell r="CI711">
            <v>-13.192110000000014</v>
          </cell>
          <cell r="CJ711">
            <v>0</v>
          </cell>
          <cell r="CK711">
            <v>-0.13924999999998988</v>
          </cell>
          <cell r="CL711">
            <v>-1.0486999999998261</v>
          </cell>
          <cell r="CM711">
            <v>-0.73754999999994197</v>
          </cell>
          <cell r="CN711">
            <v>-0.2032000000000096</v>
          </cell>
          <cell r="CO711">
            <v>0</v>
          </cell>
          <cell r="CP711">
            <v>0</v>
          </cell>
          <cell r="CQ711">
            <v>0</v>
          </cell>
          <cell r="CR711">
            <v>-0.80862000000001899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-0.28061999999999898</v>
          </cell>
          <cell r="CY711">
            <v>-0.52800000000002001</v>
          </cell>
          <cell r="CZ711">
            <v>0</v>
          </cell>
          <cell r="DA711">
            <v>0</v>
          </cell>
          <cell r="DB711">
            <v>0</v>
          </cell>
          <cell r="DC711">
            <v>0</v>
          </cell>
          <cell r="DD711">
            <v>0</v>
          </cell>
          <cell r="DE711">
            <v>-21.910300000000461</v>
          </cell>
          <cell r="DF711">
            <v>0</v>
          </cell>
          <cell r="DG711">
            <v>0</v>
          </cell>
          <cell r="DH711">
            <v>0</v>
          </cell>
          <cell r="DI711">
            <v>0</v>
          </cell>
          <cell r="DJ711">
            <v>-20</v>
          </cell>
          <cell r="DK711">
            <v>-0.13939999999999486</v>
          </cell>
          <cell r="DL711">
            <v>-0.78669999999988249</v>
          </cell>
          <cell r="DM711">
            <v>-0.98419999999998709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0</v>
          </cell>
          <cell r="DX711">
            <v>0</v>
          </cell>
          <cell r="DY711">
            <v>0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</row>
        <row r="712"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-0.26207999999999743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</row>
        <row r="714">
          <cell r="F714">
            <v>0</v>
          </cell>
          <cell r="G714">
            <v>0</v>
          </cell>
          <cell r="H714">
            <v>-58.253930000000082</v>
          </cell>
          <cell r="I714">
            <v>-77.672199999999975</v>
          </cell>
          <cell r="J714">
            <v>0</v>
          </cell>
          <cell r="K714">
            <v>0</v>
          </cell>
          <cell r="L714">
            <v>-1.8352100000001883</v>
          </cell>
          <cell r="M714">
            <v>-9.8546100000000365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-120.34636199999932</v>
          </cell>
          <cell r="S714">
            <v>0</v>
          </cell>
          <cell r="T714">
            <v>0</v>
          </cell>
          <cell r="U714">
            <v>-58.25409999999988</v>
          </cell>
          <cell r="V714">
            <v>-58.545499999999947</v>
          </cell>
          <cell r="W714">
            <v>0</v>
          </cell>
          <cell r="X714">
            <v>-0.2786700000000053</v>
          </cell>
          <cell r="Y714">
            <v>-3.1663999999996122</v>
          </cell>
          <cell r="Z714">
            <v>0</v>
          </cell>
          <cell r="AA714">
            <v>-0.10169199999999989</v>
          </cell>
          <cell r="AB714">
            <v>0</v>
          </cell>
          <cell r="AC714">
            <v>0</v>
          </cell>
          <cell r="AD714">
            <v>0</v>
          </cell>
          <cell r="AE714">
            <v>-42.117452500000581</v>
          </cell>
          <cell r="AF714">
            <v>0</v>
          </cell>
          <cell r="AG714">
            <v>0</v>
          </cell>
          <cell r="AH714">
            <v>-19.417846699999998</v>
          </cell>
          <cell r="AI714">
            <v>-19.417850000000001</v>
          </cell>
          <cell r="AJ714">
            <v>0</v>
          </cell>
          <cell r="AK714">
            <v>-0.13925180000000381</v>
          </cell>
          <cell r="AL714">
            <v>-2.89908000000014</v>
          </cell>
          <cell r="AM714">
            <v>-0.24342400000000453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-49.700956000000588</v>
          </cell>
          <cell r="AS714">
            <v>0</v>
          </cell>
          <cell r="AT714">
            <v>0</v>
          </cell>
          <cell r="AU714">
            <v>-13.622525999999993</v>
          </cell>
          <cell r="AV714">
            <v>-29.127159999999947</v>
          </cell>
          <cell r="AW714">
            <v>0</v>
          </cell>
          <cell r="AX714">
            <v>0</v>
          </cell>
          <cell r="AY714">
            <v>-4.7508000000007087</v>
          </cell>
          <cell r="AZ714">
            <v>-2.2004700000002231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-152.56134700000075</v>
          </cell>
          <cell r="BF714">
            <v>0</v>
          </cell>
          <cell r="BG714">
            <v>-10</v>
          </cell>
          <cell r="BH714">
            <v>-64.456229999999778</v>
          </cell>
          <cell r="BI714">
            <v>-58.622770000000173</v>
          </cell>
          <cell r="BJ714">
            <v>0</v>
          </cell>
          <cell r="BK714">
            <v>0</v>
          </cell>
          <cell r="BL714">
            <v>-7.3726999999998952</v>
          </cell>
          <cell r="BM714">
            <v>-2.1973300000001927</v>
          </cell>
          <cell r="BN714">
            <v>-0.20332999999999402</v>
          </cell>
          <cell r="BO714">
            <v>-9.7089870000000076</v>
          </cell>
          <cell r="BP714">
            <v>0</v>
          </cell>
          <cell r="BQ714">
            <v>0</v>
          </cell>
          <cell r="BR714">
            <v>-194.41257100000075</v>
          </cell>
          <cell r="BS714">
            <v>0</v>
          </cell>
          <cell r="BT714">
            <v>0</v>
          </cell>
          <cell r="BU714">
            <v>-76.869384000000082</v>
          </cell>
          <cell r="BV714">
            <v>-97.407140000000254</v>
          </cell>
          <cell r="BW714">
            <v>-9.7089830000000035</v>
          </cell>
          <cell r="BX714">
            <v>-0.13940399999999897</v>
          </cell>
          <cell r="BY714">
            <v>-7.3605000000006839</v>
          </cell>
          <cell r="BZ714">
            <v>-2.927159999999958</v>
          </cell>
          <cell r="CA714">
            <v>0</v>
          </cell>
          <cell r="CB714">
            <v>0</v>
          </cell>
          <cell r="CC714">
            <v>0</v>
          </cell>
          <cell r="CD714">
            <v>0</v>
          </cell>
          <cell r="CE714">
            <v>-130.85802200000217</v>
          </cell>
          <cell r="CF714">
            <v>0</v>
          </cell>
          <cell r="CG714">
            <v>0</v>
          </cell>
          <cell r="CH714">
            <v>-47.94331000000011</v>
          </cell>
          <cell r="CI714">
            <v>-52.319009999999935</v>
          </cell>
          <cell r="CJ714">
            <v>-19.417760000000044</v>
          </cell>
          <cell r="CK714">
            <v>-0.27853199999999845</v>
          </cell>
          <cell r="CL714">
            <v>-6.5741000000016356</v>
          </cell>
          <cell r="CM714">
            <v>-3.9187499999998181</v>
          </cell>
          <cell r="CN714">
            <v>-0.40656000000001313</v>
          </cell>
          <cell r="CO714">
            <v>0</v>
          </cell>
          <cell r="CP714">
            <v>0</v>
          </cell>
          <cell r="CQ714">
            <v>0</v>
          </cell>
          <cell r="CR714">
            <v>-76.157551999998759</v>
          </cell>
          <cell r="CS714">
            <v>0</v>
          </cell>
          <cell r="CT714">
            <v>0</v>
          </cell>
          <cell r="CU714">
            <v>-39.708989999999972</v>
          </cell>
          <cell r="CV714">
            <v>-19.418122000000011</v>
          </cell>
          <cell r="CW714">
            <v>-10</v>
          </cell>
          <cell r="CX714">
            <v>-0.69902000000001863</v>
          </cell>
          <cell r="CY714">
            <v>-5.0055999999995038</v>
          </cell>
          <cell r="CZ714">
            <v>-1.2242599999999584</v>
          </cell>
          <cell r="DA714">
            <v>-0.10156000000000631</v>
          </cell>
          <cell r="DB714">
            <v>0</v>
          </cell>
          <cell r="DC714">
            <v>0</v>
          </cell>
          <cell r="DD714">
            <v>0</v>
          </cell>
          <cell r="DE714">
            <v>-323.14708500000052</v>
          </cell>
          <cell r="DF714">
            <v>0</v>
          </cell>
          <cell r="DG714">
            <v>-59.999999999999886</v>
          </cell>
          <cell r="DH714">
            <v>-59.598700000000008</v>
          </cell>
          <cell r="DI714">
            <v>-130</v>
          </cell>
          <cell r="DJ714">
            <v>-50</v>
          </cell>
          <cell r="DK714">
            <v>-0.41818499999999403</v>
          </cell>
          <cell r="DL714">
            <v>-8.7217000000000553</v>
          </cell>
          <cell r="DM714">
            <v>-4.4085000000004584</v>
          </cell>
          <cell r="DN714">
            <v>0</v>
          </cell>
          <cell r="DO714">
            <v>0</v>
          </cell>
          <cell r="DP714">
            <v>-10.000000000000007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</row>
        <row r="715">
          <cell r="F715" t="str">
            <v>=</v>
          </cell>
          <cell r="G715" t="str">
            <v>=</v>
          </cell>
          <cell r="H715" t="str">
            <v>=</v>
          </cell>
          <cell r="I715" t="str">
            <v>=</v>
          </cell>
          <cell r="J715" t="str">
            <v>=</v>
          </cell>
          <cell r="K715" t="str">
            <v>=</v>
          </cell>
          <cell r="L715" t="str">
            <v>=</v>
          </cell>
          <cell r="M715" t="str">
            <v>=</v>
          </cell>
          <cell r="N715" t="str">
            <v>=</v>
          </cell>
          <cell r="O715" t="str">
            <v>=</v>
          </cell>
          <cell r="P715" t="str">
            <v>=</v>
          </cell>
          <cell r="Q715" t="str">
            <v>=</v>
          </cell>
          <cell r="R715" t="str">
            <v>=</v>
          </cell>
          <cell r="S715" t="str">
            <v>=</v>
          </cell>
          <cell r="T715" t="str">
            <v>=</v>
          </cell>
          <cell r="U715" t="str">
            <v>=</v>
          </cell>
          <cell r="V715" t="str">
            <v>=</v>
          </cell>
          <cell r="W715" t="str">
            <v>=</v>
          </cell>
          <cell r="X715" t="str">
            <v>=</v>
          </cell>
          <cell r="Y715" t="str">
            <v>=</v>
          </cell>
          <cell r="Z715" t="str">
            <v>=</v>
          </cell>
          <cell r="AA715" t="str">
            <v>=</v>
          </cell>
          <cell r="AB715" t="str">
            <v>=</v>
          </cell>
          <cell r="AC715" t="str">
            <v>=</v>
          </cell>
          <cell r="AD715" t="str">
            <v>=</v>
          </cell>
          <cell r="AE715" t="str">
            <v>=</v>
          </cell>
          <cell r="AF715" t="str">
            <v>=</v>
          </cell>
          <cell r="AG715" t="str">
            <v>=</v>
          </cell>
          <cell r="AH715" t="str">
            <v>=</v>
          </cell>
          <cell r="AI715" t="str">
            <v>=</v>
          </cell>
          <cell r="AJ715" t="str">
            <v>=</v>
          </cell>
          <cell r="AK715" t="str">
            <v>=</v>
          </cell>
          <cell r="AL715" t="str">
            <v>=</v>
          </cell>
          <cell r="AM715" t="str">
            <v>=</v>
          </cell>
          <cell r="AN715" t="str">
            <v>=</v>
          </cell>
          <cell r="AO715" t="str">
            <v>=</v>
          </cell>
          <cell r="AP715" t="str">
            <v>=</v>
          </cell>
          <cell r="AQ715" t="str">
            <v>=</v>
          </cell>
          <cell r="AR715" t="str">
            <v>=</v>
          </cell>
          <cell r="AS715" t="str">
            <v>=</v>
          </cell>
          <cell r="AT715" t="str">
            <v>=</v>
          </cell>
          <cell r="AU715" t="str">
            <v>=</v>
          </cell>
          <cell r="AV715" t="str">
            <v>=</v>
          </cell>
          <cell r="AW715" t="str">
            <v>=</v>
          </cell>
          <cell r="AX715" t="str">
            <v>=</v>
          </cell>
          <cell r="AY715" t="str">
            <v>=</v>
          </cell>
          <cell r="AZ715" t="str">
            <v>=</v>
          </cell>
          <cell r="BA715" t="str">
            <v>=</v>
          </cell>
          <cell r="BB715" t="str">
            <v>=</v>
          </cell>
          <cell r="BC715" t="str">
            <v>=</v>
          </cell>
          <cell r="BD715" t="str">
            <v>=</v>
          </cell>
          <cell r="BE715" t="str">
            <v>=</v>
          </cell>
          <cell r="BF715" t="str">
            <v>=</v>
          </cell>
          <cell r="BG715" t="str">
            <v>=</v>
          </cell>
          <cell r="BH715" t="str">
            <v>=</v>
          </cell>
          <cell r="BI715" t="str">
            <v>=</v>
          </cell>
          <cell r="BJ715" t="str">
            <v>=</v>
          </cell>
          <cell r="BK715" t="str">
            <v>=</v>
          </cell>
          <cell r="BL715" t="str">
            <v>=</v>
          </cell>
          <cell r="BM715" t="str">
            <v>=</v>
          </cell>
          <cell r="BN715" t="str">
            <v>=</v>
          </cell>
          <cell r="BO715" t="str">
            <v>=</v>
          </cell>
          <cell r="BP715" t="str">
            <v>=</v>
          </cell>
          <cell r="BQ715" t="str">
            <v>=</v>
          </cell>
          <cell r="BR715" t="str">
            <v>=</v>
          </cell>
          <cell r="BS715" t="str">
            <v>=</v>
          </cell>
          <cell r="BT715" t="str">
            <v>=</v>
          </cell>
          <cell r="BU715" t="str">
            <v>=</v>
          </cell>
          <cell r="BV715" t="str">
            <v>=</v>
          </cell>
          <cell r="BW715" t="str">
            <v>=</v>
          </cell>
          <cell r="BX715" t="str">
            <v>=</v>
          </cell>
          <cell r="BY715" t="str">
            <v>=</v>
          </cell>
          <cell r="BZ715" t="str">
            <v>=</v>
          </cell>
          <cell r="CA715" t="str">
            <v>=</v>
          </cell>
          <cell r="CB715" t="str">
            <v>=</v>
          </cell>
          <cell r="CC715" t="str">
            <v>=</v>
          </cell>
          <cell r="CD715" t="str">
            <v>=</v>
          </cell>
          <cell r="CE715" t="str">
            <v>=</v>
          </cell>
          <cell r="CF715" t="str">
            <v>=</v>
          </cell>
          <cell r="CG715" t="str">
            <v>=</v>
          </cell>
          <cell r="CH715" t="str">
            <v>=</v>
          </cell>
          <cell r="CI715" t="str">
            <v>=</v>
          </cell>
          <cell r="CJ715" t="str">
            <v>=</v>
          </cell>
          <cell r="CK715" t="str">
            <v>=</v>
          </cell>
          <cell r="CL715" t="str">
            <v>=</v>
          </cell>
          <cell r="CM715" t="str">
            <v>=</v>
          </cell>
          <cell r="CN715" t="str">
            <v>=</v>
          </cell>
          <cell r="CO715" t="str">
            <v>=</v>
          </cell>
          <cell r="CP715" t="str">
            <v>=</v>
          </cell>
          <cell r="CQ715" t="str">
            <v>=</v>
          </cell>
          <cell r="CR715" t="str">
            <v>=</v>
          </cell>
          <cell r="CS715" t="str">
            <v>=</v>
          </cell>
          <cell r="CT715" t="str">
            <v>=</v>
          </cell>
          <cell r="CU715" t="str">
            <v>=</v>
          </cell>
          <cell r="CV715" t="str">
            <v>=</v>
          </cell>
          <cell r="CW715" t="str">
            <v>=</v>
          </cell>
          <cell r="CX715" t="str">
            <v>=</v>
          </cell>
          <cell r="CY715" t="str">
            <v>=</v>
          </cell>
          <cell r="CZ715" t="str">
            <v>=</v>
          </cell>
          <cell r="DA715" t="str">
            <v>=</v>
          </cell>
          <cell r="DB715" t="str">
            <v>=</v>
          </cell>
          <cell r="DC715" t="str">
            <v>=</v>
          </cell>
          <cell r="DD715" t="str">
            <v>=</v>
          </cell>
          <cell r="DE715" t="str">
            <v>=</v>
          </cell>
          <cell r="DF715" t="str">
            <v>=</v>
          </cell>
          <cell r="DG715" t="str">
            <v>=</v>
          </cell>
          <cell r="DH715" t="str">
            <v>=</v>
          </cell>
          <cell r="DI715" t="str">
            <v>=</v>
          </cell>
          <cell r="DJ715" t="str">
            <v>=</v>
          </cell>
          <cell r="DK715" t="str">
            <v>=</v>
          </cell>
          <cell r="DL715" t="str">
            <v>=</v>
          </cell>
          <cell r="DM715" t="str">
            <v>=</v>
          </cell>
          <cell r="DN715" t="str">
            <v>=</v>
          </cell>
          <cell r="DO715" t="str">
            <v>=</v>
          </cell>
          <cell r="DP715" t="str">
            <v>=</v>
          </cell>
          <cell r="DQ715" t="str">
            <v>=</v>
          </cell>
          <cell r="DR715" t="str">
            <v>=</v>
          </cell>
          <cell r="DS715" t="str">
            <v>=</v>
          </cell>
          <cell r="DT715" t="str">
            <v>=</v>
          </cell>
          <cell r="DU715" t="str">
            <v>=</v>
          </cell>
          <cell r="DV715" t="str">
            <v>=</v>
          </cell>
          <cell r="DW715" t="str">
            <v>=</v>
          </cell>
          <cell r="DX715" t="str">
            <v>=</v>
          </cell>
          <cell r="DY715" t="str">
            <v>=</v>
          </cell>
          <cell r="DZ715" t="str">
            <v>=</v>
          </cell>
          <cell r="EA715" t="str">
            <v>=</v>
          </cell>
          <cell r="EB715" t="str">
            <v>=</v>
          </cell>
          <cell r="EC715" t="str">
            <v>=</v>
          </cell>
          <cell r="ED715" t="str">
            <v>=</v>
          </cell>
        </row>
        <row r="716">
          <cell r="F716">
            <v>-14.911066730506718</v>
          </cell>
          <cell r="G716">
            <v>176.03064606990665</v>
          </cell>
          <cell r="H716">
            <v>450.4260428994894</v>
          </cell>
          <cell r="I716">
            <v>536.77620984055102</v>
          </cell>
          <cell r="J716">
            <v>440.80335464980453</v>
          </cell>
          <cell r="K716">
            <v>191.41815209947526</v>
          </cell>
          <cell r="L716">
            <v>107.29046592954546</v>
          </cell>
          <cell r="M716">
            <v>34.307955699972808</v>
          </cell>
          <cell r="N716">
            <v>109.99869339074939</v>
          </cell>
          <cell r="O716">
            <v>452.06690757535398</v>
          </cell>
          <cell r="P716">
            <v>298.70587734971195</v>
          </cell>
          <cell r="Q716">
            <v>363.74482859950513</v>
          </cell>
          <cell r="R716">
            <v>3247.1935272812843</v>
          </cell>
          <cell r="S716">
            <v>200.66400945931673</v>
          </cell>
          <cell r="T716">
            <v>193.32521142065525</v>
          </cell>
          <cell r="U716">
            <v>403.31589844170958</v>
          </cell>
          <cell r="V716">
            <v>456.38190624956042</v>
          </cell>
          <cell r="W716">
            <v>436.78024259954691</v>
          </cell>
          <cell r="X716">
            <v>313.40001980960369</v>
          </cell>
          <cell r="Y716">
            <v>74.859270200133324</v>
          </cell>
          <cell r="Z716">
            <v>79.854154598899186</v>
          </cell>
          <cell r="AA716">
            <v>129.83898165076971</v>
          </cell>
          <cell r="AB716">
            <v>420.92897800076753</v>
          </cell>
          <cell r="AC716">
            <v>280.43495620042086</v>
          </cell>
          <cell r="AD716">
            <v>257.4098986396566</v>
          </cell>
          <cell r="AE716">
            <v>3304.6355620622635</v>
          </cell>
          <cell r="AF716">
            <v>97.013682081364095</v>
          </cell>
          <cell r="AG716">
            <v>210.59519276954234</v>
          </cell>
          <cell r="AH716">
            <v>384.32086251024157</v>
          </cell>
          <cell r="AI716">
            <v>401.83835544995964</v>
          </cell>
          <cell r="AJ716">
            <v>515.21326934918761</v>
          </cell>
          <cell r="AK716">
            <v>313.61203281022608</v>
          </cell>
          <cell r="AL716">
            <v>140.62840369902551</v>
          </cell>
          <cell r="AM716">
            <v>67.826932970434427</v>
          </cell>
          <cell r="AN716">
            <v>199.75619636010379</v>
          </cell>
          <cell r="AO716">
            <v>464.15017155278474</v>
          </cell>
          <cell r="AP716">
            <v>238.15594042092562</v>
          </cell>
          <cell r="AQ716">
            <v>271.52452209964395</v>
          </cell>
          <cell r="AR716">
            <v>3290.7322829961777</v>
          </cell>
          <cell r="AS716">
            <v>42.073824750259519</v>
          </cell>
          <cell r="AT716">
            <v>189.87623144965619</v>
          </cell>
          <cell r="AU716">
            <v>473.439896970056</v>
          </cell>
          <cell r="AV716">
            <v>369.88017086498439</v>
          </cell>
          <cell r="AW716">
            <v>498.63558897562325</v>
          </cell>
          <cell r="AX716">
            <v>257.44037174992263</v>
          </cell>
          <cell r="AY716">
            <v>151.67373180110008</v>
          </cell>
          <cell r="AZ716">
            <v>34.448920840397477</v>
          </cell>
          <cell r="BA716">
            <v>250.29668697156012</v>
          </cell>
          <cell r="BB716">
            <v>438.65008530020714</v>
          </cell>
          <cell r="BC716">
            <v>368.17200133390725</v>
          </cell>
          <cell r="BD716">
            <v>216.14477199967951</v>
          </cell>
          <cell r="BE716">
            <v>3838.9742758721113</v>
          </cell>
          <cell r="BF716">
            <v>206.01505689881742</v>
          </cell>
          <cell r="BG716">
            <v>240.0142339002341</v>
          </cell>
          <cell r="BH716">
            <v>523.27662049978971</v>
          </cell>
          <cell r="BI716">
            <v>473.29615578986704</v>
          </cell>
          <cell r="BJ716">
            <v>505.11221747659147</v>
          </cell>
          <cell r="BK716">
            <v>196.81178708001971</v>
          </cell>
          <cell r="BL716">
            <v>226.22002689912915</v>
          </cell>
          <cell r="BM716">
            <v>56.285275699570775</v>
          </cell>
          <cell r="BN716">
            <v>258.13490504026413</v>
          </cell>
          <cell r="BO716">
            <v>486.06277989968657</v>
          </cell>
          <cell r="BP716">
            <v>438.45465864986181</v>
          </cell>
          <cell r="BQ716">
            <v>229.29055804014206</v>
          </cell>
          <cell r="BR716">
            <v>3087.5842001438141</v>
          </cell>
          <cell r="BS716">
            <v>245.7735034013167</v>
          </cell>
          <cell r="BT716">
            <v>242.58450775034726</v>
          </cell>
          <cell r="BU716">
            <v>429.76856837049127</v>
          </cell>
          <cell r="BV716">
            <v>387.22410656046122</v>
          </cell>
          <cell r="BW716">
            <v>341.0191213991493</v>
          </cell>
          <cell r="BX716">
            <v>137.95094701088965</v>
          </cell>
          <cell r="BY716">
            <v>217.69318490102887</v>
          </cell>
          <cell r="BZ716">
            <v>18.669601399451494</v>
          </cell>
          <cell r="CA716">
            <v>188.29366480093449</v>
          </cell>
          <cell r="CB716">
            <v>309.07102390006185</v>
          </cell>
          <cell r="CC716">
            <v>367.19135056063533</v>
          </cell>
          <cell r="CD716">
            <v>202.34462009929121</v>
          </cell>
          <cell r="CE716">
            <v>4782.3902351558208</v>
          </cell>
          <cell r="CF716">
            <v>214.59281961899251</v>
          </cell>
          <cell r="CG716">
            <v>217.34657595958561</v>
          </cell>
          <cell r="CH716">
            <v>653.720912899822</v>
          </cell>
          <cell r="CI716">
            <v>515.14503193832934</v>
          </cell>
          <cell r="CJ716">
            <v>718.57069709151983</v>
          </cell>
          <cell r="CK716">
            <v>313.2162101296708</v>
          </cell>
          <cell r="CL716">
            <v>159.97527190018445</v>
          </cell>
          <cell r="CM716">
            <v>52.095119440928102</v>
          </cell>
          <cell r="CN716">
            <v>337.93521746061742</v>
          </cell>
          <cell r="CO716">
            <v>414.30505665019155</v>
          </cell>
          <cell r="CP716">
            <v>720.74485716503114</v>
          </cell>
          <cell r="CQ716">
            <v>464.74246490001678</v>
          </cell>
          <cell r="CR716">
            <v>5269.1517895907164</v>
          </cell>
          <cell r="CS716">
            <v>406.45227983035147</v>
          </cell>
          <cell r="CT716">
            <v>333.09757220000029</v>
          </cell>
          <cell r="CU716">
            <v>719.51022389996797</v>
          </cell>
          <cell r="CV716">
            <v>582.88364409934729</v>
          </cell>
          <cell r="CW716">
            <v>808.74984075967222</v>
          </cell>
          <cell r="CX716">
            <v>508.70303780026734</v>
          </cell>
          <cell r="CY716">
            <v>112.44219649862498</v>
          </cell>
          <cell r="CZ716">
            <v>104.7189934020862</v>
          </cell>
          <cell r="DA716">
            <v>372.50329765025526</v>
          </cell>
          <cell r="DB716">
            <v>445.59336460009217</v>
          </cell>
          <cell r="DC716">
            <v>412.36212305072695</v>
          </cell>
          <cell r="DD716">
            <v>462.13521579932421</v>
          </cell>
          <cell r="DE716">
            <v>7505.056835398078</v>
          </cell>
          <cell r="DF716">
            <v>811.95969635993242</v>
          </cell>
          <cell r="DG716">
            <v>621.13145279977471</v>
          </cell>
          <cell r="DH716">
            <v>909.83351345919073</v>
          </cell>
          <cell r="DI716">
            <v>643.98642227984965</v>
          </cell>
          <cell r="DJ716">
            <v>865.49570665881038</v>
          </cell>
          <cell r="DK716">
            <v>866.69882157072425</v>
          </cell>
          <cell r="DL716">
            <v>251.73757530003786</v>
          </cell>
          <cell r="DM716">
            <v>68.062404959462583</v>
          </cell>
          <cell r="DN716">
            <v>584.30226664990187</v>
          </cell>
          <cell r="DO716">
            <v>616.3361773295328</v>
          </cell>
          <cell r="DP716">
            <v>637.6127689294517</v>
          </cell>
          <cell r="DQ716">
            <v>627.90002909861505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</row>
        <row r="717">
          <cell r="F717" t="str">
            <v>=</v>
          </cell>
          <cell r="G717" t="str">
            <v>=</v>
          </cell>
          <cell r="H717" t="str">
            <v>=</v>
          </cell>
          <cell r="I717" t="str">
            <v>=</v>
          </cell>
          <cell r="J717" t="str">
            <v>=</v>
          </cell>
          <cell r="K717" t="str">
            <v>=</v>
          </cell>
          <cell r="L717" t="str">
            <v>=</v>
          </cell>
          <cell r="M717" t="str">
            <v>=</v>
          </cell>
          <cell r="N717" t="str">
            <v>=</v>
          </cell>
          <cell r="O717" t="str">
            <v>=</v>
          </cell>
          <cell r="P717" t="str">
            <v>=</v>
          </cell>
          <cell r="Q717" t="str">
            <v>=</v>
          </cell>
          <cell r="R717" t="str">
            <v>=</v>
          </cell>
          <cell r="S717" t="str">
            <v>=</v>
          </cell>
          <cell r="T717" t="str">
            <v>=</v>
          </cell>
          <cell r="U717" t="str">
            <v>=</v>
          </cell>
          <cell r="V717" t="str">
            <v>=</v>
          </cell>
          <cell r="W717" t="str">
            <v>=</v>
          </cell>
          <cell r="X717" t="str">
            <v>=</v>
          </cell>
          <cell r="Y717" t="str">
            <v>=</v>
          </cell>
          <cell r="Z717" t="str">
            <v>=</v>
          </cell>
          <cell r="AA717" t="str">
            <v>=</v>
          </cell>
          <cell r="AB717" t="str">
            <v>=</v>
          </cell>
          <cell r="AC717" t="str">
            <v>=</v>
          </cell>
          <cell r="AD717" t="str">
            <v>=</v>
          </cell>
          <cell r="AE717" t="str">
            <v>=</v>
          </cell>
          <cell r="AF717" t="str">
            <v>=</v>
          </cell>
          <cell r="AG717" t="str">
            <v>=</v>
          </cell>
          <cell r="AH717" t="str">
            <v>=</v>
          </cell>
          <cell r="AI717" t="str">
            <v>=</v>
          </cell>
          <cell r="AJ717" t="str">
            <v>=</v>
          </cell>
          <cell r="AK717" t="str">
            <v>=</v>
          </cell>
          <cell r="AL717" t="str">
            <v>=</v>
          </cell>
          <cell r="AM717" t="str">
            <v>=</v>
          </cell>
          <cell r="AN717" t="str">
            <v>=</v>
          </cell>
          <cell r="AO717" t="str">
            <v>=</v>
          </cell>
          <cell r="AP717" t="str">
            <v>=</v>
          </cell>
          <cell r="AQ717" t="str">
            <v>=</v>
          </cell>
          <cell r="AR717" t="str">
            <v>=</v>
          </cell>
          <cell r="AS717" t="str">
            <v>=</v>
          </cell>
          <cell r="AT717" t="str">
            <v>=</v>
          </cell>
          <cell r="AU717" t="str">
            <v>=</v>
          </cell>
          <cell r="AV717" t="str">
            <v>=</v>
          </cell>
          <cell r="AW717" t="str">
            <v>=</v>
          </cell>
          <cell r="AX717" t="str">
            <v>=</v>
          </cell>
          <cell r="AY717" t="str">
            <v>=</v>
          </cell>
          <cell r="AZ717" t="str">
            <v>=</v>
          </cell>
          <cell r="BA717" t="str">
            <v>=</v>
          </cell>
          <cell r="BB717" t="str">
            <v>=</v>
          </cell>
          <cell r="BC717" t="str">
            <v>=</v>
          </cell>
          <cell r="BD717" t="str">
            <v>=</v>
          </cell>
          <cell r="BE717" t="str">
            <v>=</v>
          </cell>
          <cell r="BF717" t="str">
            <v>=</v>
          </cell>
          <cell r="BG717" t="str">
            <v>=</v>
          </cell>
          <cell r="BH717" t="str">
            <v>=</v>
          </cell>
          <cell r="BI717" t="str">
            <v>=</v>
          </cell>
          <cell r="BJ717" t="str">
            <v>=</v>
          </cell>
          <cell r="BK717" t="str">
            <v>=</v>
          </cell>
          <cell r="BL717" t="str">
            <v>=</v>
          </cell>
          <cell r="BM717" t="str">
            <v>=</v>
          </cell>
          <cell r="BN717" t="str">
            <v>=</v>
          </cell>
          <cell r="BO717" t="str">
            <v>=</v>
          </cell>
          <cell r="BP717" t="str">
            <v>=</v>
          </cell>
          <cell r="BQ717" t="str">
            <v>=</v>
          </cell>
          <cell r="BR717" t="str">
            <v>=</v>
          </cell>
          <cell r="BS717" t="str">
            <v>=</v>
          </cell>
          <cell r="BT717" t="str">
            <v>=</v>
          </cell>
          <cell r="BU717" t="str">
            <v>=</v>
          </cell>
          <cell r="BV717" t="str">
            <v>=</v>
          </cell>
          <cell r="BW717" t="str">
            <v>=</v>
          </cell>
          <cell r="BX717" t="str">
            <v>=</v>
          </cell>
          <cell r="BY717" t="str">
            <v>=</v>
          </cell>
          <cell r="BZ717" t="str">
            <v>=</v>
          </cell>
          <cell r="CA717" t="str">
            <v>=</v>
          </cell>
          <cell r="CB717" t="str">
            <v>=</v>
          </cell>
          <cell r="CC717" t="str">
            <v>=</v>
          </cell>
          <cell r="CD717" t="str">
            <v>=</v>
          </cell>
          <cell r="CE717" t="str">
            <v>=</v>
          </cell>
          <cell r="CF717" t="str">
            <v>=</v>
          </cell>
          <cell r="CG717" t="str">
            <v>=</v>
          </cell>
          <cell r="CH717" t="str">
            <v>=</v>
          </cell>
          <cell r="CI717" t="str">
            <v>=</v>
          </cell>
          <cell r="CJ717" t="str">
            <v>=</v>
          </cell>
          <cell r="CK717" t="str">
            <v>=</v>
          </cell>
          <cell r="CL717" t="str">
            <v>=</v>
          </cell>
          <cell r="CM717" t="str">
            <v>=</v>
          </cell>
          <cell r="CN717" t="str">
            <v>=</v>
          </cell>
          <cell r="CO717" t="str">
            <v>=</v>
          </cell>
          <cell r="CP717" t="str">
            <v>=</v>
          </cell>
          <cell r="CQ717" t="str">
            <v>=</v>
          </cell>
          <cell r="CR717" t="str">
            <v>=</v>
          </cell>
          <cell r="CS717" t="str">
            <v>=</v>
          </cell>
          <cell r="CT717" t="str">
            <v>=</v>
          </cell>
          <cell r="CU717" t="str">
            <v>=</v>
          </cell>
          <cell r="CV717" t="str">
            <v>=</v>
          </cell>
          <cell r="CW717" t="str">
            <v>=</v>
          </cell>
          <cell r="CX717" t="str">
            <v>=</v>
          </cell>
          <cell r="CY717" t="str">
            <v>=</v>
          </cell>
          <cell r="CZ717" t="str">
            <v>=</v>
          </cell>
          <cell r="DA717" t="str">
            <v>=</v>
          </cell>
          <cell r="DB717" t="str">
            <v>=</v>
          </cell>
          <cell r="DC717" t="str">
            <v>=</v>
          </cell>
          <cell r="DD717" t="str">
            <v>=</v>
          </cell>
          <cell r="DE717" t="str">
            <v>=</v>
          </cell>
          <cell r="DF717" t="str">
            <v>=</v>
          </cell>
          <cell r="DG717" t="str">
            <v>=</v>
          </cell>
          <cell r="DH717" t="str">
            <v>=</v>
          </cell>
          <cell r="DI717" t="str">
            <v>=</v>
          </cell>
          <cell r="DJ717" t="str">
            <v>=</v>
          </cell>
          <cell r="DK717" t="str">
            <v>=</v>
          </cell>
          <cell r="DL717" t="str">
            <v>=</v>
          </cell>
          <cell r="DM717" t="str">
            <v>=</v>
          </cell>
          <cell r="DN717" t="str">
            <v>=</v>
          </cell>
          <cell r="DO717" t="str">
            <v>=</v>
          </cell>
          <cell r="DP717" t="str">
            <v>=</v>
          </cell>
          <cell r="DQ717" t="str">
            <v>=</v>
          </cell>
          <cell r="DR717" t="str">
            <v>=</v>
          </cell>
          <cell r="DS717" t="str">
            <v>=</v>
          </cell>
          <cell r="DT717" t="str">
            <v>=</v>
          </cell>
          <cell r="DU717" t="str">
            <v>=</v>
          </cell>
          <cell r="DV717" t="str">
            <v>=</v>
          </cell>
          <cell r="DW717" t="str">
            <v>=</v>
          </cell>
          <cell r="DX717" t="str">
            <v>=</v>
          </cell>
          <cell r="DY717" t="str">
            <v>=</v>
          </cell>
          <cell r="DZ717" t="str">
            <v>=</v>
          </cell>
          <cell r="EA717" t="str">
            <v>=</v>
          </cell>
          <cell r="EB717" t="str">
            <v>=</v>
          </cell>
          <cell r="EC717" t="str">
            <v>=</v>
          </cell>
          <cell r="ED717" t="str">
            <v>=</v>
          </cell>
        </row>
        <row r="718">
          <cell r="F718" t="str">
            <v/>
          </cell>
          <cell r="G718" t="str">
            <v/>
          </cell>
          <cell r="H718" t="str">
            <v/>
          </cell>
          <cell r="I718" t="str">
            <v/>
          </cell>
          <cell r="J718" t="str">
            <v/>
          </cell>
          <cell r="K718" t="str">
            <v/>
          </cell>
          <cell r="L718" t="str">
            <v/>
          </cell>
          <cell r="M718" t="str">
            <v/>
          </cell>
          <cell r="N718" t="str">
            <v/>
          </cell>
          <cell r="O718" t="str">
            <v/>
          </cell>
          <cell r="P718" t="str">
            <v/>
          </cell>
          <cell r="Q718" t="str">
            <v/>
          </cell>
          <cell r="R718" t="str">
            <v/>
          </cell>
          <cell r="S718" t="str">
            <v/>
          </cell>
          <cell r="T718" t="str">
            <v/>
          </cell>
          <cell r="U718" t="str">
            <v/>
          </cell>
          <cell r="V718" t="str">
            <v/>
          </cell>
          <cell r="W718" t="str">
            <v/>
          </cell>
          <cell r="X718" t="str">
            <v/>
          </cell>
          <cell r="Y718" t="str">
            <v/>
          </cell>
          <cell r="Z718" t="str">
            <v/>
          </cell>
          <cell r="AA718" t="str">
            <v/>
          </cell>
          <cell r="AB718" t="str">
            <v/>
          </cell>
          <cell r="AC718" t="str">
            <v/>
          </cell>
          <cell r="AD718" t="str">
            <v/>
          </cell>
          <cell r="AE718" t="str">
            <v/>
          </cell>
          <cell r="AF718" t="str">
            <v/>
          </cell>
          <cell r="AG718" t="str">
            <v/>
          </cell>
          <cell r="AH718" t="str">
            <v/>
          </cell>
          <cell r="AI718" t="str">
            <v/>
          </cell>
          <cell r="AJ718" t="str">
            <v/>
          </cell>
          <cell r="AK718" t="str">
            <v/>
          </cell>
          <cell r="AL718" t="str">
            <v/>
          </cell>
          <cell r="AM718" t="str">
            <v/>
          </cell>
          <cell r="AN718" t="str">
            <v/>
          </cell>
          <cell r="AO718" t="str">
            <v/>
          </cell>
          <cell r="AP718" t="str">
            <v/>
          </cell>
          <cell r="AQ718" t="str">
            <v/>
          </cell>
          <cell r="AR718" t="str">
            <v/>
          </cell>
          <cell r="AS718" t="str">
            <v/>
          </cell>
          <cell r="AT718" t="str">
            <v/>
          </cell>
          <cell r="AU718" t="str">
            <v/>
          </cell>
          <cell r="AV718" t="str">
            <v/>
          </cell>
          <cell r="AW718" t="str">
            <v/>
          </cell>
          <cell r="AX718" t="str">
            <v/>
          </cell>
          <cell r="AY718" t="str">
            <v/>
          </cell>
          <cell r="AZ718" t="str">
            <v/>
          </cell>
          <cell r="BA718" t="str">
            <v/>
          </cell>
          <cell r="BB718" t="str">
            <v/>
          </cell>
          <cell r="BC718" t="str">
            <v/>
          </cell>
          <cell r="BD718" t="str">
            <v/>
          </cell>
          <cell r="BE718" t="str">
            <v/>
          </cell>
          <cell r="BF718" t="str">
            <v/>
          </cell>
          <cell r="BG718" t="str">
            <v/>
          </cell>
          <cell r="BH718" t="str">
            <v/>
          </cell>
          <cell r="BI718" t="str">
            <v/>
          </cell>
          <cell r="BJ718" t="str">
            <v/>
          </cell>
          <cell r="BK718" t="str">
            <v/>
          </cell>
          <cell r="BL718" t="str">
            <v/>
          </cell>
          <cell r="BM718" t="str">
            <v/>
          </cell>
          <cell r="BN718" t="str">
            <v/>
          </cell>
          <cell r="BO718" t="str">
            <v/>
          </cell>
          <cell r="BP718" t="str">
            <v/>
          </cell>
          <cell r="BQ718" t="str">
            <v/>
          </cell>
          <cell r="BR718" t="str">
            <v/>
          </cell>
          <cell r="BS718" t="str">
            <v/>
          </cell>
          <cell r="BT718" t="str">
            <v/>
          </cell>
          <cell r="BU718" t="str">
            <v/>
          </cell>
          <cell r="BV718" t="str">
            <v/>
          </cell>
          <cell r="BW718" t="str">
            <v/>
          </cell>
          <cell r="BX718" t="str">
            <v/>
          </cell>
          <cell r="BY718" t="str">
            <v/>
          </cell>
          <cell r="BZ718" t="str">
            <v/>
          </cell>
          <cell r="CA718" t="str">
            <v/>
          </cell>
          <cell r="CB718" t="str">
            <v/>
          </cell>
          <cell r="CC718" t="str">
            <v/>
          </cell>
          <cell r="CD718" t="str">
            <v/>
          </cell>
          <cell r="CE718" t="str">
            <v/>
          </cell>
          <cell r="CF718" t="str">
            <v/>
          </cell>
          <cell r="CG718" t="str">
            <v/>
          </cell>
          <cell r="CH718" t="str">
            <v/>
          </cell>
          <cell r="CI718" t="str">
            <v/>
          </cell>
          <cell r="CJ718" t="str">
            <v/>
          </cell>
          <cell r="CK718" t="str">
            <v/>
          </cell>
          <cell r="CL718" t="str">
            <v/>
          </cell>
          <cell r="CM718" t="str">
            <v/>
          </cell>
          <cell r="CN718" t="str">
            <v/>
          </cell>
          <cell r="CO718" t="str">
            <v/>
          </cell>
          <cell r="CP718" t="str">
            <v/>
          </cell>
          <cell r="CQ718" t="str">
            <v/>
          </cell>
          <cell r="CR718" t="str">
            <v/>
          </cell>
          <cell r="CS718" t="str">
            <v/>
          </cell>
          <cell r="CT718" t="str">
            <v/>
          </cell>
          <cell r="CU718" t="str">
            <v/>
          </cell>
          <cell r="CV718" t="str">
            <v/>
          </cell>
          <cell r="CW718" t="str">
            <v/>
          </cell>
          <cell r="CX718" t="str">
            <v/>
          </cell>
          <cell r="CY718" t="str">
            <v/>
          </cell>
          <cell r="CZ718" t="str">
            <v/>
          </cell>
          <cell r="DA718" t="str">
            <v/>
          </cell>
          <cell r="DB718" t="str">
            <v/>
          </cell>
          <cell r="DC718" t="str">
            <v/>
          </cell>
          <cell r="DD718" t="str">
            <v/>
          </cell>
          <cell r="DE718" t="str">
            <v/>
          </cell>
          <cell r="DF718" t="str">
            <v/>
          </cell>
          <cell r="DG718" t="str">
            <v/>
          </cell>
          <cell r="DH718" t="str">
            <v/>
          </cell>
          <cell r="DI718" t="str">
            <v/>
          </cell>
          <cell r="DJ718" t="str">
            <v/>
          </cell>
          <cell r="DK718" t="str">
            <v/>
          </cell>
          <cell r="DL718" t="str">
            <v/>
          </cell>
          <cell r="DM718" t="str">
            <v/>
          </cell>
          <cell r="DN718" t="str">
            <v/>
          </cell>
          <cell r="DO718" t="str">
            <v/>
          </cell>
          <cell r="DP718" t="str">
            <v/>
          </cell>
          <cell r="DQ718" t="str">
            <v/>
          </cell>
          <cell r="DR718" t="str">
            <v/>
          </cell>
          <cell r="DS718" t="str">
            <v/>
          </cell>
          <cell r="DT718" t="str">
            <v/>
          </cell>
          <cell r="DU718" t="str">
            <v/>
          </cell>
          <cell r="DV718" t="str">
            <v/>
          </cell>
          <cell r="DW718" t="str">
            <v/>
          </cell>
          <cell r="DX718" t="str">
            <v/>
          </cell>
          <cell r="DY718" t="str">
            <v/>
          </cell>
          <cell r="DZ718" t="str">
            <v/>
          </cell>
          <cell r="EA718" t="str">
            <v/>
          </cell>
          <cell r="EB718" t="str">
            <v/>
          </cell>
          <cell r="EC718" t="str">
            <v/>
          </cell>
          <cell r="ED718" t="str">
            <v/>
          </cell>
        </row>
        <row r="719">
          <cell r="F719" t="str">
            <v/>
          </cell>
          <cell r="G719" t="str">
            <v/>
          </cell>
          <cell r="H719" t="str">
            <v/>
          </cell>
          <cell r="I719" t="str">
            <v/>
          </cell>
          <cell r="J719" t="str">
            <v/>
          </cell>
          <cell r="K719" t="str">
            <v/>
          </cell>
          <cell r="L719" t="str">
            <v/>
          </cell>
          <cell r="M719" t="str">
            <v/>
          </cell>
          <cell r="N719" t="str">
            <v/>
          </cell>
          <cell r="O719" t="str">
            <v/>
          </cell>
          <cell r="P719" t="str">
            <v/>
          </cell>
          <cell r="Q719" t="str">
            <v/>
          </cell>
          <cell r="R719" t="str">
            <v/>
          </cell>
          <cell r="S719" t="str">
            <v/>
          </cell>
          <cell r="T719" t="str">
            <v/>
          </cell>
          <cell r="U719" t="str">
            <v/>
          </cell>
          <cell r="V719" t="str">
            <v/>
          </cell>
          <cell r="W719" t="str">
            <v/>
          </cell>
          <cell r="X719" t="str">
            <v/>
          </cell>
          <cell r="Y719" t="str">
            <v/>
          </cell>
          <cell r="Z719" t="str">
            <v/>
          </cell>
          <cell r="AA719" t="str">
            <v/>
          </cell>
          <cell r="AB719" t="str">
            <v/>
          </cell>
          <cell r="AC719" t="str">
            <v/>
          </cell>
          <cell r="AD719" t="str">
            <v/>
          </cell>
          <cell r="AE719" t="str">
            <v/>
          </cell>
          <cell r="AF719" t="str">
            <v/>
          </cell>
          <cell r="AG719" t="str">
            <v/>
          </cell>
          <cell r="AH719" t="str">
            <v/>
          </cell>
          <cell r="AI719" t="str">
            <v/>
          </cell>
          <cell r="AJ719" t="str">
            <v/>
          </cell>
          <cell r="AK719" t="str">
            <v/>
          </cell>
          <cell r="AL719" t="str">
            <v/>
          </cell>
          <cell r="AM719" t="str">
            <v/>
          </cell>
          <cell r="AN719" t="str">
            <v/>
          </cell>
          <cell r="AO719" t="str">
            <v/>
          </cell>
          <cell r="AP719" t="str">
            <v/>
          </cell>
          <cell r="AQ719" t="str">
            <v/>
          </cell>
          <cell r="AR719" t="str">
            <v/>
          </cell>
          <cell r="AS719" t="str">
            <v/>
          </cell>
          <cell r="AT719" t="str">
            <v/>
          </cell>
          <cell r="AU719" t="str">
            <v/>
          </cell>
          <cell r="AV719" t="str">
            <v/>
          </cell>
          <cell r="AW719" t="str">
            <v/>
          </cell>
          <cell r="AX719" t="str">
            <v/>
          </cell>
          <cell r="AY719" t="str">
            <v/>
          </cell>
          <cell r="AZ719" t="str">
            <v/>
          </cell>
          <cell r="BA719" t="str">
            <v/>
          </cell>
          <cell r="BB719" t="str">
            <v/>
          </cell>
          <cell r="BC719" t="str">
            <v/>
          </cell>
          <cell r="BD719" t="str">
            <v/>
          </cell>
          <cell r="BE719" t="str">
            <v/>
          </cell>
          <cell r="BF719" t="str">
            <v/>
          </cell>
          <cell r="BG719" t="str">
            <v/>
          </cell>
          <cell r="BH719" t="str">
            <v/>
          </cell>
          <cell r="BI719" t="str">
            <v/>
          </cell>
          <cell r="BJ719" t="str">
            <v/>
          </cell>
          <cell r="BK719" t="str">
            <v/>
          </cell>
          <cell r="BL719" t="str">
            <v/>
          </cell>
          <cell r="BM719" t="str">
            <v/>
          </cell>
          <cell r="BN719" t="str">
            <v/>
          </cell>
          <cell r="BO719" t="str">
            <v/>
          </cell>
          <cell r="BP719" t="str">
            <v/>
          </cell>
          <cell r="BQ719" t="str">
            <v/>
          </cell>
          <cell r="BR719" t="str">
            <v/>
          </cell>
          <cell r="BS719" t="str">
            <v/>
          </cell>
          <cell r="BT719" t="str">
            <v/>
          </cell>
          <cell r="BU719" t="str">
            <v/>
          </cell>
          <cell r="BV719" t="str">
            <v/>
          </cell>
          <cell r="BW719" t="str">
            <v/>
          </cell>
          <cell r="BX719" t="str">
            <v/>
          </cell>
          <cell r="BY719" t="str">
            <v/>
          </cell>
          <cell r="BZ719" t="str">
            <v/>
          </cell>
          <cell r="CA719" t="str">
            <v/>
          </cell>
          <cell r="CB719" t="str">
            <v/>
          </cell>
          <cell r="CC719" t="str">
            <v/>
          </cell>
          <cell r="CD719" t="str">
            <v/>
          </cell>
          <cell r="CE719" t="str">
            <v/>
          </cell>
          <cell r="CF719" t="str">
            <v/>
          </cell>
          <cell r="CG719" t="str">
            <v/>
          </cell>
          <cell r="CH719" t="str">
            <v/>
          </cell>
          <cell r="CI719" t="str">
            <v/>
          </cell>
          <cell r="CJ719" t="str">
            <v/>
          </cell>
          <cell r="CK719" t="str">
            <v/>
          </cell>
          <cell r="CL719" t="str">
            <v/>
          </cell>
          <cell r="CM719" t="str">
            <v/>
          </cell>
          <cell r="CN719" t="str">
            <v/>
          </cell>
          <cell r="CO719" t="str">
            <v/>
          </cell>
          <cell r="CP719" t="str">
            <v/>
          </cell>
          <cell r="CQ719" t="str">
            <v/>
          </cell>
          <cell r="CR719" t="str">
            <v/>
          </cell>
          <cell r="CS719" t="str">
            <v/>
          </cell>
          <cell r="CT719" t="str">
            <v/>
          </cell>
          <cell r="CU719" t="str">
            <v/>
          </cell>
          <cell r="CV719" t="str">
            <v/>
          </cell>
          <cell r="CW719" t="str">
            <v/>
          </cell>
          <cell r="CX719" t="str">
            <v/>
          </cell>
          <cell r="CY719" t="str">
            <v/>
          </cell>
          <cell r="CZ719" t="str">
            <v/>
          </cell>
          <cell r="DA719" t="str">
            <v/>
          </cell>
          <cell r="DB719" t="str">
            <v/>
          </cell>
          <cell r="DC719" t="str">
            <v/>
          </cell>
          <cell r="DD719" t="str">
            <v/>
          </cell>
          <cell r="DE719" t="str">
            <v/>
          </cell>
          <cell r="DF719" t="str">
            <v/>
          </cell>
          <cell r="DG719" t="str">
            <v/>
          </cell>
          <cell r="DH719" t="str">
            <v/>
          </cell>
          <cell r="DI719" t="str">
            <v/>
          </cell>
          <cell r="DJ719" t="str">
            <v/>
          </cell>
          <cell r="DK719" t="str">
            <v/>
          </cell>
          <cell r="DL719" t="str">
            <v/>
          </cell>
          <cell r="DM719" t="str">
            <v/>
          </cell>
          <cell r="DN719" t="str">
            <v/>
          </cell>
          <cell r="DO719" t="str">
            <v/>
          </cell>
          <cell r="DP719" t="str">
            <v/>
          </cell>
          <cell r="DQ719" t="str">
            <v/>
          </cell>
          <cell r="DR719" t="str">
            <v/>
          </cell>
          <cell r="DS719" t="str">
            <v/>
          </cell>
          <cell r="DT719" t="str">
            <v/>
          </cell>
          <cell r="DU719" t="str">
            <v/>
          </cell>
          <cell r="DV719" t="str">
            <v/>
          </cell>
          <cell r="DW719" t="str">
            <v/>
          </cell>
          <cell r="DX719" t="str">
            <v/>
          </cell>
          <cell r="DY719" t="str">
            <v/>
          </cell>
          <cell r="DZ719" t="str">
            <v/>
          </cell>
          <cell r="EA719" t="str">
            <v/>
          </cell>
          <cell r="EB719" t="str">
            <v/>
          </cell>
          <cell r="EC719" t="str">
            <v/>
          </cell>
          <cell r="ED719" t="str">
            <v/>
          </cell>
        </row>
        <row r="720">
          <cell r="J720" t="str">
            <v>"The Rack"</v>
          </cell>
          <cell r="W720" t="str">
            <v>"The Rack"</v>
          </cell>
          <cell r="AJ720" t="str">
            <v>"The Rack"</v>
          </cell>
          <cell r="AW720" t="str">
            <v>"The Rack"</v>
          </cell>
          <cell r="BJ720" t="str">
            <v>"The Rack"</v>
          </cell>
          <cell r="BW720" t="str">
            <v>"The Rack"</v>
          </cell>
          <cell r="CJ720" t="str">
            <v>"The Rack"</v>
          </cell>
          <cell r="CW720" t="str">
            <v>"The Rack"</v>
          </cell>
          <cell r="DJ720" t="str">
            <v>"The Rack"</v>
          </cell>
          <cell r="DW720" t="str">
            <v>"The Rack"</v>
          </cell>
        </row>
        <row r="723"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</row>
        <row r="725"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</row>
        <row r="726"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0</v>
          </cell>
          <cell r="CF726">
            <v>0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  <cell r="DD726">
            <v>0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</row>
        <row r="727">
          <cell r="F727">
            <v>-461.13000000012107</v>
          </cell>
          <cell r="G727">
            <v>-346.17000000004191</v>
          </cell>
          <cell r="H727">
            <v>-21.28000000002794</v>
          </cell>
          <cell r="I727">
            <v>-509.68000000005122</v>
          </cell>
          <cell r="J727">
            <v>-374.30999999999767</v>
          </cell>
          <cell r="K727">
            <v>-223.02000000001863</v>
          </cell>
          <cell r="L727">
            <v>-56.21999999997206</v>
          </cell>
          <cell r="M727">
            <v>-56.869999999995343</v>
          </cell>
          <cell r="N727">
            <v>-69.180000000051223</v>
          </cell>
          <cell r="O727">
            <v>-191.0229999999865</v>
          </cell>
          <cell r="P727">
            <v>-167.83000000007451</v>
          </cell>
          <cell r="Q727">
            <v>-243.38000000000466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</row>
        <row r="728">
          <cell r="F728">
            <v>-16695.899999999441</v>
          </cell>
          <cell r="G728">
            <v>-8743.7999999998137</v>
          </cell>
          <cell r="H728">
            <v>-6869.2400000002235</v>
          </cell>
          <cell r="I728">
            <v>-6524.7999999988824</v>
          </cell>
          <cell r="J728">
            <v>-9805.2000000001863</v>
          </cell>
          <cell r="K728">
            <v>-6724.9000000003725</v>
          </cell>
          <cell r="L728">
            <v>-4238.2999999998137</v>
          </cell>
          <cell r="M728">
            <v>-3498.7999999998137</v>
          </cell>
          <cell r="N728">
            <v>-7785.3999999994412</v>
          </cell>
          <cell r="O728">
            <v>-10433.5</v>
          </cell>
          <cell r="P728">
            <v>-10649.200000000186</v>
          </cell>
          <cell r="Q728">
            <v>-11685.900000000373</v>
          </cell>
          <cell r="R728">
            <v>-102986</v>
          </cell>
          <cell r="S728">
            <v>-15130.599999999627</v>
          </cell>
          <cell r="T728">
            <v>-12092.399999999441</v>
          </cell>
          <cell r="U728">
            <v>-8313.3999999994412</v>
          </cell>
          <cell r="V728">
            <v>-5772.6000000005588</v>
          </cell>
          <cell r="W728">
            <v>-9344.2000000001863</v>
          </cell>
          <cell r="X728">
            <v>-8162.7999999998137</v>
          </cell>
          <cell r="Y728">
            <v>-3052.3000000007451</v>
          </cell>
          <cell r="Z728">
            <v>-3368.0999999996275</v>
          </cell>
          <cell r="AA728">
            <v>-6694</v>
          </cell>
          <cell r="AB728">
            <v>-7400.5</v>
          </cell>
          <cell r="AC728">
            <v>-10720.100000000559</v>
          </cell>
          <cell r="AD728">
            <v>-12935.000000000931</v>
          </cell>
          <cell r="AE728">
            <v>-97580.899999991059</v>
          </cell>
          <cell r="AF728">
            <v>-10463.400000000373</v>
          </cell>
          <cell r="AG728">
            <v>-10233.799999999814</v>
          </cell>
          <cell r="AH728">
            <v>-7442.4000000003725</v>
          </cell>
          <cell r="AI728">
            <v>-5999.7000000001863</v>
          </cell>
          <cell r="AJ728">
            <v>-9097.5</v>
          </cell>
          <cell r="AK728">
            <v>-7507</v>
          </cell>
          <cell r="AL728">
            <v>-2501.7999999998137</v>
          </cell>
          <cell r="AM728">
            <v>-2629.8999999994412</v>
          </cell>
          <cell r="AN728">
            <v>-6166.2000000011176</v>
          </cell>
          <cell r="AO728">
            <v>-9197.0999999996275</v>
          </cell>
          <cell r="AP728">
            <v>-11876.599999999627</v>
          </cell>
          <cell r="AQ728">
            <v>-14465.5</v>
          </cell>
          <cell r="AR728">
            <v>-97981.09999999404</v>
          </cell>
          <cell r="AS728">
            <v>-12653.199999999255</v>
          </cell>
          <cell r="AT728">
            <v>-10141.199999999255</v>
          </cell>
          <cell r="AU728">
            <v>-7367.2999999998137</v>
          </cell>
          <cell r="AV728">
            <v>-5154.2999999998137</v>
          </cell>
          <cell r="AW728">
            <v>-7289.5</v>
          </cell>
          <cell r="AX728">
            <v>-7372.2000000011176</v>
          </cell>
          <cell r="AY728">
            <v>-3286.5999999996275</v>
          </cell>
          <cell r="AZ728">
            <v>-3179.3999999994412</v>
          </cell>
          <cell r="BA728">
            <v>-7317.0000000009313</v>
          </cell>
          <cell r="BB728">
            <v>-8076.1000000005588</v>
          </cell>
          <cell r="BC728">
            <v>-12265.899999999441</v>
          </cell>
          <cell r="BD728">
            <v>-13878.399999999441</v>
          </cell>
          <cell r="BE728">
            <v>-100819.79999999702</v>
          </cell>
          <cell r="BF728">
            <v>-14112.299999999814</v>
          </cell>
          <cell r="BG728">
            <v>-11273.599999999627</v>
          </cell>
          <cell r="BH728">
            <v>-9319.5</v>
          </cell>
          <cell r="BI728">
            <v>-5096.2999999998137</v>
          </cell>
          <cell r="BJ728">
            <v>-6814.5999999996275</v>
          </cell>
          <cell r="BK728">
            <v>-8880.6999999992549</v>
          </cell>
          <cell r="BL728">
            <v>-3466.8000000007451</v>
          </cell>
          <cell r="BM728">
            <v>-3433.8999999994412</v>
          </cell>
          <cell r="BN728">
            <v>-7394.8999999994412</v>
          </cell>
          <cell r="BO728">
            <v>-8113.2000000001863</v>
          </cell>
          <cell r="BP728">
            <v>-11954</v>
          </cell>
          <cell r="BQ728">
            <v>-10960</v>
          </cell>
          <cell r="BR728">
            <v>-92263.09999999404</v>
          </cell>
          <cell r="BS728">
            <v>-13197.400000000373</v>
          </cell>
          <cell r="BT728">
            <v>-11813.799999999814</v>
          </cell>
          <cell r="BU728">
            <v>-7305.5</v>
          </cell>
          <cell r="BV728">
            <v>-4427.1000000005588</v>
          </cell>
          <cell r="BW728">
            <v>-7468.3000000007451</v>
          </cell>
          <cell r="BX728">
            <v>-7772.3000000007451</v>
          </cell>
          <cell r="BY728">
            <v>-2478.3000000007451</v>
          </cell>
          <cell r="BZ728">
            <v>-3281.2000000001863</v>
          </cell>
          <cell r="CA728">
            <v>-5766.1999999992549</v>
          </cell>
          <cell r="CB728">
            <v>-8417.5</v>
          </cell>
          <cell r="CC728">
            <v>-9333.1999999992549</v>
          </cell>
          <cell r="CD728">
            <v>-11002.300000000745</v>
          </cell>
          <cell r="CE728">
            <v>-96074.260000005364</v>
          </cell>
          <cell r="CF728">
            <v>-12991.200000001118</v>
          </cell>
          <cell r="CG728">
            <v>-12905.100000000559</v>
          </cell>
          <cell r="CH728">
            <v>-8242.0599999995902</v>
          </cell>
          <cell r="CI728">
            <v>-6371.5</v>
          </cell>
          <cell r="CJ728">
            <v>-10102.900000000373</v>
          </cell>
          <cell r="CK728">
            <v>-8518.4000000003725</v>
          </cell>
          <cell r="CL728">
            <v>-2450.7999999998137</v>
          </cell>
          <cell r="CM728">
            <v>-1765.2000000011176</v>
          </cell>
          <cell r="CN728">
            <v>-6053.5</v>
          </cell>
          <cell r="CO728">
            <v>-7874.5</v>
          </cell>
          <cell r="CP728">
            <v>-10725.600000000559</v>
          </cell>
          <cell r="CQ728">
            <v>-8073.5</v>
          </cell>
          <cell r="CR728">
            <v>-97675.699999988079</v>
          </cell>
          <cell r="CS728">
            <v>-12947.899999999441</v>
          </cell>
          <cell r="CT728">
            <v>-8788.8999999994412</v>
          </cell>
          <cell r="CU728">
            <v>-6261.9000000003725</v>
          </cell>
          <cell r="CV728">
            <v>-6676.1000000005588</v>
          </cell>
          <cell r="CW728">
            <v>-9875.8000000007451</v>
          </cell>
          <cell r="CX728">
            <v>-9150</v>
          </cell>
          <cell r="CY728">
            <v>-4714.9000000003725</v>
          </cell>
          <cell r="CZ728">
            <v>-4225.5</v>
          </cell>
          <cell r="DA728">
            <v>-7752.2000000001863</v>
          </cell>
          <cell r="DB728">
            <v>-6267.2999999998137</v>
          </cell>
          <cell r="DC728">
            <v>-11160.199999999255</v>
          </cell>
          <cell r="DD728">
            <v>-9855</v>
          </cell>
          <cell r="DE728">
            <v>-119745.86000001431</v>
          </cell>
          <cell r="DF728">
            <v>-14567.099999999627</v>
          </cell>
          <cell r="DG728">
            <v>-18335.200000000186</v>
          </cell>
          <cell r="DH728">
            <v>-9438.7599999997765</v>
          </cell>
          <cell r="DI728">
            <v>-8383</v>
          </cell>
          <cell r="DJ728">
            <v>-10850.700000000186</v>
          </cell>
          <cell r="DK728">
            <v>-8193.2999999998137</v>
          </cell>
          <cell r="DL728">
            <v>-3581.2999999998137</v>
          </cell>
          <cell r="DM728">
            <v>-3411.3000000007451</v>
          </cell>
          <cell r="DN728">
            <v>-7834</v>
          </cell>
          <cell r="DO728">
            <v>-12098.900000000373</v>
          </cell>
          <cell r="DP728">
            <v>-12052.500000000931</v>
          </cell>
          <cell r="DQ728">
            <v>-10999.799999999814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  <cell r="DZ728">
            <v>0</v>
          </cell>
          <cell r="EA728">
            <v>0</v>
          </cell>
          <cell r="EB728">
            <v>0</v>
          </cell>
          <cell r="EC728">
            <v>0</v>
          </cell>
          <cell r="ED728">
            <v>0</v>
          </cell>
        </row>
        <row r="729">
          <cell r="F729">
            <v>-9218.3999999994412</v>
          </cell>
          <cell r="G729">
            <v>-5178</v>
          </cell>
          <cell r="H729">
            <v>-8728.3000000002794</v>
          </cell>
          <cell r="I729">
            <v>-5002.1000000000931</v>
          </cell>
          <cell r="J729">
            <v>-7951.7999999998137</v>
          </cell>
          <cell r="K729">
            <v>-6313.8999999994412</v>
          </cell>
          <cell r="L729">
            <v>-6447</v>
          </cell>
          <cell r="M729">
            <v>-3707.4000000003725</v>
          </cell>
          <cell r="N729">
            <v>-5231.0999999996275</v>
          </cell>
          <cell r="O729">
            <v>-4323.2000000001863</v>
          </cell>
          <cell r="P729">
            <v>-9378</v>
          </cell>
          <cell r="Q729">
            <v>-9952.8999999994412</v>
          </cell>
          <cell r="R729">
            <v>-77686.10000000149</v>
          </cell>
          <cell r="S729">
            <v>-9329.7999999998137</v>
          </cell>
          <cell r="T729">
            <v>-4977.8999999994412</v>
          </cell>
          <cell r="U729">
            <v>-7497.1000000000931</v>
          </cell>
          <cell r="V729">
            <v>-6120.4999999995343</v>
          </cell>
          <cell r="W729">
            <v>-7287.2000000001863</v>
          </cell>
          <cell r="X729">
            <v>-6336.8000000002794</v>
          </cell>
          <cell r="Y729">
            <v>-4116.7000000001863</v>
          </cell>
          <cell r="Z729">
            <v>-5472</v>
          </cell>
          <cell r="AA729">
            <v>-4659.0999999996275</v>
          </cell>
          <cell r="AB729">
            <v>-4254.0999999996275</v>
          </cell>
          <cell r="AC729">
            <v>-8282.8000000002794</v>
          </cell>
          <cell r="AD729">
            <v>-9352.0999999996275</v>
          </cell>
          <cell r="AE729">
            <v>-81995.69999999553</v>
          </cell>
          <cell r="AF729">
            <v>-9530.6000000000931</v>
          </cell>
          <cell r="AG729">
            <v>-5063.2000000001863</v>
          </cell>
          <cell r="AH729">
            <v>-8291.3999999999069</v>
          </cell>
          <cell r="AI729">
            <v>-4973.8999999999069</v>
          </cell>
          <cell r="AJ729">
            <v>-8347</v>
          </cell>
          <cell r="AK729">
            <v>-6164.1000000000931</v>
          </cell>
          <cell r="AL729">
            <v>-5829.2000000001863</v>
          </cell>
          <cell r="AM729">
            <v>-5410.2999999998137</v>
          </cell>
          <cell r="AN729">
            <v>-5794.1999999997206</v>
          </cell>
          <cell r="AO729">
            <v>-4696.5</v>
          </cell>
          <cell r="AP729">
            <v>-9361.2999999998137</v>
          </cell>
          <cell r="AQ729">
            <v>-8534</v>
          </cell>
          <cell r="AR729">
            <v>-87627.09999999404</v>
          </cell>
          <cell r="AS729">
            <v>-7035.6000000000931</v>
          </cell>
          <cell r="AT729">
            <v>-5550.5</v>
          </cell>
          <cell r="AU729">
            <v>-8489.1000000000931</v>
          </cell>
          <cell r="AV729">
            <v>-6617.6000000000931</v>
          </cell>
          <cell r="AW729">
            <v>-8912.7999999998137</v>
          </cell>
          <cell r="AX729">
            <v>-8441.3000000002794</v>
          </cell>
          <cell r="AY729">
            <v>-7112.7999999998137</v>
          </cell>
          <cell r="AZ729">
            <v>-6635.7000000001863</v>
          </cell>
          <cell r="BA729">
            <v>-4008.1000000000931</v>
          </cell>
          <cell r="BB729">
            <v>-5604.8999999999069</v>
          </cell>
          <cell r="BC729">
            <v>-8557.3000000002794</v>
          </cell>
          <cell r="BD729">
            <v>-10661.399999999441</v>
          </cell>
          <cell r="BE729">
            <v>-86615.39999999851</v>
          </cell>
          <cell r="BF729">
            <v>-11284.300000000745</v>
          </cell>
          <cell r="BG729">
            <v>-6672</v>
          </cell>
          <cell r="BH729">
            <v>-7168.6999999997206</v>
          </cell>
          <cell r="BI729">
            <v>-5911.8999999999069</v>
          </cell>
          <cell r="BJ729">
            <v>-5219.6999999997206</v>
          </cell>
          <cell r="BK729">
            <v>-8138.7000000001863</v>
          </cell>
          <cell r="BL729">
            <v>-6344.4000000003725</v>
          </cell>
          <cell r="BM729">
            <v>-4096.1000000005588</v>
          </cell>
          <cell r="BN729">
            <v>-3669.6000000000931</v>
          </cell>
          <cell r="BO729">
            <v>-5409.3000000002794</v>
          </cell>
          <cell r="BP729">
            <v>-10429.700000000186</v>
          </cell>
          <cell r="BQ729">
            <v>-12271</v>
          </cell>
          <cell r="BR729">
            <v>-84731.500000007451</v>
          </cell>
          <cell r="BS729">
            <v>-12855.900000000373</v>
          </cell>
          <cell r="BT729">
            <v>-6011.8000000007451</v>
          </cell>
          <cell r="BU729">
            <v>-9509.5</v>
          </cell>
          <cell r="BV729">
            <v>-5401</v>
          </cell>
          <cell r="BW729">
            <v>-8799.3999999999069</v>
          </cell>
          <cell r="BX729">
            <v>-6481.7999999998137</v>
          </cell>
          <cell r="BY729">
            <v>-6792.5</v>
          </cell>
          <cell r="BZ729">
            <v>-4033</v>
          </cell>
          <cell r="CA729">
            <v>-3406.0000000004657</v>
          </cell>
          <cell r="CB729">
            <v>-4716.2000000001863</v>
          </cell>
          <cell r="CC729">
            <v>-6317.7000000001863</v>
          </cell>
          <cell r="CD729">
            <v>-10406.700000000186</v>
          </cell>
          <cell r="CE729">
            <v>-86875.70000000298</v>
          </cell>
          <cell r="CF729">
            <v>-11407.799999999814</v>
          </cell>
          <cell r="CG729">
            <v>-6337.7000000001863</v>
          </cell>
          <cell r="CH729">
            <v>-6596.1000000000931</v>
          </cell>
          <cell r="CI729">
            <v>-4593.7000000001863</v>
          </cell>
          <cell r="CJ729">
            <v>-8076.2000000001863</v>
          </cell>
          <cell r="CK729">
            <v>-8065.1000000005588</v>
          </cell>
          <cell r="CL729">
            <v>-7232.0999999996275</v>
          </cell>
          <cell r="CM729">
            <v>-3666.2000000001863</v>
          </cell>
          <cell r="CN729">
            <v>-5038.1999999997206</v>
          </cell>
          <cell r="CO729">
            <v>-3648.5</v>
          </cell>
          <cell r="CP729">
            <v>-9457.2000000001863</v>
          </cell>
          <cell r="CQ729">
            <v>-12756.900000000373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</row>
        <row r="730">
          <cell r="F730">
            <v>-6813.1999999997206</v>
          </cell>
          <cell r="G730">
            <v>-2930.3999999994412</v>
          </cell>
          <cell r="H730">
            <v>-3932.3999999999069</v>
          </cell>
          <cell r="I730">
            <v>-4152.2000000001863</v>
          </cell>
          <cell r="J730">
            <v>-2262.7999999998137</v>
          </cell>
          <cell r="K730">
            <v>-5208.5999999996275</v>
          </cell>
          <cell r="L730">
            <v>-4831.1000000000931</v>
          </cell>
          <cell r="M730">
            <v>-5070.6999999997206</v>
          </cell>
          <cell r="N730">
            <v>-2778.4000000001397</v>
          </cell>
          <cell r="O730">
            <v>-3195</v>
          </cell>
          <cell r="P730">
            <v>-5542</v>
          </cell>
          <cell r="Q730">
            <v>-3551.5</v>
          </cell>
          <cell r="R730">
            <v>-43775.219999998808</v>
          </cell>
          <cell r="S730">
            <v>-5108.3999999994412</v>
          </cell>
          <cell r="T730">
            <v>-2837.7000000001863</v>
          </cell>
          <cell r="U730">
            <v>-3713.2999999998137</v>
          </cell>
          <cell r="V730">
            <v>-3308.8999999994412</v>
          </cell>
          <cell r="W730">
            <v>-1755.1000000000931</v>
          </cell>
          <cell r="X730">
            <v>-2936.8999999999069</v>
          </cell>
          <cell r="Y730">
            <v>-5493.6999999997206</v>
          </cell>
          <cell r="Z730">
            <v>-5293.5999999996275</v>
          </cell>
          <cell r="AA730">
            <v>-2775.5400000000373</v>
          </cell>
          <cell r="AB730">
            <v>-2776.5800000000745</v>
          </cell>
          <cell r="AC730">
            <v>-4180.1000000000931</v>
          </cell>
          <cell r="AD730">
            <v>-3595.3999999999069</v>
          </cell>
          <cell r="AE730">
            <v>-40221.289999995381</v>
          </cell>
          <cell r="AF730">
            <v>-5241.3999999999069</v>
          </cell>
          <cell r="AG730">
            <v>-3234.6999999997206</v>
          </cell>
          <cell r="AH730">
            <v>-3212.4000000003725</v>
          </cell>
          <cell r="AI730">
            <v>-3676.0999999996275</v>
          </cell>
          <cell r="AJ730">
            <v>-1584.5</v>
          </cell>
          <cell r="AK730">
            <v>-2140.6999999997206</v>
          </cell>
          <cell r="AL730">
            <v>-3479</v>
          </cell>
          <cell r="AM730">
            <v>-5023.3999999999069</v>
          </cell>
          <cell r="AN730">
            <v>-2168.440000000177</v>
          </cell>
          <cell r="AO730">
            <v>-3156.3499999996275</v>
          </cell>
          <cell r="AP730">
            <v>-3661.1000000000931</v>
          </cell>
          <cell r="AQ730">
            <v>-3643.2000000001863</v>
          </cell>
          <cell r="AR730">
            <v>-36334.139999996871</v>
          </cell>
          <cell r="AS730">
            <v>-2213.8999999994412</v>
          </cell>
          <cell r="AT730">
            <v>-3465.8999999999069</v>
          </cell>
          <cell r="AU730">
            <v>-3571.2000000001863</v>
          </cell>
          <cell r="AV730">
            <v>-3719.8999999999069</v>
          </cell>
          <cell r="AW730">
            <v>-1694.8000000002794</v>
          </cell>
          <cell r="AX730">
            <v>-1422.7999999998137</v>
          </cell>
          <cell r="AY730">
            <v>-2602.3999999999069</v>
          </cell>
          <cell r="AZ730">
            <v>-3234.1999999997206</v>
          </cell>
          <cell r="BA730">
            <v>-2227.9399999999441</v>
          </cell>
          <cell r="BB730">
            <v>-3865.3999999999069</v>
          </cell>
          <cell r="BC730">
            <v>-4513.2999999998137</v>
          </cell>
          <cell r="BD730">
            <v>-3802.3999999994412</v>
          </cell>
          <cell r="BE730">
            <v>-37730.739999994636</v>
          </cell>
          <cell r="BF730">
            <v>-6123.6999999997206</v>
          </cell>
          <cell r="BG730">
            <v>-2156.6999999997206</v>
          </cell>
          <cell r="BH730">
            <v>-2848.1000000000931</v>
          </cell>
          <cell r="BI730">
            <v>-4364.2999999998137</v>
          </cell>
          <cell r="BJ730">
            <v>-1349.7400000002235</v>
          </cell>
          <cell r="BK730">
            <v>-1519.0999999996275</v>
          </cell>
          <cell r="BL730">
            <v>-2217.5000000004657</v>
          </cell>
          <cell r="BM730">
            <v>-3491.5999999996275</v>
          </cell>
          <cell r="BN730">
            <v>-1955.8599999998696</v>
          </cell>
          <cell r="BO730">
            <v>-3240.0400000000373</v>
          </cell>
          <cell r="BP730">
            <v>-3434.6000000000931</v>
          </cell>
          <cell r="BQ730">
            <v>-5029.5</v>
          </cell>
          <cell r="BR730">
            <v>-36935.030000001192</v>
          </cell>
          <cell r="BS730">
            <v>-5494.1000000000931</v>
          </cell>
          <cell r="BT730">
            <v>-2358.2000000001863</v>
          </cell>
          <cell r="BU730">
            <v>-2929.5</v>
          </cell>
          <cell r="BV730">
            <v>-4349.2999999998137</v>
          </cell>
          <cell r="BW730">
            <v>-2320.0999999996275</v>
          </cell>
          <cell r="BX730">
            <v>-1758.9000000003725</v>
          </cell>
          <cell r="BY730">
            <v>-2916.8999999999069</v>
          </cell>
          <cell r="BZ730">
            <v>-3352.6000000000931</v>
          </cell>
          <cell r="CA730">
            <v>-2551.9499999999534</v>
          </cell>
          <cell r="CB730">
            <v>-2218.2799999997951</v>
          </cell>
          <cell r="CC730">
            <v>-2468.8999999999069</v>
          </cell>
          <cell r="CD730">
            <v>-4216.2999999998137</v>
          </cell>
          <cell r="CE730">
            <v>-40552.69999999553</v>
          </cell>
          <cell r="CF730">
            <v>-4524.1000000000931</v>
          </cell>
          <cell r="CG730">
            <v>-2299.2999999998137</v>
          </cell>
          <cell r="CH730">
            <v>-5705.7999999998137</v>
          </cell>
          <cell r="CI730">
            <v>-3430.5</v>
          </cell>
          <cell r="CJ730">
            <v>-1276.9000000001397</v>
          </cell>
          <cell r="CK730">
            <v>-1834.7999999998137</v>
          </cell>
          <cell r="CL730">
            <v>-2987.3000000002794</v>
          </cell>
          <cell r="CM730">
            <v>-3543.5</v>
          </cell>
          <cell r="CN730">
            <v>-2556.8999999999069</v>
          </cell>
          <cell r="CO730">
            <v>-1999.3999999999069</v>
          </cell>
          <cell r="CP730">
            <v>-4275.0999999996275</v>
          </cell>
          <cell r="CQ730">
            <v>-6119.1000000000931</v>
          </cell>
          <cell r="CR730">
            <v>-67401.5</v>
          </cell>
          <cell r="CS730">
            <v>-7541</v>
          </cell>
          <cell r="CT730">
            <v>-10726.800000000279</v>
          </cell>
          <cell r="CU730">
            <v>-4672.9000000003725</v>
          </cell>
          <cell r="CV730">
            <v>-5515.8999999999069</v>
          </cell>
          <cell r="CW730">
            <v>-4791.8999999999069</v>
          </cell>
          <cell r="CX730">
            <v>-2858.3999999999069</v>
          </cell>
          <cell r="CY730">
            <v>-4497.3999999994412</v>
          </cell>
          <cell r="CZ730">
            <v>-4436.9000000003725</v>
          </cell>
          <cell r="DA730">
            <v>-3249.6500000001397</v>
          </cell>
          <cell r="DB730">
            <v>-3728.5499999998137</v>
          </cell>
          <cell r="DC730">
            <v>-6849.9000000003725</v>
          </cell>
          <cell r="DD730">
            <v>-8532.2000000001863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</row>
        <row r="732">
          <cell r="F732">
            <v>-1728.1000000000931</v>
          </cell>
          <cell r="G732">
            <v>-1691.4000000001397</v>
          </cell>
          <cell r="H732">
            <v>-340.39999999990687</v>
          </cell>
          <cell r="I732">
            <v>-520.5</v>
          </cell>
          <cell r="J732">
            <v>-1847.1000000000931</v>
          </cell>
          <cell r="K732">
            <v>-1105.3999999999069</v>
          </cell>
          <cell r="L732">
            <v>-300</v>
          </cell>
          <cell r="M732">
            <v>-489.5</v>
          </cell>
          <cell r="N732">
            <v>-971.39999999990687</v>
          </cell>
          <cell r="O732">
            <v>-856</v>
          </cell>
          <cell r="P732">
            <v>-1816.8000000000466</v>
          </cell>
          <cell r="Q732">
            <v>-1175.1999999999534</v>
          </cell>
          <cell r="R732">
            <v>-9293.0999999940395</v>
          </cell>
          <cell r="S732">
            <v>-1150.6000000000931</v>
          </cell>
          <cell r="T732">
            <v>-849</v>
          </cell>
          <cell r="U732">
            <v>-341.89999999990687</v>
          </cell>
          <cell r="V732">
            <v>-1206.6000000000931</v>
          </cell>
          <cell r="W732">
            <v>-616.19999999995343</v>
          </cell>
          <cell r="X732">
            <v>-1022.1000000000931</v>
          </cell>
          <cell r="Y732">
            <v>-126</v>
          </cell>
          <cell r="Z732">
            <v>-181.79999999981374</v>
          </cell>
          <cell r="AA732">
            <v>-396.39999999990687</v>
          </cell>
          <cell r="AB732">
            <v>-1480.6000000000931</v>
          </cell>
          <cell r="AC732">
            <v>-1517.0999999998603</v>
          </cell>
          <cell r="AD732">
            <v>-404.79999999981374</v>
          </cell>
          <cell r="AE732">
            <v>-11672.79999999702</v>
          </cell>
          <cell r="AF732">
            <v>-1513.2999999998137</v>
          </cell>
          <cell r="AG732">
            <v>-2051</v>
          </cell>
          <cell r="AH732">
            <v>-566.5</v>
          </cell>
          <cell r="AI732">
            <v>-1264.5</v>
          </cell>
          <cell r="AJ732">
            <v>-1700.3000000000466</v>
          </cell>
          <cell r="AK732">
            <v>-1165</v>
          </cell>
          <cell r="AL732">
            <v>-939.20000000018626</v>
          </cell>
          <cell r="AM732">
            <v>-64</v>
          </cell>
          <cell r="AN732">
            <v>-370.5</v>
          </cell>
          <cell r="AO732">
            <v>-670.9000000001397</v>
          </cell>
          <cell r="AP732">
            <v>-939.79999999981374</v>
          </cell>
          <cell r="AQ732">
            <v>-427.80000000004657</v>
          </cell>
          <cell r="AR732">
            <v>-10348.599999997765</v>
          </cell>
          <cell r="AS732">
            <v>-665.20000000018626</v>
          </cell>
          <cell r="AT732">
            <v>-1639.3000000000466</v>
          </cell>
          <cell r="AU732">
            <v>-411.69999999995343</v>
          </cell>
          <cell r="AV732">
            <v>-966.89999999990687</v>
          </cell>
          <cell r="AW732">
            <v>-1022.1999999999534</v>
          </cell>
          <cell r="AX732">
            <v>-1343.6000000000931</v>
          </cell>
          <cell r="AY732">
            <v>-427.5</v>
          </cell>
          <cell r="AZ732">
            <v>-126.59999999962747</v>
          </cell>
          <cell r="BA732">
            <v>-653.5</v>
          </cell>
          <cell r="BB732">
            <v>-1755.8000000000466</v>
          </cell>
          <cell r="BC732">
            <v>-860.5999999998603</v>
          </cell>
          <cell r="BD732">
            <v>-475.69999999995343</v>
          </cell>
          <cell r="BE732">
            <v>-10497.500000003725</v>
          </cell>
          <cell r="BF732">
            <v>-1571.7000000001863</v>
          </cell>
          <cell r="BG732">
            <v>-1457.1999999999534</v>
          </cell>
          <cell r="BH732">
            <v>-851.89999999990687</v>
          </cell>
          <cell r="BI732">
            <v>-352.60000000009313</v>
          </cell>
          <cell r="BJ732">
            <v>-1403.9000000001397</v>
          </cell>
          <cell r="BK732">
            <v>-1615.3999999999069</v>
          </cell>
          <cell r="BL732">
            <v>-351.70000000018626</v>
          </cell>
          <cell r="BM732">
            <v>-63</v>
          </cell>
          <cell r="BN732">
            <v>-791.39999999990687</v>
          </cell>
          <cell r="BO732">
            <v>-669.30000000004657</v>
          </cell>
          <cell r="BP732">
            <v>-1030.8000000000466</v>
          </cell>
          <cell r="BQ732">
            <v>-338.60000000009313</v>
          </cell>
          <cell r="BR732">
            <v>-10090.89999999851</v>
          </cell>
          <cell r="BS732">
            <v>-1626.2000000001863</v>
          </cell>
          <cell r="BT732">
            <v>-580.10000000009313</v>
          </cell>
          <cell r="BU732">
            <v>-873.10000000009313</v>
          </cell>
          <cell r="BV732">
            <v>-1266.6999999999534</v>
          </cell>
          <cell r="BW732">
            <v>-1072.9000000001397</v>
          </cell>
          <cell r="BX732">
            <v>-837.60000000009313</v>
          </cell>
          <cell r="BY732">
            <v>-439.79999999981374</v>
          </cell>
          <cell r="BZ732">
            <v>-290.20000000018626</v>
          </cell>
          <cell r="CA732">
            <v>-500.80000000004657</v>
          </cell>
          <cell r="CB732">
            <v>-1222.6000000000931</v>
          </cell>
          <cell r="CC732">
            <v>-1135.1999999999534</v>
          </cell>
          <cell r="CD732">
            <v>-245.69999999995343</v>
          </cell>
          <cell r="CE732">
            <v>-7939.4999999962747</v>
          </cell>
          <cell r="CF732">
            <v>-739.5</v>
          </cell>
          <cell r="CG732">
            <v>-982.4000000001397</v>
          </cell>
          <cell r="CH732">
            <v>-1127.3000000000466</v>
          </cell>
          <cell r="CI732">
            <v>-114.19999999995343</v>
          </cell>
          <cell r="CJ732">
            <v>-1366.8999999999069</v>
          </cell>
          <cell r="CK732">
            <v>-227</v>
          </cell>
          <cell r="CL732">
            <v>-255.29999999981374</v>
          </cell>
          <cell r="CM732">
            <v>-547.59999999962747</v>
          </cell>
          <cell r="CN732">
            <v>-291.5999999998603</v>
          </cell>
          <cell r="CO732">
            <v>-849.89999999990687</v>
          </cell>
          <cell r="CP732">
            <v>-882.80000000004657</v>
          </cell>
          <cell r="CQ732">
            <v>-555</v>
          </cell>
          <cell r="CR732">
            <v>-12783.19999999553</v>
          </cell>
          <cell r="CS732">
            <v>-1041</v>
          </cell>
          <cell r="CT732">
            <v>-1750.0999999998603</v>
          </cell>
          <cell r="CU732">
            <v>-679.9000000001397</v>
          </cell>
          <cell r="CV732">
            <v>-807.30000000004657</v>
          </cell>
          <cell r="CW732">
            <v>-1123.1000000000931</v>
          </cell>
          <cell r="CX732">
            <v>-1487.5</v>
          </cell>
          <cell r="CY732">
            <v>-529</v>
          </cell>
          <cell r="CZ732">
            <v>-356.79999999981374</v>
          </cell>
          <cell r="DA732">
            <v>-1323.3999999999069</v>
          </cell>
          <cell r="DB732">
            <v>-2357.2999999998137</v>
          </cell>
          <cell r="DC732">
            <v>-884</v>
          </cell>
          <cell r="DD732">
            <v>-443.79999999981374</v>
          </cell>
          <cell r="DE732">
            <v>-9328.7999999970198</v>
          </cell>
          <cell r="DF732">
            <v>-413.79999999981374</v>
          </cell>
          <cell r="DG732">
            <v>-650.30000000004657</v>
          </cell>
          <cell r="DH732">
            <v>-404.69999999995343</v>
          </cell>
          <cell r="DI732">
            <v>-1185.6000000000931</v>
          </cell>
          <cell r="DJ732">
            <v>-1796</v>
          </cell>
          <cell r="DK732">
            <v>-1368.8000000000466</v>
          </cell>
          <cell r="DL732">
            <v>-527.29999999981374</v>
          </cell>
          <cell r="DM732">
            <v>-444</v>
          </cell>
          <cell r="DN732">
            <v>-621.80000000004657</v>
          </cell>
          <cell r="DO732">
            <v>-704</v>
          </cell>
          <cell r="DP732">
            <v>-565</v>
          </cell>
          <cell r="DQ732">
            <v>-647.5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</row>
        <row r="734">
          <cell r="F734">
            <v>-621.8399999999674</v>
          </cell>
          <cell r="G734">
            <v>-613.80000000004657</v>
          </cell>
          <cell r="H734">
            <v>-158.5800000000163</v>
          </cell>
          <cell r="I734">
            <v>-452.13999999989755</v>
          </cell>
          <cell r="J734">
            <v>0</v>
          </cell>
          <cell r="K734">
            <v>-34.504999999990105</v>
          </cell>
          <cell r="L734">
            <v>-599.5999999998603</v>
          </cell>
          <cell r="M734">
            <v>-1015.7999999998137</v>
          </cell>
          <cell r="N734">
            <v>-1066.7999999998137</v>
          </cell>
          <cell r="O734">
            <v>-982.80000000004657</v>
          </cell>
          <cell r="P734">
            <v>-253.23000000003958</v>
          </cell>
          <cell r="Q734">
            <v>-759.5</v>
          </cell>
          <cell r="R734">
            <v>-5577.7899999991059</v>
          </cell>
          <cell r="S734">
            <v>-163.79999999998836</v>
          </cell>
          <cell r="T734">
            <v>-390.40000000002328</v>
          </cell>
          <cell r="U734">
            <v>-57.360000000015134</v>
          </cell>
          <cell r="V734">
            <v>-392.86000000010245</v>
          </cell>
          <cell r="W734">
            <v>0</v>
          </cell>
          <cell r="X734">
            <v>-321.18999999994412</v>
          </cell>
          <cell r="Y734">
            <v>-534.39999999990687</v>
          </cell>
          <cell r="Z734">
            <v>-711.5999999998603</v>
          </cell>
          <cell r="AA734">
            <v>-1513.8000000000466</v>
          </cell>
          <cell r="AB734">
            <v>-770.19999999995343</v>
          </cell>
          <cell r="AC734">
            <v>-206.18000000005122</v>
          </cell>
          <cell r="AD734">
            <v>-516</v>
          </cell>
          <cell r="AE734">
            <v>-7439.2300000023097</v>
          </cell>
          <cell r="AF734">
            <v>-226.96000000007916</v>
          </cell>
          <cell r="AG734">
            <v>-759.63999999989755</v>
          </cell>
          <cell r="AH734">
            <v>-424.89000000001397</v>
          </cell>
          <cell r="AI734">
            <v>-619.0999999998603</v>
          </cell>
          <cell r="AJ734">
            <v>0</v>
          </cell>
          <cell r="AK734">
            <v>-213.5</v>
          </cell>
          <cell r="AL734">
            <v>-1042.6000000000931</v>
          </cell>
          <cell r="AM734">
            <v>-1200.7999999998137</v>
          </cell>
          <cell r="AN734">
            <v>-827.29999999981374</v>
          </cell>
          <cell r="AO734">
            <v>-1024.3999999999069</v>
          </cell>
          <cell r="AP734">
            <v>-421.73999999999069</v>
          </cell>
          <cell r="AQ734">
            <v>-678.30000000004657</v>
          </cell>
          <cell r="AR734">
            <v>-6286.9799999985844</v>
          </cell>
          <cell r="AS734">
            <v>-285.4000000001397</v>
          </cell>
          <cell r="AT734">
            <v>-354.20000000018626</v>
          </cell>
          <cell r="AU734">
            <v>-171.18999999994412</v>
          </cell>
          <cell r="AV734">
            <v>-550.43999999994412</v>
          </cell>
          <cell r="AW734">
            <v>0</v>
          </cell>
          <cell r="AX734">
            <v>-229.05000000004657</v>
          </cell>
          <cell r="AY734">
            <v>-748.5</v>
          </cell>
          <cell r="AZ734">
            <v>-657.5</v>
          </cell>
          <cell r="BA734">
            <v>-1148.5</v>
          </cell>
          <cell r="BB734">
            <v>-804.10000000009313</v>
          </cell>
          <cell r="BC734">
            <v>-663.5</v>
          </cell>
          <cell r="BD734">
            <v>-674.60000000009313</v>
          </cell>
          <cell r="BE734">
            <v>-6528.8100000005215</v>
          </cell>
          <cell r="BF734">
            <v>-656</v>
          </cell>
          <cell r="BG734">
            <v>-729</v>
          </cell>
          <cell r="BH734">
            <v>-240.43000000002212</v>
          </cell>
          <cell r="BI734">
            <v>-153.37999999988824</v>
          </cell>
          <cell r="BJ734">
            <v>0</v>
          </cell>
          <cell r="BK734">
            <v>0</v>
          </cell>
          <cell r="BL734">
            <v>-624.39999999990687</v>
          </cell>
          <cell r="BM734">
            <v>-1123.3999999999069</v>
          </cell>
          <cell r="BN734">
            <v>-914.4000000001397</v>
          </cell>
          <cell r="BO734">
            <v>-1196</v>
          </cell>
          <cell r="BP734">
            <v>-555.5999999998603</v>
          </cell>
          <cell r="BQ734">
            <v>-336.20000000018626</v>
          </cell>
          <cell r="BR734">
            <v>-5577.7600000016391</v>
          </cell>
          <cell r="BS734">
            <v>-475.69999999995343</v>
          </cell>
          <cell r="BT734">
            <v>-478.15000000002328</v>
          </cell>
          <cell r="BU734">
            <v>-374.23000000003958</v>
          </cell>
          <cell r="BV734">
            <v>-273.25</v>
          </cell>
          <cell r="BW734">
            <v>0</v>
          </cell>
          <cell r="BX734">
            <v>-33.850000000005821</v>
          </cell>
          <cell r="BY734">
            <v>-592.60000000009313</v>
          </cell>
          <cell r="BZ734">
            <v>-607.80000000004657</v>
          </cell>
          <cell r="CA734">
            <v>-773.5</v>
          </cell>
          <cell r="CB734">
            <v>-1074</v>
          </cell>
          <cell r="CC734">
            <v>-152.78000000002794</v>
          </cell>
          <cell r="CD734">
            <v>-741.9000000001397</v>
          </cell>
          <cell r="CE734">
            <v>-5501.4199999999255</v>
          </cell>
          <cell r="CF734">
            <v>-534.5999999998603</v>
          </cell>
          <cell r="CG734">
            <v>-831.20000000018626</v>
          </cell>
          <cell r="CH734">
            <v>-129.62000000005355</v>
          </cell>
          <cell r="CI734">
            <v>-380.55000000004657</v>
          </cell>
          <cell r="CJ734">
            <v>0</v>
          </cell>
          <cell r="CK734">
            <v>-189.25</v>
          </cell>
          <cell r="CL734">
            <v>-385</v>
          </cell>
          <cell r="CM734">
            <v>-635.40000000037253</v>
          </cell>
          <cell r="CN734">
            <v>-568.59999999962747</v>
          </cell>
          <cell r="CO734">
            <v>-681</v>
          </cell>
          <cell r="CP734">
            <v>-501.60000000009313</v>
          </cell>
          <cell r="CQ734">
            <v>-664.60000000009313</v>
          </cell>
          <cell r="CR734">
            <v>-7254.4700000006706</v>
          </cell>
          <cell r="CS734">
            <v>-1213.1000000000931</v>
          </cell>
          <cell r="CT734">
            <v>-426.80000000004657</v>
          </cell>
          <cell r="CU734">
            <v>-285.02000000001863</v>
          </cell>
          <cell r="CV734">
            <v>-151.69999999995343</v>
          </cell>
          <cell r="CW734">
            <v>0</v>
          </cell>
          <cell r="CX734">
            <v>-111.15000000002328</v>
          </cell>
          <cell r="CY734">
            <v>-436.20000000018626</v>
          </cell>
          <cell r="CZ734">
            <v>-979.20000000018626</v>
          </cell>
          <cell r="DA734">
            <v>-1402.5</v>
          </cell>
          <cell r="DB734">
            <v>-741.39999999990687</v>
          </cell>
          <cell r="DC734">
            <v>-895.39999999990687</v>
          </cell>
          <cell r="DD734">
            <v>-612</v>
          </cell>
          <cell r="DE734">
            <v>-11017.660000000149</v>
          </cell>
          <cell r="DF734">
            <v>-1073.1000000000931</v>
          </cell>
          <cell r="DG734">
            <v>-1417.5</v>
          </cell>
          <cell r="DH734">
            <v>-266.85999999998603</v>
          </cell>
          <cell r="DI734">
            <v>-876.5</v>
          </cell>
          <cell r="DJ734">
            <v>0</v>
          </cell>
          <cell r="DK734">
            <v>-353.40000000002328</v>
          </cell>
          <cell r="DL734">
            <v>-634</v>
          </cell>
          <cell r="DM734">
            <v>-789.5</v>
          </cell>
          <cell r="DN734">
            <v>-1738.6999999999534</v>
          </cell>
          <cell r="DO734">
            <v>-1775.7999999998137</v>
          </cell>
          <cell r="DP734">
            <v>-1441</v>
          </cell>
          <cell r="DQ734">
            <v>-651.30000000004657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6">
          <cell r="F736">
            <v>-956.3499999998603</v>
          </cell>
          <cell r="G736">
            <v>-676.57599999988452</v>
          </cell>
          <cell r="H736">
            <v>-1402.4199999999255</v>
          </cell>
          <cell r="I736">
            <v>-332.99400000018068</v>
          </cell>
          <cell r="J736">
            <v>-580.39000000013039</v>
          </cell>
          <cell r="K736">
            <v>-866</v>
          </cell>
          <cell r="L736">
            <v>-2197.6599999999162</v>
          </cell>
          <cell r="M736">
            <v>-1544.25</v>
          </cell>
          <cell r="N736">
            <v>-1589.8999999999069</v>
          </cell>
          <cell r="O736">
            <v>-1248.0900000000838</v>
          </cell>
          <cell r="P736">
            <v>-731.0659999998752</v>
          </cell>
          <cell r="Q736">
            <v>-927.81499999994412</v>
          </cell>
          <cell r="R736">
            <v>-14257.755999997258</v>
          </cell>
          <cell r="S736">
            <v>-2108.4500000001863</v>
          </cell>
          <cell r="T736">
            <v>-884.93500000005588</v>
          </cell>
          <cell r="U736">
            <v>-1726.8000000000466</v>
          </cell>
          <cell r="V736">
            <v>-448.72600000002421</v>
          </cell>
          <cell r="W736">
            <v>-508.17999999993481</v>
          </cell>
          <cell r="X736">
            <v>-990.80000000004657</v>
          </cell>
          <cell r="Y736">
            <v>-1893.0200000000186</v>
          </cell>
          <cell r="Z736">
            <v>-910.87000000011176</v>
          </cell>
          <cell r="AA736">
            <v>-1300.9560000000056</v>
          </cell>
          <cell r="AB736">
            <v>-994.97999999998137</v>
          </cell>
          <cell r="AC736">
            <v>-1153.9000000001397</v>
          </cell>
          <cell r="AD736">
            <v>-1336.1389999997336</v>
          </cell>
          <cell r="AE736">
            <v>-13888.344000000507</v>
          </cell>
          <cell r="AF736">
            <v>-1442.6499999999069</v>
          </cell>
          <cell r="AG736">
            <v>-879.57000000006519</v>
          </cell>
          <cell r="AH736">
            <v>-1495.0340000002179</v>
          </cell>
          <cell r="AI736">
            <v>-732.22999999998137</v>
          </cell>
          <cell r="AJ736">
            <v>-1057.5799999998417</v>
          </cell>
          <cell r="AK736">
            <v>-1485.2399999997579</v>
          </cell>
          <cell r="AL736">
            <v>-1364.2600000000093</v>
          </cell>
          <cell r="AM736">
            <v>-1220.8900000001304</v>
          </cell>
          <cell r="AN736">
            <v>-1959.2000000001863</v>
          </cell>
          <cell r="AO736">
            <v>-972.73499999986961</v>
          </cell>
          <cell r="AP736">
            <v>-661.52499999990687</v>
          </cell>
          <cell r="AQ736">
            <v>-617.42999999993481</v>
          </cell>
          <cell r="AR736">
            <v>-18247.715999994427</v>
          </cell>
          <cell r="AS736">
            <v>-3045.3299999998417</v>
          </cell>
          <cell r="AT736">
            <v>-897.32000000006519</v>
          </cell>
          <cell r="AU736">
            <v>-1035.7949999999255</v>
          </cell>
          <cell r="AV736">
            <v>-499.70699999993667</v>
          </cell>
          <cell r="AW736">
            <v>-1067</v>
          </cell>
          <cell r="AX736">
            <v>-1428.6999999999534</v>
          </cell>
          <cell r="AY736">
            <v>-3053.7099999997299</v>
          </cell>
          <cell r="AZ736">
            <v>-2116.9499999999534</v>
          </cell>
          <cell r="BA736">
            <v>-2036.5</v>
          </cell>
          <cell r="BB736">
            <v>-1463.0300000000279</v>
          </cell>
          <cell r="BC736">
            <v>-848.01499999989755</v>
          </cell>
          <cell r="BD736">
            <v>-755.65899999975227</v>
          </cell>
          <cell r="BE736">
            <v>-17161.513999998569</v>
          </cell>
          <cell r="BF736">
            <v>-1336.6699999996927</v>
          </cell>
          <cell r="BG736">
            <v>-561.19000000017695</v>
          </cell>
          <cell r="BH736">
            <v>-1624.1740000001155</v>
          </cell>
          <cell r="BI736">
            <v>-748.04399999999441</v>
          </cell>
          <cell r="BJ736">
            <v>-1515.5</v>
          </cell>
          <cell r="BK736">
            <v>-1306.4650000000838</v>
          </cell>
          <cell r="BL736">
            <v>-3133.3899999996647</v>
          </cell>
          <cell r="BM736">
            <v>-2245.1099999998696</v>
          </cell>
          <cell r="BN736">
            <v>-1566.3699999998789</v>
          </cell>
          <cell r="BO736">
            <v>-1189.8459999999031</v>
          </cell>
          <cell r="BP736">
            <v>-847.73999999999069</v>
          </cell>
          <cell r="BQ736">
            <v>-1087.0149999998976</v>
          </cell>
          <cell r="BR736">
            <v>-18563.437000002712</v>
          </cell>
          <cell r="BS736">
            <v>-2215.7999999998137</v>
          </cell>
          <cell r="BT736">
            <v>-614.68499999982305</v>
          </cell>
          <cell r="BU736">
            <v>-1458.6349999997765</v>
          </cell>
          <cell r="BV736">
            <v>-555.21999999973923</v>
          </cell>
          <cell r="BW736">
            <v>-581.69999999995343</v>
          </cell>
          <cell r="BX736">
            <v>-1456.1000000000931</v>
          </cell>
          <cell r="BY736">
            <v>-3442.3800000001211</v>
          </cell>
          <cell r="BZ736">
            <v>-2233.929999999702</v>
          </cell>
          <cell r="CA736">
            <v>-1871.6749999998137</v>
          </cell>
          <cell r="CB736">
            <v>-1555.4659999997821</v>
          </cell>
          <cell r="CC736">
            <v>-1506.8800000001211</v>
          </cell>
          <cell r="CD736">
            <v>-1070.9660000000149</v>
          </cell>
          <cell r="CE736">
            <v>-18101.960000000894</v>
          </cell>
          <cell r="CF736">
            <v>-2070.4800000002142</v>
          </cell>
          <cell r="CG736">
            <v>-759.68600000021979</v>
          </cell>
          <cell r="CH736">
            <v>-1973.8689999999478</v>
          </cell>
          <cell r="CI736">
            <v>-621.39699999964796</v>
          </cell>
          <cell r="CJ736">
            <v>-1250.5999999998603</v>
          </cell>
          <cell r="CK736">
            <v>-1830.1000000000931</v>
          </cell>
          <cell r="CL736">
            <v>-2919.5400000000373</v>
          </cell>
          <cell r="CM736">
            <v>-2488.5200000000186</v>
          </cell>
          <cell r="CN736">
            <v>-1260.2000000001863</v>
          </cell>
          <cell r="CO736">
            <v>-865.51399999996647</v>
          </cell>
          <cell r="CP736">
            <v>-988.32999999984168</v>
          </cell>
          <cell r="CQ736">
            <v>-1073.7239999999292</v>
          </cell>
          <cell r="CR736">
            <v>-14810.170999996364</v>
          </cell>
          <cell r="CS736">
            <v>-2795.6300000001211</v>
          </cell>
          <cell r="CT736">
            <v>-658.30999999982305</v>
          </cell>
          <cell r="CU736">
            <v>-960.41700000013225</v>
          </cell>
          <cell r="CV736">
            <v>-738.72799999988638</v>
          </cell>
          <cell r="CW736">
            <v>-762.63000000012107</v>
          </cell>
          <cell r="CX736">
            <v>-1205.9099999999162</v>
          </cell>
          <cell r="CY736">
            <v>-1196.9599999999627</v>
          </cell>
          <cell r="CZ736">
            <v>-664.75</v>
          </cell>
          <cell r="DA736">
            <v>-463.79999999981374</v>
          </cell>
          <cell r="DB736">
            <v>-718.57000000006519</v>
          </cell>
          <cell r="DC736">
            <v>-2722.2960000000894</v>
          </cell>
          <cell r="DD736">
            <v>-1922.1699999999255</v>
          </cell>
          <cell r="DE736">
            <v>-18658.432000003755</v>
          </cell>
          <cell r="DF736">
            <v>-2706.0959999999031</v>
          </cell>
          <cell r="DG736">
            <v>-372.28000000026077</v>
          </cell>
          <cell r="DH736">
            <v>-1299.9000000001397</v>
          </cell>
          <cell r="DI736">
            <v>-1165.6999999999534</v>
          </cell>
          <cell r="DJ736">
            <v>-569.25600000005215</v>
          </cell>
          <cell r="DK736">
            <v>-1541.1000000000931</v>
          </cell>
          <cell r="DL736">
            <v>-1181.9899999997579</v>
          </cell>
          <cell r="DM736">
            <v>-901.01000000024214</v>
          </cell>
          <cell r="DN736">
            <v>-1111.25</v>
          </cell>
          <cell r="DO736">
            <v>-1115.3400000000838</v>
          </cell>
          <cell r="DP736">
            <v>-3234.4199999999255</v>
          </cell>
          <cell r="DQ736">
            <v>-3460.089999999851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</row>
        <row r="737">
          <cell r="F737">
            <v>0</v>
          </cell>
          <cell r="G737">
            <v>3.51400000002468</v>
          </cell>
          <cell r="H737">
            <v>-2.6620000000111759</v>
          </cell>
          <cell r="I737">
            <v>-1.4999999984866008E-2</v>
          </cell>
          <cell r="J737">
            <v>0</v>
          </cell>
          <cell r="K737">
            <v>0</v>
          </cell>
          <cell r="L737">
            <v>-6.4999999944120646E-2</v>
          </cell>
          <cell r="M737">
            <v>-3.7299999999813735</v>
          </cell>
          <cell r="N737">
            <v>0</v>
          </cell>
          <cell r="O737">
            <v>-6.3280000000086147</v>
          </cell>
          <cell r="P737">
            <v>0</v>
          </cell>
          <cell r="Q737">
            <v>0</v>
          </cell>
          <cell r="R737">
            <v>-85.315000000409782</v>
          </cell>
          <cell r="S737">
            <v>0.13999999995576218</v>
          </cell>
          <cell r="T737">
            <v>0.73800000001210719</v>
          </cell>
          <cell r="U737">
            <v>-77.154999999998836</v>
          </cell>
          <cell r="V737">
            <v>-3.2999999995809048E-2</v>
          </cell>
          <cell r="W737">
            <v>0</v>
          </cell>
          <cell r="X737">
            <v>0</v>
          </cell>
          <cell r="Y737">
            <v>-3.0300000000279397</v>
          </cell>
          <cell r="Z737">
            <v>-3.629999999946449</v>
          </cell>
          <cell r="AA737">
            <v>0</v>
          </cell>
          <cell r="AB737">
            <v>-2.4029999999911524</v>
          </cell>
          <cell r="AC737">
            <v>5.7999999989988282E-2</v>
          </cell>
          <cell r="AD737">
            <v>0</v>
          </cell>
          <cell r="AE737">
            <v>-2.6730000004172325</v>
          </cell>
          <cell r="AF737">
            <v>0.2599999999802094</v>
          </cell>
          <cell r="AG737">
            <v>0.83500000002095476</v>
          </cell>
          <cell r="AH737">
            <v>-3.6400000000139698</v>
          </cell>
          <cell r="AI737">
            <v>-1.3000000006286427E-2</v>
          </cell>
          <cell r="AJ737">
            <v>0</v>
          </cell>
          <cell r="AK737">
            <v>0</v>
          </cell>
          <cell r="AL737">
            <v>-3.8999999989755452E-2</v>
          </cell>
          <cell r="AM737">
            <v>-0.10999999998603016</v>
          </cell>
          <cell r="AN737">
            <v>-2.6000000012572855E-2</v>
          </cell>
          <cell r="AO737">
            <v>-0.14999999999417923</v>
          </cell>
          <cell r="AP737">
            <v>0.21000000002095476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</row>
        <row r="738">
          <cell r="F738">
            <v>3.9409999999916181</v>
          </cell>
          <cell r="G738">
            <v>22.24199999999837</v>
          </cell>
          <cell r="H738">
            <v>-19.429000000003725</v>
          </cell>
          <cell r="I738">
            <v>-4.8500000000058208</v>
          </cell>
          <cell r="J738">
            <v>-80.946999999985565</v>
          </cell>
          <cell r="K738">
            <v>-1.1560000000172295</v>
          </cell>
          <cell r="L738">
            <v>-11.790000000037253</v>
          </cell>
          <cell r="M738">
            <v>-28.654999999969732</v>
          </cell>
          <cell r="N738">
            <v>-2.8299999999871943</v>
          </cell>
          <cell r="O738">
            <v>-144.54400000002352</v>
          </cell>
          <cell r="P738">
            <v>-88.857000000018161</v>
          </cell>
          <cell r="Q738">
            <v>-4.1609999999927823</v>
          </cell>
          <cell r="R738">
            <v>-435.68399999989197</v>
          </cell>
          <cell r="S738">
            <v>-86.570999999996275</v>
          </cell>
          <cell r="T738">
            <v>3.4349999999976717</v>
          </cell>
          <cell r="U738">
            <v>-112.76300000000629</v>
          </cell>
          <cell r="V738">
            <v>-5.2369999999937136</v>
          </cell>
          <cell r="W738">
            <v>-3.1820000000006985</v>
          </cell>
          <cell r="X738">
            <v>-9.4999999972060323E-2</v>
          </cell>
          <cell r="Y738">
            <v>-12.385000000009313</v>
          </cell>
          <cell r="Z738">
            <v>-22.340000000025611</v>
          </cell>
          <cell r="AA738">
            <v>-1.1879999999655411</v>
          </cell>
          <cell r="AB738">
            <v>-105.10499999998137</v>
          </cell>
          <cell r="AC738">
            <v>-90.08799999995972</v>
          </cell>
          <cell r="AD738">
            <v>-0.1650000000372529</v>
          </cell>
          <cell r="AE738">
            <v>-167.98400000063702</v>
          </cell>
          <cell r="AF738">
            <v>15.842999999993481</v>
          </cell>
          <cell r="AG738">
            <v>0.375</v>
          </cell>
          <cell r="AH738">
            <v>-16.818000000028405</v>
          </cell>
          <cell r="AI738">
            <v>-0.92100000000209548</v>
          </cell>
          <cell r="AJ738">
            <v>-3.2870000000111759</v>
          </cell>
          <cell r="AK738">
            <v>-0.16500000000814907</v>
          </cell>
          <cell r="AL738">
            <v>-9.7449999999953434</v>
          </cell>
          <cell r="AM738">
            <v>-50.420999999972992</v>
          </cell>
          <cell r="AN738">
            <v>-7.6000000030035153E-2</v>
          </cell>
          <cell r="AO738">
            <v>-11.201999999990221</v>
          </cell>
          <cell r="AP738">
            <v>-83.139999999984866</v>
          </cell>
          <cell r="AQ738">
            <v>-8.4269999999960419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</row>
        <row r="739">
          <cell r="F739">
            <v>-262.69999999995343</v>
          </cell>
          <cell r="G739">
            <v>-32.549999999988358</v>
          </cell>
          <cell r="H739">
            <v>-15.940000000002328</v>
          </cell>
          <cell r="I739">
            <v>-107.92000000001281</v>
          </cell>
          <cell r="J739">
            <v>0</v>
          </cell>
          <cell r="K739">
            <v>-96.5</v>
          </cell>
          <cell r="L739">
            <v>-183</v>
          </cell>
          <cell r="M739">
            <v>-168.61999999999534</v>
          </cell>
          <cell r="N739">
            <v>-141.65500000002794</v>
          </cell>
          <cell r="O739">
            <v>-146.22499999997672</v>
          </cell>
          <cell r="P739">
            <v>-235.5</v>
          </cell>
          <cell r="Q739">
            <v>-214.79999999998836</v>
          </cell>
          <cell r="R739">
            <v>-1767.6350000007078</v>
          </cell>
          <cell r="S739">
            <v>-212</v>
          </cell>
          <cell r="T739">
            <v>-33</v>
          </cell>
          <cell r="U739">
            <v>-87.720000000001164</v>
          </cell>
          <cell r="V739">
            <v>-92.909999999974389</v>
          </cell>
          <cell r="W739">
            <v>0</v>
          </cell>
          <cell r="X739">
            <v>-146.18499999999767</v>
          </cell>
          <cell r="Y739">
            <v>-108.90000000002328</v>
          </cell>
          <cell r="Z739">
            <v>-225</v>
          </cell>
          <cell r="AA739">
            <v>-425.71999999997206</v>
          </cell>
          <cell r="AB739">
            <v>-125.84999999997672</v>
          </cell>
          <cell r="AC739">
            <v>-225.04999999998836</v>
          </cell>
          <cell r="AD739">
            <v>-85.300000000046566</v>
          </cell>
          <cell r="AE739">
            <v>-1408.7849999996834</v>
          </cell>
          <cell r="AF739">
            <v>-160.45000000006985</v>
          </cell>
          <cell r="AG739">
            <v>-162.20000000001164</v>
          </cell>
          <cell r="AH739">
            <v>-6.7300000000104774</v>
          </cell>
          <cell r="AI739">
            <v>-111.0800000000163</v>
          </cell>
          <cell r="AJ739">
            <v>0</v>
          </cell>
          <cell r="AK739">
            <v>-67.26500000001397</v>
          </cell>
          <cell r="AL739">
            <v>-143.26999999996042</v>
          </cell>
          <cell r="AM739">
            <v>-214.11999999999534</v>
          </cell>
          <cell r="AN739">
            <v>-172.17000000001281</v>
          </cell>
          <cell r="AO739">
            <v>-142.04999999998836</v>
          </cell>
          <cell r="AP739">
            <v>-138.5</v>
          </cell>
          <cell r="AQ739">
            <v>-90.949999999953434</v>
          </cell>
          <cell r="AR739">
            <v>-1377.5099999997765</v>
          </cell>
          <cell r="AS739">
            <v>-359.69999999995343</v>
          </cell>
          <cell r="AT739">
            <v>-59.75</v>
          </cell>
          <cell r="AU739">
            <v>0</v>
          </cell>
          <cell r="AV739">
            <v>-92.5</v>
          </cell>
          <cell r="AW739">
            <v>0</v>
          </cell>
          <cell r="AX739">
            <v>-47.429999999993015</v>
          </cell>
          <cell r="AY739">
            <v>-91.40500000002794</v>
          </cell>
          <cell r="AZ739">
            <v>-127.39999999996508</v>
          </cell>
          <cell r="BA739">
            <v>0</v>
          </cell>
          <cell r="BB739">
            <v>-134.64999999996508</v>
          </cell>
          <cell r="BC739">
            <v>-266.17499999998836</v>
          </cell>
          <cell r="BD739">
            <v>-198.5</v>
          </cell>
          <cell r="BE739">
            <v>-1445.4705000007525</v>
          </cell>
          <cell r="BF739">
            <v>-271.09999999997672</v>
          </cell>
          <cell r="BG739">
            <v>-179.90000000002328</v>
          </cell>
          <cell r="BH739">
            <v>0</v>
          </cell>
          <cell r="BI739">
            <v>-32.159999999974389</v>
          </cell>
          <cell r="BJ739">
            <v>-52.340500000000247</v>
          </cell>
          <cell r="BK739">
            <v>-12.360000000015134</v>
          </cell>
          <cell r="BL739">
            <v>-31.700000000011642</v>
          </cell>
          <cell r="BM739">
            <v>-244.04999999998836</v>
          </cell>
          <cell r="BN739">
            <v>-142.97999999998137</v>
          </cell>
          <cell r="BO739">
            <v>-72.880000000004657</v>
          </cell>
          <cell r="BP739">
            <v>-212.34999999997672</v>
          </cell>
          <cell r="BQ739">
            <v>-193.64999999990687</v>
          </cell>
          <cell r="BR739">
            <v>-1547.5750000006519</v>
          </cell>
          <cell r="BS739">
            <v>-204.05000000004657</v>
          </cell>
          <cell r="BT739">
            <v>-126.40000000002328</v>
          </cell>
          <cell r="BU739">
            <v>0</v>
          </cell>
          <cell r="BV739">
            <v>-262.03000000002794</v>
          </cell>
          <cell r="BW739">
            <v>0</v>
          </cell>
          <cell r="BX739">
            <v>0</v>
          </cell>
          <cell r="BY739">
            <v>-175.77500000002328</v>
          </cell>
          <cell r="BZ739">
            <v>-69.019999999960419</v>
          </cell>
          <cell r="CA739">
            <v>0</v>
          </cell>
          <cell r="CB739">
            <v>-57.200000000011642</v>
          </cell>
          <cell r="CC739">
            <v>-334.79999999998836</v>
          </cell>
          <cell r="CD739">
            <v>-318.29999999993015</v>
          </cell>
          <cell r="CE739">
            <v>-1374.4950000001118</v>
          </cell>
          <cell r="CF739">
            <v>-219.25</v>
          </cell>
          <cell r="CG739">
            <v>-70.525000000023283</v>
          </cell>
          <cell r="CH739">
            <v>-15.780000000013388</v>
          </cell>
          <cell r="CI739">
            <v>-43.5</v>
          </cell>
          <cell r="CJ739">
            <v>0</v>
          </cell>
          <cell r="CK739">
            <v>0</v>
          </cell>
          <cell r="CL739">
            <v>-156.5</v>
          </cell>
          <cell r="CM739">
            <v>-125.75</v>
          </cell>
          <cell r="CN739">
            <v>-79.360000000015134</v>
          </cell>
          <cell r="CO739">
            <v>-173.28000000002794</v>
          </cell>
          <cell r="CP739">
            <v>-312.15000000002328</v>
          </cell>
          <cell r="CQ739">
            <v>-178.39999999990687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</row>
        <row r="740">
          <cell r="F740">
            <v>-834.70000000018626</v>
          </cell>
          <cell r="G740">
            <v>-724.0999999998603</v>
          </cell>
          <cell r="H740">
            <v>-1671.7999999998137</v>
          </cell>
          <cell r="I740">
            <v>-546</v>
          </cell>
          <cell r="J740">
            <v>-545.4000000001397</v>
          </cell>
          <cell r="K740">
            <v>-1524.1000000000931</v>
          </cell>
          <cell r="L740">
            <v>-1568.2000000001863</v>
          </cell>
          <cell r="M740">
            <v>-1270.2999999998137</v>
          </cell>
          <cell r="N740">
            <v>-1163.5</v>
          </cell>
          <cell r="O740">
            <v>-614.5</v>
          </cell>
          <cell r="P740">
            <v>-1146.8999999999069</v>
          </cell>
          <cell r="Q740">
            <v>-1123.5</v>
          </cell>
          <cell r="R740">
            <v>-13870</v>
          </cell>
          <cell r="S740">
            <v>-1862.3999999999069</v>
          </cell>
          <cell r="T740">
            <v>-604.1999999997206</v>
          </cell>
          <cell r="U740">
            <v>-1517.5</v>
          </cell>
          <cell r="V740">
            <v>-931.10000000009313</v>
          </cell>
          <cell r="W740">
            <v>-770.79999999981374</v>
          </cell>
          <cell r="X740">
            <v>-1006.1000000000931</v>
          </cell>
          <cell r="Y740">
            <v>-1535.2999999998137</v>
          </cell>
          <cell r="Z740">
            <v>-1150</v>
          </cell>
          <cell r="AA740">
            <v>-1647.6999999997206</v>
          </cell>
          <cell r="AB740">
            <v>-760.90000000037253</v>
          </cell>
          <cell r="AC740">
            <v>-1221.8000000000466</v>
          </cell>
          <cell r="AD740">
            <v>-862.19999999995343</v>
          </cell>
          <cell r="AE740">
            <v>-13722.20000000298</v>
          </cell>
          <cell r="AF740">
            <v>-1195.8999999999069</v>
          </cell>
          <cell r="AG740">
            <v>-561.29999999981374</v>
          </cell>
          <cell r="AH740">
            <v>-1064.4000000001397</v>
          </cell>
          <cell r="AI740">
            <v>-786.5999999998603</v>
          </cell>
          <cell r="AJ740">
            <v>-583.39999999990687</v>
          </cell>
          <cell r="AK740">
            <v>-2068.3999999999069</v>
          </cell>
          <cell r="AL740">
            <v>-1340.7999999998137</v>
          </cell>
          <cell r="AM740">
            <v>-1013.7000000001863</v>
          </cell>
          <cell r="AN740">
            <v>-1524.1000000000931</v>
          </cell>
          <cell r="AO740">
            <v>-745.1999999997206</v>
          </cell>
          <cell r="AP740">
            <v>-1574.6000000000931</v>
          </cell>
          <cell r="AQ740">
            <v>-1263.7999999998137</v>
          </cell>
          <cell r="AR740">
            <v>-13326.300000000745</v>
          </cell>
          <cell r="AS740">
            <v>-1523.1000000000931</v>
          </cell>
          <cell r="AT740">
            <v>-802</v>
          </cell>
          <cell r="AU740">
            <v>-1305.4000000001397</v>
          </cell>
          <cell r="AV740">
            <v>-472.69999999995343</v>
          </cell>
          <cell r="AW740">
            <v>-1343</v>
          </cell>
          <cell r="AX740">
            <v>-1248.8999999999069</v>
          </cell>
          <cell r="AY740">
            <v>-1787</v>
          </cell>
          <cell r="AZ740">
            <v>-993.70000000018626</v>
          </cell>
          <cell r="BA740">
            <v>-1107.2000000001863</v>
          </cell>
          <cell r="BB740">
            <v>-851.29999999981374</v>
          </cell>
          <cell r="BC740">
            <v>-1226</v>
          </cell>
          <cell r="BD740">
            <v>-666</v>
          </cell>
          <cell r="BE740">
            <v>-15767.300000000745</v>
          </cell>
          <cell r="BF740">
            <v>-2034.7000000001863</v>
          </cell>
          <cell r="BG740">
            <v>-661.5</v>
          </cell>
          <cell r="BH740">
            <v>-1093.6000000000931</v>
          </cell>
          <cell r="BI740">
            <v>-413</v>
          </cell>
          <cell r="BJ740">
            <v>-1610</v>
          </cell>
          <cell r="BK740">
            <v>-1074.1000000000931</v>
          </cell>
          <cell r="BL740">
            <v>-2570</v>
          </cell>
          <cell r="BM740">
            <v>-1358.5999999996275</v>
          </cell>
          <cell r="BN740">
            <v>-1348.7999999998137</v>
          </cell>
          <cell r="BO740">
            <v>-855</v>
          </cell>
          <cell r="BP740">
            <v>-1780.5</v>
          </cell>
          <cell r="BQ740">
            <v>-967.5</v>
          </cell>
          <cell r="BR740">
            <v>-14085.900000002235</v>
          </cell>
          <cell r="BS740">
            <v>-1226.9000000003725</v>
          </cell>
          <cell r="BT740">
            <v>-983.4000000001397</v>
          </cell>
          <cell r="BU740">
            <v>-1254.6000000000931</v>
          </cell>
          <cell r="BV740">
            <v>-574</v>
          </cell>
          <cell r="BW740">
            <v>-1323.8999999999069</v>
          </cell>
          <cell r="BX740">
            <v>-1670.1000000000931</v>
          </cell>
          <cell r="BY740">
            <v>-1701.1000000000931</v>
          </cell>
          <cell r="BZ740">
            <v>-1349.2999999998137</v>
          </cell>
          <cell r="CA740">
            <v>-1364.2000000001863</v>
          </cell>
          <cell r="CB740">
            <v>-681.5</v>
          </cell>
          <cell r="CC740">
            <v>-1198.3000000000466</v>
          </cell>
          <cell r="CD740">
            <v>-758.60000000009313</v>
          </cell>
          <cell r="CE740">
            <v>-13804.900000002235</v>
          </cell>
          <cell r="CF740">
            <v>-1616.5</v>
          </cell>
          <cell r="CG740">
            <v>-1314.5</v>
          </cell>
          <cell r="CH740">
            <v>-657.5</v>
          </cell>
          <cell r="CI740">
            <v>-570.4000000001397</v>
          </cell>
          <cell r="CJ740">
            <v>-1349.1000000000931</v>
          </cell>
          <cell r="CK740">
            <v>-1435.4000000003725</v>
          </cell>
          <cell r="CL740">
            <v>-1537.7000000001863</v>
          </cell>
          <cell r="CM740">
            <v>-889.29999999981374</v>
          </cell>
          <cell r="CN740">
            <v>-1007.8000000002794</v>
          </cell>
          <cell r="CO740">
            <v>-1218</v>
          </cell>
          <cell r="CP740">
            <v>-1302.2999999998137</v>
          </cell>
          <cell r="CQ740">
            <v>-906.40000000037253</v>
          </cell>
          <cell r="CR740">
            <v>-15948.29999999702</v>
          </cell>
          <cell r="CS740">
            <v>-2783.4000000003725</v>
          </cell>
          <cell r="CT740">
            <v>-681.70000000018626</v>
          </cell>
          <cell r="CU740">
            <v>-1368.6000000000931</v>
          </cell>
          <cell r="CV740">
            <v>-406.60000000009313</v>
          </cell>
          <cell r="CW740">
            <v>-1292.1999999999534</v>
          </cell>
          <cell r="CX740">
            <v>-1165.3999999999069</v>
          </cell>
          <cell r="CY740">
            <v>-848.70000000018626</v>
          </cell>
          <cell r="CZ740">
            <v>-963.20000000018626</v>
          </cell>
          <cell r="DA740">
            <v>-1072.7000000001863</v>
          </cell>
          <cell r="DB740">
            <v>-928</v>
          </cell>
          <cell r="DC740">
            <v>-1870.5999999996275</v>
          </cell>
          <cell r="DD740">
            <v>-2567.2000000001863</v>
          </cell>
          <cell r="DE740">
            <v>-21075.900000002235</v>
          </cell>
          <cell r="DF740">
            <v>-3682.7000000001863</v>
          </cell>
          <cell r="DG740">
            <v>-1578.9000000001397</v>
          </cell>
          <cell r="DH740">
            <v>-1800.2999999998137</v>
          </cell>
          <cell r="DI740">
            <v>-1096.6000000000931</v>
          </cell>
          <cell r="DJ740">
            <v>-2162.7000000001863</v>
          </cell>
          <cell r="DK740">
            <v>-996.79999999981374</v>
          </cell>
          <cell r="DL740">
            <v>-843</v>
          </cell>
          <cell r="DM740">
            <v>-1236</v>
          </cell>
          <cell r="DN740">
            <v>-1213</v>
          </cell>
          <cell r="DO740">
            <v>-673.70000000018626</v>
          </cell>
          <cell r="DP740">
            <v>-2219.4000000003725</v>
          </cell>
          <cell r="DQ740">
            <v>-3572.7999999998137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</row>
        <row r="741">
          <cell r="F741">
            <v>-417.83400000003166</v>
          </cell>
          <cell r="G741">
            <v>-635.4269999996759</v>
          </cell>
          <cell r="H741">
            <v>-646.93700000003446</v>
          </cell>
          <cell r="I741">
            <v>-689.32499999983702</v>
          </cell>
          <cell r="J741">
            <v>-192.26000000000931</v>
          </cell>
          <cell r="K741">
            <v>-1116.935999999987</v>
          </cell>
          <cell r="L741">
            <v>-2498.2999999998137</v>
          </cell>
          <cell r="M741">
            <v>-1826.4199999996927</v>
          </cell>
          <cell r="N741">
            <v>-1403.8350000001956</v>
          </cell>
          <cell r="O741">
            <v>-1186.8400000000838</v>
          </cell>
          <cell r="P741">
            <v>-959.07000000006519</v>
          </cell>
          <cell r="Q741">
            <v>-1040.8570000000764</v>
          </cell>
          <cell r="R741">
            <v>-12921.126999996603</v>
          </cell>
          <cell r="S741">
            <v>-563.87700000009499</v>
          </cell>
          <cell r="T741">
            <v>-485.82199999992736</v>
          </cell>
          <cell r="U741">
            <v>-964.68799999996554</v>
          </cell>
          <cell r="V741">
            <v>-1202.6170000000857</v>
          </cell>
          <cell r="W741">
            <v>-645.42699999990873</v>
          </cell>
          <cell r="X741">
            <v>-1479.3389999999199</v>
          </cell>
          <cell r="Y741">
            <v>-2833.2999999998137</v>
          </cell>
          <cell r="Z741">
            <v>-1423.434999999823</v>
          </cell>
          <cell r="AA741">
            <v>-676.86699999962002</v>
          </cell>
          <cell r="AB741">
            <v>-1027.2660000000615</v>
          </cell>
          <cell r="AC741">
            <v>-619.7339999997057</v>
          </cell>
          <cell r="AD741">
            <v>-998.75500000012107</v>
          </cell>
          <cell r="AE741">
            <v>-14182.133999999613</v>
          </cell>
          <cell r="AF741">
            <v>-334.13399999961257</v>
          </cell>
          <cell r="AG741">
            <v>-580.53799999970943</v>
          </cell>
          <cell r="AH741">
            <v>-1018.1409999999451</v>
          </cell>
          <cell r="AI741">
            <v>-1466.8960000000661</v>
          </cell>
          <cell r="AJ741">
            <v>-688.10999999998603</v>
          </cell>
          <cell r="AK741">
            <v>-1314.435999999987</v>
          </cell>
          <cell r="AL741">
            <v>-2890.4599999999627</v>
          </cell>
          <cell r="AM741">
            <v>-2414.910000000149</v>
          </cell>
          <cell r="AN741">
            <v>-1448.1649999998044</v>
          </cell>
          <cell r="AO741">
            <v>-945.01300000003539</v>
          </cell>
          <cell r="AP741">
            <v>-627.81299999984913</v>
          </cell>
          <cell r="AQ741">
            <v>-453.51800000015646</v>
          </cell>
          <cell r="AR741">
            <v>-20788.134999997914</v>
          </cell>
          <cell r="AS741">
            <v>-1194.3300000000745</v>
          </cell>
          <cell r="AT741">
            <v>-1344.8229999998584</v>
          </cell>
          <cell r="AU741">
            <v>-1181.9420000000391</v>
          </cell>
          <cell r="AV741">
            <v>-1509.7899999999208</v>
          </cell>
          <cell r="AW741">
            <v>-909.96000000007916</v>
          </cell>
          <cell r="AX741">
            <v>-1930.1000000000931</v>
          </cell>
          <cell r="AY741">
            <v>-3419.5</v>
          </cell>
          <cell r="AZ741">
            <v>-3531.6800000001676</v>
          </cell>
          <cell r="BA741">
            <v>-2550.059999999823</v>
          </cell>
          <cell r="BB741">
            <v>-1543.839999999851</v>
          </cell>
          <cell r="BC741">
            <v>-853.04999999981374</v>
          </cell>
          <cell r="BD741">
            <v>-819.06000000005588</v>
          </cell>
          <cell r="BE741">
            <v>-19551.654000002891</v>
          </cell>
          <cell r="BF741">
            <v>-968.16999999992549</v>
          </cell>
          <cell r="BG741">
            <v>-999.36200000019744</v>
          </cell>
          <cell r="BH741">
            <v>-715.57000000006519</v>
          </cell>
          <cell r="BI741">
            <v>-855.84699999995064</v>
          </cell>
          <cell r="BJ741">
            <v>-938.08799999998882</v>
          </cell>
          <cell r="BK741">
            <v>-2223.2999999998137</v>
          </cell>
          <cell r="BL741">
            <v>-3412.3999999999069</v>
          </cell>
          <cell r="BM741">
            <v>-3158.2999999998137</v>
          </cell>
          <cell r="BN741">
            <v>-2541.8549999999814</v>
          </cell>
          <cell r="BO741">
            <v>-1830.1969999999274</v>
          </cell>
          <cell r="BP741">
            <v>-830.64999999990687</v>
          </cell>
          <cell r="BQ741">
            <v>-1077.9150000000373</v>
          </cell>
          <cell r="BR741">
            <v>-21464.820999998599</v>
          </cell>
          <cell r="BS741">
            <v>-1088.4409999998752</v>
          </cell>
          <cell r="BT741">
            <v>-891.36700000008568</v>
          </cell>
          <cell r="BU741">
            <v>-667.70700000005309</v>
          </cell>
          <cell r="BV741">
            <v>-1063.3350000000792</v>
          </cell>
          <cell r="BW741">
            <v>-966.69999999995343</v>
          </cell>
          <cell r="BX741">
            <v>-2695.3999999999069</v>
          </cell>
          <cell r="BY741">
            <v>-3228.809999999823</v>
          </cell>
          <cell r="BZ741">
            <v>-3523.3899999996647</v>
          </cell>
          <cell r="CA741">
            <v>-3037.5</v>
          </cell>
          <cell r="CB741">
            <v>-1426.7090000000317</v>
          </cell>
          <cell r="CC741">
            <v>-1267.7670000002254</v>
          </cell>
          <cell r="CD741">
            <v>-1607.6950000000652</v>
          </cell>
          <cell r="CE741">
            <v>-24299.636999998242</v>
          </cell>
          <cell r="CF741">
            <v>-1434.6340000000782</v>
          </cell>
          <cell r="CG741">
            <v>-1200.1780000000726</v>
          </cell>
          <cell r="CH741">
            <v>-1263.0110000001732</v>
          </cell>
          <cell r="CI741">
            <v>-1380.9429999999702</v>
          </cell>
          <cell r="CJ741">
            <v>-1027.3960000000661</v>
          </cell>
          <cell r="CK741">
            <v>-2621.5</v>
          </cell>
          <cell r="CL741">
            <v>-3656.1699999996927</v>
          </cell>
          <cell r="CM741">
            <v>-3631.8599999998696</v>
          </cell>
          <cell r="CN741">
            <v>-3096.4309999998659</v>
          </cell>
          <cell r="CO741">
            <v>-1668.0699999998324</v>
          </cell>
          <cell r="CP741">
            <v>-794.48500000010245</v>
          </cell>
          <cell r="CQ741">
            <v>-2524.9590000000317</v>
          </cell>
          <cell r="CR741">
            <v>-14830.234999995679</v>
          </cell>
          <cell r="CS741">
            <v>-1650.7020000000484</v>
          </cell>
          <cell r="CT741">
            <v>-1192.9769999999553</v>
          </cell>
          <cell r="CU741">
            <v>-1826.9719999999506</v>
          </cell>
          <cell r="CV741">
            <v>-1322.4810000001453</v>
          </cell>
          <cell r="CW741">
            <v>-888.53999999992084</v>
          </cell>
          <cell r="CX741">
            <v>-1450.0450000001583</v>
          </cell>
          <cell r="CY741">
            <v>-857.17000000039116</v>
          </cell>
          <cell r="CZ741">
            <v>-1321.7299999999814</v>
          </cell>
          <cell r="DA741">
            <v>-1929.5300000002608</v>
          </cell>
          <cell r="DB741">
            <v>-709.04500000015832</v>
          </cell>
          <cell r="DC741">
            <v>-662.39299999992363</v>
          </cell>
          <cell r="DD741">
            <v>-1018.6500000001397</v>
          </cell>
          <cell r="DE741">
            <v>-17563.756999995559</v>
          </cell>
          <cell r="DF741">
            <v>-2579.8760000001639</v>
          </cell>
          <cell r="DG741">
            <v>-639.11599999992177</v>
          </cell>
          <cell r="DH741">
            <v>-1476.2849999999162</v>
          </cell>
          <cell r="DI741">
            <v>-1292.8600000001024</v>
          </cell>
          <cell r="DJ741">
            <v>-1067.2800000000279</v>
          </cell>
          <cell r="DK741">
            <v>-1499.0699999995995</v>
          </cell>
          <cell r="DL741">
            <v>-1455.0800000000745</v>
          </cell>
          <cell r="DM741">
            <v>-918.75</v>
          </cell>
          <cell r="DN741">
            <v>-1320.4699999999721</v>
          </cell>
          <cell r="DO741">
            <v>-1048.9599999999627</v>
          </cell>
          <cell r="DP741">
            <v>-2103.5400000000373</v>
          </cell>
          <cell r="DQ741">
            <v>-2162.4700000002049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</row>
        <row r="744">
          <cell r="F744">
            <v>-16225.579999999987</v>
          </cell>
          <cell r="G744">
            <v>-23629.5</v>
          </cell>
          <cell r="H744">
            <v>-12993.829999999987</v>
          </cell>
          <cell r="I744">
            <v>-1652.4500000000116</v>
          </cell>
          <cell r="J744">
            <v>-2793.8500000000058</v>
          </cell>
          <cell r="K744">
            <v>-26923.939999999944</v>
          </cell>
          <cell r="L744">
            <v>-46402.699999999953</v>
          </cell>
          <cell r="M744">
            <v>-59949.050000000047</v>
          </cell>
          <cell r="N744">
            <v>-40574.949999999953</v>
          </cell>
          <cell r="O744">
            <v>-29318.190000000002</v>
          </cell>
          <cell r="P744">
            <v>-13262.869999999995</v>
          </cell>
          <cell r="Q744">
            <v>-12972.25</v>
          </cell>
          <cell r="R744">
            <v>-317184.70000000019</v>
          </cell>
          <cell r="S744">
            <v>-14113.559999999998</v>
          </cell>
          <cell r="T744">
            <v>-23485</v>
          </cell>
          <cell r="U744">
            <v>-11608.779999999999</v>
          </cell>
          <cell r="V744">
            <v>-3305.460000000021</v>
          </cell>
          <cell r="W744">
            <v>-6095.7799999999697</v>
          </cell>
          <cell r="X744">
            <v>-29509.880000000005</v>
          </cell>
          <cell r="Y744">
            <v>-49951.339999999967</v>
          </cell>
          <cell r="Z744">
            <v>-66446</v>
          </cell>
          <cell r="AA744">
            <v>-36093.860000000102</v>
          </cell>
          <cell r="AB744">
            <v>-30609.919999999984</v>
          </cell>
          <cell r="AC744">
            <v>-21843.599999999977</v>
          </cell>
          <cell r="AD744">
            <v>-24121.51999999996</v>
          </cell>
          <cell r="AE744">
            <v>-337257.90000000037</v>
          </cell>
          <cell r="AF744">
            <v>-39324.400000000023</v>
          </cell>
          <cell r="AG744">
            <v>-22601.5</v>
          </cell>
          <cell r="AH744">
            <v>-12986.690000000002</v>
          </cell>
          <cell r="AI744">
            <v>-7453.179999999993</v>
          </cell>
          <cell r="AJ744">
            <v>-9051.0400000000081</v>
          </cell>
          <cell r="AK744">
            <v>-30621.119999999995</v>
          </cell>
          <cell r="AL744">
            <v>-51304.600000000093</v>
          </cell>
          <cell r="AM744">
            <v>-58014.099999999977</v>
          </cell>
          <cell r="AN744">
            <v>-36688.79999999993</v>
          </cell>
          <cell r="AO744">
            <v>-26809.72000000003</v>
          </cell>
          <cell r="AP744">
            <v>-21973.659999999974</v>
          </cell>
          <cell r="AQ744">
            <v>-20429.089999999967</v>
          </cell>
          <cell r="AR744">
            <v>-301350.3599999994</v>
          </cell>
          <cell r="AS744">
            <v>-34817.460000000079</v>
          </cell>
          <cell r="AT744">
            <v>-22316.589999999967</v>
          </cell>
          <cell r="AU744">
            <v>-12778.630000000005</v>
          </cell>
          <cell r="AV744">
            <v>485.74000000004889</v>
          </cell>
          <cell r="AW744">
            <v>-5701.5799999999872</v>
          </cell>
          <cell r="AX744">
            <v>-30880.759999999951</v>
          </cell>
          <cell r="AY744">
            <v>-45569.189999999944</v>
          </cell>
          <cell r="AZ744">
            <v>-52533</v>
          </cell>
          <cell r="BA744">
            <v>-33404.760000000009</v>
          </cell>
          <cell r="BB744">
            <v>-29129</v>
          </cell>
          <cell r="BC744">
            <v>-16921.080000000016</v>
          </cell>
          <cell r="BD744">
            <v>-17784.049999999988</v>
          </cell>
          <cell r="BE744">
            <v>-281604.87000000011</v>
          </cell>
          <cell r="BF744">
            <v>-17581.690000000002</v>
          </cell>
          <cell r="BG744">
            <v>-20534.909999999974</v>
          </cell>
          <cell r="BH744">
            <v>-10718.329999999987</v>
          </cell>
          <cell r="BI744">
            <v>3680.4300000000512</v>
          </cell>
          <cell r="BJ744">
            <v>-12790.069999999949</v>
          </cell>
          <cell r="BK744">
            <v>-31532.630000000005</v>
          </cell>
          <cell r="BL744">
            <v>-48333.5</v>
          </cell>
          <cell r="BM744">
            <v>-58219.79999999993</v>
          </cell>
          <cell r="BN744">
            <v>-31726.819999999949</v>
          </cell>
          <cell r="BO744">
            <v>-21917.799999999988</v>
          </cell>
          <cell r="BP744">
            <v>-14987.820000000007</v>
          </cell>
          <cell r="BQ744">
            <v>-16941.930000000051</v>
          </cell>
          <cell r="BR744">
            <v>-291468.83000000007</v>
          </cell>
          <cell r="BS744">
            <v>-17812.180000000051</v>
          </cell>
          <cell r="BT744">
            <v>-18925.919999999984</v>
          </cell>
          <cell r="BU744">
            <v>-11909.080000000016</v>
          </cell>
          <cell r="BV744">
            <v>6480.1199999999953</v>
          </cell>
          <cell r="BW744">
            <v>-4325.710000000021</v>
          </cell>
          <cell r="BX744">
            <v>-29035.77999999997</v>
          </cell>
          <cell r="BY744">
            <v>-45855.099999999977</v>
          </cell>
          <cell r="BZ744">
            <v>-57169.899999999907</v>
          </cell>
          <cell r="CA744">
            <v>-33065.400000000023</v>
          </cell>
          <cell r="CB744">
            <v>-29815.689999999944</v>
          </cell>
          <cell r="CC744">
            <v>-31800.460000000021</v>
          </cell>
          <cell r="CD744">
            <v>-18233.73000000004</v>
          </cell>
          <cell r="CE744">
            <v>-285335.13999999966</v>
          </cell>
          <cell r="CF744">
            <v>-20136.040000000037</v>
          </cell>
          <cell r="CG744">
            <v>-21210.919999999984</v>
          </cell>
          <cell r="CH744">
            <v>-11001.160000000003</v>
          </cell>
          <cell r="CI744">
            <v>4566</v>
          </cell>
          <cell r="CJ744">
            <v>-3616.3800000000047</v>
          </cell>
          <cell r="CK744">
            <v>-28151.659999999974</v>
          </cell>
          <cell r="CL744">
            <v>-48729.199999999953</v>
          </cell>
          <cell r="CM744">
            <v>-55110.689999999944</v>
          </cell>
          <cell r="CN744">
            <v>-33189.639999999898</v>
          </cell>
          <cell r="CO744">
            <v>-33288.669999999925</v>
          </cell>
          <cell r="CP744">
            <v>-18229</v>
          </cell>
          <cell r="CQ744">
            <v>-17237.780000000028</v>
          </cell>
          <cell r="CR744">
            <v>-289187.33000000007</v>
          </cell>
          <cell r="CS744">
            <v>-22115.359999999986</v>
          </cell>
          <cell r="CT744">
            <v>-21809.559999999998</v>
          </cell>
          <cell r="CU744">
            <v>-15152.360000000015</v>
          </cell>
          <cell r="CV744">
            <v>8134.039999999979</v>
          </cell>
          <cell r="CW744">
            <v>4332.5</v>
          </cell>
          <cell r="CX744">
            <v>-28511.699999999953</v>
          </cell>
          <cell r="CY744">
            <v>-59923.960000000079</v>
          </cell>
          <cell r="CZ744">
            <v>-53288.300000000047</v>
          </cell>
          <cell r="DA744">
            <v>-34069</v>
          </cell>
          <cell r="DB744">
            <v>-27155.76999999996</v>
          </cell>
          <cell r="DC744">
            <v>-19672.059999999998</v>
          </cell>
          <cell r="DD744">
            <v>-19955.799999999988</v>
          </cell>
          <cell r="DE744">
            <v>-305882.05000000028</v>
          </cell>
          <cell r="DF744">
            <v>-18637.060000000027</v>
          </cell>
          <cell r="DG744">
            <v>-15663.299999999988</v>
          </cell>
          <cell r="DH744">
            <v>-13683.560000000027</v>
          </cell>
          <cell r="DI744">
            <v>-220.76999999998952</v>
          </cell>
          <cell r="DJ744">
            <v>3273.3899999999849</v>
          </cell>
          <cell r="DK744">
            <v>-26380.049999999988</v>
          </cell>
          <cell r="DL744">
            <v>-62392.139999999898</v>
          </cell>
          <cell r="DM744">
            <v>-65549.439999999944</v>
          </cell>
          <cell r="DN744">
            <v>-39419.780000000028</v>
          </cell>
          <cell r="DO744">
            <v>-30667.950000000012</v>
          </cell>
          <cell r="DP744">
            <v>-21207</v>
          </cell>
          <cell r="DQ744">
            <v>-15334.390000000014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</row>
        <row r="745">
          <cell r="F745">
            <v>816.23999999999069</v>
          </cell>
          <cell r="G745">
            <v>1661.4199999999837</v>
          </cell>
          <cell r="H745">
            <v>1303.8699999999953</v>
          </cell>
          <cell r="I745">
            <v>-4937.1600000000035</v>
          </cell>
          <cell r="J745">
            <v>-8170.7900000000081</v>
          </cell>
          <cell r="K745">
            <v>389.05999999999767</v>
          </cell>
          <cell r="L745">
            <v>-178.5</v>
          </cell>
          <cell r="M745">
            <v>3833.1999999999534</v>
          </cell>
          <cell r="N745">
            <v>1740.1399999998976</v>
          </cell>
          <cell r="O745">
            <v>2163.5</v>
          </cell>
          <cell r="P745">
            <v>-130.63999999998487</v>
          </cell>
          <cell r="Q745">
            <v>-781.55999999999767</v>
          </cell>
          <cell r="R745">
            <v>2046.7999999998137</v>
          </cell>
          <cell r="S745">
            <v>-326.20000000001164</v>
          </cell>
          <cell r="T745">
            <v>743.28000000002794</v>
          </cell>
          <cell r="U745">
            <v>-462.80999999999767</v>
          </cell>
          <cell r="V745">
            <v>-5327.0800000000163</v>
          </cell>
          <cell r="W745">
            <v>-6992.6300000000047</v>
          </cell>
          <cell r="X745">
            <v>60.819999999948777</v>
          </cell>
          <cell r="Y745">
            <v>-167.90000000002328</v>
          </cell>
          <cell r="Z745">
            <v>10057.860000000102</v>
          </cell>
          <cell r="AA745">
            <v>-118.76000000000931</v>
          </cell>
          <cell r="AB745">
            <v>2467.4000000000233</v>
          </cell>
          <cell r="AC745">
            <v>1552.1600000000326</v>
          </cell>
          <cell r="AD745">
            <v>560.6600000000326</v>
          </cell>
          <cell r="AE745">
            <v>-2237.6800000006333</v>
          </cell>
          <cell r="AF745">
            <v>2854.5</v>
          </cell>
          <cell r="AG745">
            <v>568.13000000000466</v>
          </cell>
          <cell r="AH745">
            <v>-794.28000000002794</v>
          </cell>
          <cell r="AI745">
            <v>-4275.7599999999511</v>
          </cell>
          <cell r="AJ745">
            <v>-4932.5499999999884</v>
          </cell>
          <cell r="AK745">
            <v>-631.59000000002561</v>
          </cell>
          <cell r="AL745">
            <v>735.6600000000326</v>
          </cell>
          <cell r="AM745">
            <v>3027.1899999999441</v>
          </cell>
          <cell r="AN745">
            <v>211.70000000006985</v>
          </cell>
          <cell r="AO745">
            <v>593.80999999999767</v>
          </cell>
          <cell r="AP745">
            <v>283.26000000000931</v>
          </cell>
          <cell r="AQ745">
            <v>122.25</v>
          </cell>
          <cell r="AR745">
            <v>-10333.139999998733</v>
          </cell>
          <cell r="AS745">
            <v>24.099999999976717</v>
          </cell>
          <cell r="AT745">
            <v>1554.8199999999488</v>
          </cell>
          <cell r="AU745">
            <v>-392.97000000003027</v>
          </cell>
          <cell r="AV745">
            <v>-7924.6800000000512</v>
          </cell>
          <cell r="AW745">
            <v>-2774.3399999999965</v>
          </cell>
          <cell r="AX745">
            <v>141.03000000002794</v>
          </cell>
          <cell r="AY745">
            <v>205.15000000002328</v>
          </cell>
          <cell r="AZ745">
            <v>-60.599999999976717</v>
          </cell>
          <cell r="BA745">
            <v>-150.73999999999069</v>
          </cell>
          <cell r="BB745">
            <v>-169</v>
          </cell>
          <cell r="BC745">
            <v>-763.18999999994412</v>
          </cell>
          <cell r="BD745">
            <v>-22.71999999997206</v>
          </cell>
          <cell r="BE745">
            <v>-10365.239999999292</v>
          </cell>
          <cell r="BF745">
            <v>-398.97000000003027</v>
          </cell>
          <cell r="BG745">
            <v>302.34000000002561</v>
          </cell>
          <cell r="BH745">
            <v>-516.64000000001397</v>
          </cell>
          <cell r="BI745">
            <v>-11096.280000000028</v>
          </cell>
          <cell r="BJ745">
            <v>-3326.5</v>
          </cell>
          <cell r="BK745">
            <v>1025.3000000000466</v>
          </cell>
          <cell r="BL745">
            <v>1185.8000000000466</v>
          </cell>
          <cell r="BM745">
            <v>4494.0399999999208</v>
          </cell>
          <cell r="BN745">
            <v>-387.06000000005588</v>
          </cell>
          <cell r="BO745">
            <v>-210.84999999997672</v>
          </cell>
          <cell r="BP745">
            <v>-709.84000000002561</v>
          </cell>
          <cell r="BQ745">
            <v>-726.5800000000163</v>
          </cell>
          <cell r="BR745">
            <v>-15641.919999999925</v>
          </cell>
          <cell r="BS745">
            <v>-352.01999999996042</v>
          </cell>
          <cell r="BT745">
            <v>-610.84000000002561</v>
          </cell>
          <cell r="BU745">
            <v>294.71999999997206</v>
          </cell>
          <cell r="BV745">
            <v>-13529.880000000005</v>
          </cell>
          <cell r="BW745">
            <v>-3468.7099999999919</v>
          </cell>
          <cell r="BX745">
            <v>-235.34000000002561</v>
          </cell>
          <cell r="BY745">
            <v>258</v>
          </cell>
          <cell r="BZ745">
            <v>2968.6999999999534</v>
          </cell>
          <cell r="CA745">
            <v>-646.44999999995343</v>
          </cell>
          <cell r="CB745">
            <v>147.43000000005122</v>
          </cell>
          <cell r="CC745">
            <v>293.75</v>
          </cell>
          <cell r="CD745">
            <v>-761.28000000002794</v>
          </cell>
          <cell r="CE745">
            <v>-11320.269999999553</v>
          </cell>
          <cell r="CF745">
            <v>-287.59999999997672</v>
          </cell>
          <cell r="CG745">
            <v>-39.720000000030268</v>
          </cell>
          <cell r="CH745">
            <v>-343.25999999995111</v>
          </cell>
          <cell r="CI745">
            <v>-7559.4300000000221</v>
          </cell>
          <cell r="CJ745">
            <v>-4388.2700000000186</v>
          </cell>
          <cell r="CK745">
            <v>225.46000000002095</v>
          </cell>
          <cell r="CL745">
            <v>1560</v>
          </cell>
          <cell r="CM745">
            <v>1192.0500000000466</v>
          </cell>
          <cell r="CN745">
            <v>-131.8399999999674</v>
          </cell>
          <cell r="CO745">
            <v>-816.60000000009313</v>
          </cell>
          <cell r="CP745">
            <v>271.98000000003958</v>
          </cell>
          <cell r="CQ745">
            <v>-1003.0400000000373</v>
          </cell>
          <cell r="CR745">
            <v>-28752.160000000149</v>
          </cell>
          <cell r="CS745">
            <v>-544.84000000002561</v>
          </cell>
          <cell r="CT745">
            <v>-673.4199999999837</v>
          </cell>
          <cell r="CU745">
            <v>-1418.5600000000559</v>
          </cell>
          <cell r="CV745">
            <v>-8829.5899999999674</v>
          </cell>
          <cell r="CW745">
            <v>-8628.0499999999884</v>
          </cell>
          <cell r="CX745">
            <v>-740.11999999999534</v>
          </cell>
          <cell r="CY745">
            <v>-2219.75</v>
          </cell>
          <cell r="CZ745">
            <v>-2213.1999999999534</v>
          </cell>
          <cell r="DA745">
            <v>-454.06000000005588</v>
          </cell>
          <cell r="DB745">
            <v>-1325.5400000000373</v>
          </cell>
          <cell r="DC745">
            <v>-430.40999999997439</v>
          </cell>
          <cell r="DD745">
            <v>-1274.6199999999953</v>
          </cell>
          <cell r="DE745">
            <v>-14740.959999999031</v>
          </cell>
          <cell r="DF745">
            <v>-1619.3299999999872</v>
          </cell>
          <cell r="DG745">
            <v>387.55999999999767</v>
          </cell>
          <cell r="DH745">
            <v>748.96999999997206</v>
          </cell>
          <cell r="DI745">
            <v>-6319.8600000000151</v>
          </cell>
          <cell r="DJ745">
            <v>-5109.0799999999872</v>
          </cell>
          <cell r="DK745">
            <v>-810.47000000003027</v>
          </cell>
          <cell r="DL745">
            <v>-1014.3399999999674</v>
          </cell>
          <cell r="DM745">
            <v>-3053.5</v>
          </cell>
          <cell r="DN745">
            <v>-226.09999999997672</v>
          </cell>
          <cell r="DO745">
            <v>237.32000000000698</v>
          </cell>
          <cell r="DP745">
            <v>2172.7799999999988</v>
          </cell>
          <cell r="DQ745">
            <v>-134.90999999997439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1321.5499999999884</v>
          </cell>
          <cell r="G746">
            <v>3640.1200000000536</v>
          </cell>
          <cell r="H746">
            <v>928.28000000002794</v>
          </cell>
          <cell r="I746">
            <v>-4730.2800000000279</v>
          </cell>
          <cell r="J746">
            <v>-3788.9199999999837</v>
          </cell>
          <cell r="K746">
            <v>149.55999999999767</v>
          </cell>
          <cell r="L746">
            <v>-63.689999999944121</v>
          </cell>
          <cell r="M746">
            <v>4788</v>
          </cell>
          <cell r="N746">
            <v>2499.8000000000466</v>
          </cell>
          <cell r="O746">
            <v>765.30999999999767</v>
          </cell>
          <cell r="P746">
            <v>0</v>
          </cell>
          <cell r="Q746">
            <v>-965.70000000001164</v>
          </cell>
          <cell r="R746">
            <v>279.14999999850988</v>
          </cell>
          <cell r="S746">
            <v>-205.5800000000163</v>
          </cell>
          <cell r="T746">
            <v>680.84000000002561</v>
          </cell>
          <cell r="U746">
            <v>-565.22000000003027</v>
          </cell>
          <cell r="V746">
            <v>-7741.9699999999721</v>
          </cell>
          <cell r="W746">
            <v>-4097.1000000000349</v>
          </cell>
          <cell r="X746">
            <v>-307.15000000002328</v>
          </cell>
          <cell r="Y746">
            <v>1247</v>
          </cell>
          <cell r="Z746">
            <v>4108.5999999999767</v>
          </cell>
          <cell r="AA746">
            <v>849.18999999994412</v>
          </cell>
          <cell r="AB746">
            <v>2106.4099999999744</v>
          </cell>
          <cell r="AC746">
            <v>2422.9500000000116</v>
          </cell>
          <cell r="AD746">
            <v>1781.179999999993</v>
          </cell>
          <cell r="AE746">
            <v>7653.1400000015274</v>
          </cell>
          <cell r="AF746">
            <v>2626.4499999999534</v>
          </cell>
          <cell r="AG746">
            <v>793.90999999997439</v>
          </cell>
          <cell r="AH746">
            <v>1004.1600000000326</v>
          </cell>
          <cell r="AI746">
            <v>-8264.7399999999907</v>
          </cell>
          <cell r="AJ746">
            <v>-534.17000000001281</v>
          </cell>
          <cell r="AK746">
            <v>850.40000000002328</v>
          </cell>
          <cell r="AL746">
            <v>2000.0500000000466</v>
          </cell>
          <cell r="AM746">
            <v>3457.0600000000559</v>
          </cell>
          <cell r="AN746">
            <v>1695.5600000000559</v>
          </cell>
          <cell r="AO746">
            <v>1194.179999999993</v>
          </cell>
          <cell r="AP746">
            <v>2283.5300000000279</v>
          </cell>
          <cell r="AQ746">
            <v>546.75</v>
          </cell>
          <cell r="AR746">
            <v>-8504.75</v>
          </cell>
          <cell r="AS746">
            <v>442.40000000002328</v>
          </cell>
          <cell r="AT746">
            <v>18.900000000023283</v>
          </cell>
          <cell r="AU746">
            <v>1211.7199999999721</v>
          </cell>
          <cell r="AV746">
            <v>-9581.0999999999767</v>
          </cell>
          <cell r="AW746">
            <v>-5702.1199999999953</v>
          </cell>
          <cell r="AX746">
            <v>36.679999999993015</v>
          </cell>
          <cell r="AY746">
            <v>-159.46000000007916</v>
          </cell>
          <cell r="AZ746">
            <v>2197.5600000000559</v>
          </cell>
          <cell r="BA746">
            <v>285</v>
          </cell>
          <cell r="BB746">
            <v>2084.4199999999837</v>
          </cell>
          <cell r="BC746">
            <v>1560.4400000000023</v>
          </cell>
          <cell r="BD746">
            <v>-899.19000000000233</v>
          </cell>
          <cell r="BE746">
            <v>-16735.820000000298</v>
          </cell>
          <cell r="BF746">
            <v>-600.52999999996973</v>
          </cell>
          <cell r="BG746">
            <v>190.64000000001397</v>
          </cell>
          <cell r="BH746">
            <v>-568.35999999998603</v>
          </cell>
          <cell r="BI746">
            <v>-10582.799999999988</v>
          </cell>
          <cell r="BJ746">
            <v>-5464.140000000014</v>
          </cell>
          <cell r="BK746">
            <v>-567.19000000000233</v>
          </cell>
          <cell r="BL746">
            <v>957.43999999994412</v>
          </cell>
          <cell r="BM746">
            <v>2939.3399999999674</v>
          </cell>
          <cell r="BN746">
            <v>-707.79999999993015</v>
          </cell>
          <cell r="BO746">
            <v>-579.14000000001397</v>
          </cell>
          <cell r="BP746">
            <v>-554.5800000000163</v>
          </cell>
          <cell r="BQ746">
            <v>-1198.6999999999534</v>
          </cell>
          <cell r="BR746">
            <v>-19528.009999999776</v>
          </cell>
          <cell r="BS746">
            <v>-275.35999999998603</v>
          </cell>
          <cell r="BT746">
            <v>-133.35999999998603</v>
          </cell>
          <cell r="BU746">
            <v>-1079.0999999999767</v>
          </cell>
          <cell r="BV746">
            <v>-12719.099999999977</v>
          </cell>
          <cell r="BW746">
            <v>-6714.7299999999814</v>
          </cell>
          <cell r="BX746">
            <v>-660.36999999999534</v>
          </cell>
          <cell r="BY746">
            <v>-875.75</v>
          </cell>
          <cell r="BZ746">
            <v>2562.6000000000931</v>
          </cell>
          <cell r="CA746">
            <v>-275.75</v>
          </cell>
          <cell r="CB746">
            <v>954.25</v>
          </cell>
          <cell r="CC746">
            <v>70.849999999976717</v>
          </cell>
          <cell r="CD746">
            <v>-382.18999999994412</v>
          </cell>
          <cell r="CE746">
            <v>-19775.469999998808</v>
          </cell>
          <cell r="CF746">
            <v>409.76000000000931</v>
          </cell>
          <cell r="CG746">
            <v>-942.68000000005122</v>
          </cell>
          <cell r="CH746">
            <v>-835.84999999997672</v>
          </cell>
          <cell r="CI746">
            <v>-14695.52999999997</v>
          </cell>
          <cell r="CJ746">
            <v>-5913.3500000000058</v>
          </cell>
          <cell r="CK746">
            <v>-159.65999999997439</v>
          </cell>
          <cell r="CL746">
            <v>985.5</v>
          </cell>
          <cell r="CM746">
            <v>1949.1200000001118</v>
          </cell>
          <cell r="CN746">
            <v>-117.5</v>
          </cell>
          <cell r="CO746">
            <v>883.3399999999674</v>
          </cell>
          <cell r="CP746">
            <v>-682.21999999997206</v>
          </cell>
          <cell r="CQ746">
            <v>-656.39999999996508</v>
          </cell>
          <cell r="CR746">
            <v>-23766.769999999553</v>
          </cell>
          <cell r="CS746">
            <v>-778.54999999998836</v>
          </cell>
          <cell r="CT746">
            <v>-525.90000000002328</v>
          </cell>
          <cell r="CU746">
            <v>-802.06999999994878</v>
          </cell>
          <cell r="CV746">
            <v>-8756.9100000000035</v>
          </cell>
          <cell r="CW746">
            <v>-6323.0600000000559</v>
          </cell>
          <cell r="CX746">
            <v>-994.06000000005588</v>
          </cell>
          <cell r="CY746">
            <v>-998</v>
          </cell>
          <cell r="CZ746">
            <v>-1606.8000000000466</v>
          </cell>
          <cell r="DA746">
            <v>-1156.1900000000023</v>
          </cell>
          <cell r="DB746">
            <v>-613.84000000002561</v>
          </cell>
          <cell r="DC746">
            <v>-510.63000000000466</v>
          </cell>
          <cell r="DD746">
            <v>-700.75999999995111</v>
          </cell>
          <cell r="DE746">
            <v>-14399.409999999218</v>
          </cell>
          <cell r="DF746">
            <v>-568</v>
          </cell>
          <cell r="DG746">
            <v>442.5</v>
          </cell>
          <cell r="DH746">
            <v>-290.21999999997206</v>
          </cell>
          <cell r="DI746">
            <v>-4405.4599999999627</v>
          </cell>
          <cell r="DJ746">
            <v>-6073.5600000000268</v>
          </cell>
          <cell r="DK746">
            <v>-294.11999999999534</v>
          </cell>
          <cell r="DL746">
            <v>-1445.5399999999208</v>
          </cell>
          <cell r="DM746">
            <v>-1874.8499999999767</v>
          </cell>
          <cell r="DN746">
            <v>132.40000000002328</v>
          </cell>
          <cell r="DO746">
            <v>270.21999999997206</v>
          </cell>
          <cell r="DP746">
            <v>-103.92000000001281</v>
          </cell>
          <cell r="DQ746">
            <v>-188.85999999998603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-7648.429999999702</v>
          </cell>
          <cell r="CS747">
            <v>-56.139999999897555</v>
          </cell>
          <cell r="CT747">
            <v>1</v>
          </cell>
          <cell r="CU747">
            <v>291.94999999995343</v>
          </cell>
          <cell r="CV747">
            <v>-6976.5600000000559</v>
          </cell>
          <cell r="CW747">
            <v>-3747.3100000000559</v>
          </cell>
          <cell r="CX747">
            <v>-929.90000000002328</v>
          </cell>
          <cell r="CY747">
            <v>2294.9000000000233</v>
          </cell>
          <cell r="CZ747">
            <v>322.06000000005588</v>
          </cell>
          <cell r="DA747">
            <v>2469.5</v>
          </cell>
          <cell r="DB747">
            <v>-86.810000000055879</v>
          </cell>
          <cell r="DC747">
            <v>-616</v>
          </cell>
          <cell r="DD747">
            <v>-615.12000000011176</v>
          </cell>
          <cell r="DE747">
            <v>4658.1600000020117</v>
          </cell>
          <cell r="DF747">
            <v>1010.9600000000792</v>
          </cell>
          <cell r="DG747">
            <v>335.12000000011176</v>
          </cell>
          <cell r="DH747">
            <v>-1005.4499999999534</v>
          </cell>
          <cell r="DI747">
            <v>-2817.2399999999907</v>
          </cell>
          <cell r="DJ747">
            <v>-5098</v>
          </cell>
          <cell r="DK747">
            <v>450.06000000005588</v>
          </cell>
          <cell r="DL747">
            <v>2144.6600000000326</v>
          </cell>
          <cell r="DM747">
            <v>2941.7000000001863</v>
          </cell>
          <cell r="DN747">
            <v>4739.7000000000698</v>
          </cell>
          <cell r="DO747">
            <v>1231.4000000000233</v>
          </cell>
          <cell r="DP747">
            <v>1926.9499999999534</v>
          </cell>
          <cell r="DQ747">
            <v>-1201.6999999999534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26597.240000000224</v>
          </cell>
          <cell r="CS748">
            <v>1244.7000000000698</v>
          </cell>
          <cell r="CT748">
            <v>-34.599999999976717</v>
          </cell>
          <cell r="CU748">
            <v>3552.5600000000559</v>
          </cell>
          <cell r="CV748">
            <v>-837.89999999990687</v>
          </cell>
          <cell r="CW748">
            <v>-2059.3399999999674</v>
          </cell>
          <cell r="CX748">
            <v>1739.2999999999302</v>
          </cell>
          <cell r="CY748">
            <v>8362.0999999999767</v>
          </cell>
          <cell r="CZ748">
            <v>3429</v>
          </cell>
          <cell r="DA748">
            <v>3331.4600000000792</v>
          </cell>
          <cell r="DB748">
            <v>5174.6399999998976</v>
          </cell>
          <cell r="DC748">
            <v>1641.8600000001024</v>
          </cell>
          <cell r="DD748">
            <v>1053.4600000000792</v>
          </cell>
          <cell r="DE748">
            <v>51662.729999998584</v>
          </cell>
          <cell r="DF748">
            <v>4362</v>
          </cell>
          <cell r="DG748">
            <v>687.34999999997672</v>
          </cell>
          <cell r="DH748">
            <v>1992.1000000000931</v>
          </cell>
          <cell r="DI748">
            <v>-1282.6200000001118</v>
          </cell>
          <cell r="DJ748">
            <v>-1846.5500000000466</v>
          </cell>
          <cell r="DK748">
            <v>3770</v>
          </cell>
          <cell r="DL748">
            <v>9713.0999999999767</v>
          </cell>
          <cell r="DM748">
            <v>11097.050000000047</v>
          </cell>
          <cell r="DN748">
            <v>10939.900000000023</v>
          </cell>
          <cell r="DO748">
            <v>8118.8000000000466</v>
          </cell>
          <cell r="DP748">
            <v>4262.5</v>
          </cell>
          <cell r="DQ748">
            <v>-150.90000000002328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-5705.0800000019372</v>
          </cell>
          <cell r="CS749">
            <v>-836.89999999990687</v>
          </cell>
          <cell r="CT749">
            <v>-232.37999999988824</v>
          </cell>
          <cell r="CU749">
            <v>-590.36000000010245</v>
          </cell>
          <cell r="CV749">
            <v>-711.20000000006985</v>
          </cell>
          <cell r="CW749">
            <v>-82.139999999897555</v>
          </cell>
          <cell r="CX749">
            <v>-511.31000000005588</v>
          </cell>
          <cell r="CY749">
            <v>-508.19999999995343</v>
          </cell>
          <cell r="CZ749">
            <v>-942.39999999990687</v>
          </cell>
          <cell r="DA749">
            <v>-857.5</v>
          </cell>
          <cell r="DB749">
            <v>-848.69999999995343</v>
          </cell>
          <cell r="DC749">
            <v>-278.18999999994412</v>
          </cell>
          <cell r="DD749">
            <v>694.19999999995343</v>
          </cell>
          <cell r="DE749">
            <v>-9013.8100000005215</v>
          </cell>
          <cell r="DF749">
            <v>-643.69999999995343</v>
          </cell>
          <cell r="DG749">
            <v>-183.94999999995343</v>
          </cell>
          <cell r="DH749">
            <v>-901.80000000004657</v>
          </cell>
          <cell r="DI749">
            <v>-514.5</v>
          </cell>
          <cell r="DJ749">
            <v>-933.26000000000931</v>
          </cell>
          <cell r="DK749">
            <v>-604.5</v>
          </cell>
          <cell r="DL749">
            <v>-1142.9000000001397</v>
          </cell>
          <cell r="DM749">
            <v>-831</v>
          </cell>
          <cell r="DN749">
            <v>-1475.2999999998137</v>
          </cell>
          <cell r="DO749">
            <v>-477.5999999998603</v>
          </cell>
          <cell r="DP749">
            <v>-1032.9000000000233</v>
          </cell>
          <cell r="DQ749">
            <v>-272.39999999990687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</row>
        <row r="750"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-5603.1500000022352</v>
          </cell>
          <cell r="CS750">
            <v>235.4000000001397</v>
          </cell>
          <cell r="CT750">
            <v>-172.93999999994412</v>
          </cell>
          <cell r="CU750">
            <v>-228.40000000002328</v>
          </cell>
          <cell r="CV750">
            <v>-518.05000000004657</v>
          </cell>
          <cell r="CW750">
            <v>-147</v>
          </cell>
          <cell r="CX750">
            <v>-691.40000000002328</v>
          </cell>
          <cell r="CY750">
            <v>-568.39999999990687</v>
          </cell>
          <cell r="CZ750">
            <v>-674.5</v>
          </cell>
          <cell r="DA750">
            <v>-753.06000000005588</v>
          </cell>
          <cell r="DB750">
            <v>-694.0999999998603</v>
          </cell>
          <cell r="DC750">
            <v>-216.90000000002328</v>
          </cell>
          <cell r="DD750">
            <v>-1173.7999999998137</v>
          </cell>
          <cell r="DE750">
            <v>-5861.8000000026077</v>
          </cell>
          <cell r="DF750">
            <v>-717.89999999990687</v>
          </cell>
          <cell r="DG750">
            <v>-226.19999999995343</v>
          </cell>
          <cell r="DH750">
            <v>-396.79999999981374</v>
          </cell>
          <cell r="DI750">
            <v>-602.80000000004657</v>
          </cell>
          <cell r="DJ750">
            <v>-310.59999999997672</v>
          </cell>
          <cell r="DK750">
            <v>-360.59999999997672</v>
          </cell>
          <cell r="DL750">
            <v>-346.5</v>
          </cell>
          <cell r="DM750">
            <v>-778.60000000009313</v>
          </cell>
          <cell r="DN750">
            <v>263.10000000009313</v>
          </cell>
          <cell r="DO750">
            <v>-957.5999999998603</v>
          </cell>
          <cell r="DP750">
            <v>-703.39999999990687</v>
          </cell>
          <cell r="DQ750">
            <v>-723.89999999990687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</row>
        <row r="751"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-14913.618000000715</v>
          </cell>
          <cell r="CS751">
            <v>-1638.0470000000205</v>
          </cell>
          <cell r="CT751">
            <v>-947.27000000013504</v>
          </cell>
          <cell r="CU751">
            <v>-2779.2040000001434</v>
          </cell>
          <cell r="CV751">
            <v>-1056.4480000000913</v>
          </cell>
          <cell r="CW751">
            <v>-662.30000000004657</v>
          </cell>
          <cell r="CX751">
            <v>-894.37000000011176</v>
          </cell>
          <cell r="CY751">
            <v>-440.14599999994971</v>
          </cell>
          <cell r="CZ751">
            <v>-825.52000000001863</v>
          </cell>
          <cell r="DA751">
            <v>-1441.0760000001173</v>
          </cell>
          <cell r="DB751">
            <v>-900.76199999987148</v>
          </cell>
          <cell r="DC751">
            <v>-1569.375</v>
          </cell>
          <cell r="DD751">
            <v>-1759.1000000000931</v>
          </cell>
          <cell r="DE751">
            <v>-19338.06799999997</v>
          </cell>
          <cell r="DF751">
            <v>-2477.4700000002049</v>
          </cell>
          <cell r="DG751">
            <v>-1918.535000000149</v>
          </cell>
          <cell r="DH751">
            <v>-1544.4940000001807</v>
          </cell>
          <cell r="DI751">
            <v>-1239.6459999999497</v>
          </cell>
          <cell r="DJ751">
            <v>-809.29999999993015</v>
          </cell>
          <cell r="DK751">
            <v>-1420.4899999999907</v>
          </cell>
          <cell r="DL751">
            <v>-923.83000000007451</v>
          </cell>
          <cell r="DM751">
            <v>-906.64000000013039</v>
          </cell>
          <cell r="DN751">
            <v>-2386.9099999999162</v>
          </cell>
          <cell r="DO751">
            <v>-1891.9290000000037</v>
          </cell>
          <cell r="DP751">
            <v>-2211.1699999999255</v>
          </cell>
          <cell r="DQ751">
            <v>-1607.653999999864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</row>
        <row r="754"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  <cell r="EE754">
            <v>0</v>
          </cell>
        </row>
        <row r="755"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  <cell r="EE755">
            <v>0</v>
          </cell>
        </row>
        <row r="756"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  <cell r="EE756">
            <v>0</v>
          </cell>
        </row>
        <row r="757"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  <cell r="EE757">
            <v>0</v>
          </cell>
        </row>
        <row r="758">
          <cell r="F758">
            <v>1E-3</v>
          </cell>
          <cell r="G758">
            <v>1E-3</v>
          </cell>
          <cell r="H758">
            <v>0</v>
          </cell>
          <cell r="I758">
            <v>1E-3</v>
          </cell>
          <cell r="J758">
            <v>1E-3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1E-3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  <cell r="EE758">
            <v>0</v>
          </cell>
        </row>
        <row r="759">
          <cell r="F759">
            <v>4.0000000000000001E-3</v>
          </cell>
          <cell r="G759">
            <v>3.0000000000000001E-3</v>
          </cell>
          <cell r="H759">
            <v>2E-3</v>
          </cell>
          <cell r="I759">
            <v>2E-3</v>
          </cell>
          <cell r="J759">
            <v>3.0000000000000001E-3</v>
          </cell>
          <cell r="K759">
            <v>1E-3</v>
          </cell>
          <cell r="L759">
            <v>0</v>
          </cell>
          <cell r="M759">
            <v>0</v>
          </cell>
          <cell r="N759">
            <v>1E-3</v>
          </cell>
          <cell r="O759">
            <v>2E-3</v>
          </cell>
          <cell r="P759">
            <v>2E-3</v>
          </cell>
          <cell r="Q759">
            <v>2E-3</v>
          </cell>
          <cell r="R759">
            <v>2E-3</v>
          </cell>
          <cell r="S759">
            <v>3.0000000000000001E-3</v>
          </cell>
          <cell r="T759">
            <v>3.0000000000000001E-3</v>
          </cell>
          <cell r="U759">
            <v>2E-3</v>
          </cell>
          <cell r="V759">
            <v>2E-3</v>
          </cell>
          <cell r="W759">
            <v>3.0000000000000001E-3</v>
          </cell>
          <cell r="X759">
            <v>1E-3</v>
          </cell>
          <cell r="Y759">
            <v>0</v>
          </cell>
          <cell r="Z759">
            <v>0</v>
          </cell>
          <cell r="AA759">
            <v>1E-3</v>
          </cell>
          <cell r="AB759">
            <v>1E-3</v>
          </cell>
          <cell r="AC759">
            <v>2E-3</v>
          </cell>
          <cell r="AD759">
            <v>2E-3</v>
          </cell>
          <cell r="AE759">
            <v>2E-3</v>
          </cell>
          <cell r="AF759">
            <v>2E-3</v>
          </cell>
          <cell r="AG759">
            <v>3.0000000000000001E-3</v>
          </cell>
          <cell r="AH759">
            <v>2E-3</v>
          </cell>
          <cell r="AI759">
            <v>2E-3</v>
          </cell>
          <cell r="AJ759">
            <v>3.0000000000000001E-3</v>
          </cell>
          <cell r="AK759">
            <v>1E-3</v>
          </cell>
          <cell r="AL759">
            <v>0</v>
          </cell>
          <cell r="AM759">
            <v>0</v>
          </cell>
          <cell r="AN759">
            <v>1E-3</v>
          </cell>
          <cell r="AO759">
            <v>2E-3</v>
          </cell>
          <cell r="AP759">
            <v>2E-3</v>
          </cell>
          <cell r="AQ759">
            <v>2E-3</v>
          </cell>
          <cell r="AR759">
            <v>2E-3</v>
          </cell>
          <cell r="AS759">
            <v>2E-3</v>
          </cell>
          <cell r="AT759">
            <v>3.0000000000000001E-3</v>
          </cell>
          <cell r="AU759">
            <v>2E-3</v>
          </cell>
          <cell r="AV759">
            <v>2E-3</v>
          </cell>
          <cell r="AW759">
            <v>2E-3</v>
          </cell>
          <cell r="AX759">
            <v>1E-3</v>
          </cell>
          <cell r="AY759">
            <v>0</v>
          </cell>
          <cell r="AZ759">
            <v>0</v>
          </cell>
          <cell r="BA759">
            <v>1E-3</v>
          </cell>
          <cell r="BB759">
            <v>2E-3</v>
          </cell>
          <cell r="BC759">
            <v>2E-3</v>
          </cell>
          <cell r="BD759">
            <v>2E-3</v>
          </cell>
          <cell r="BE759">
            <v>1E-3</v>
          </cell>
          <cell r="BF759">
            <v>2E-3</v>
          </cell>
          <cell r="BG759">
            <v>3.0000000000000001E-3</v>
          </cell>
          <cell r="BH759">
            <v>3.0000000000000001E-3</v>
          </cell>
          <cell r="BI759">
            <v>1E-3</v>
          </cell>
          <cell r="BJ759">
            <v>2E-3</v>
          </cell>
          <cell r="BK759">
            <v>2E-3</v>
          </cell>
          <cell r="BL759">
            <v>0</v>
          </cell>
          <cell r="BM759">
            <v>0</v>
          </cell>
          <cell r="BN759">
            <v>1E-3</v>
          </cell>
          <cell r="BO759">
            <v>1E-3</v>
          </cell>
          <cell r="BP759">
            <v>2E-3</v>
          </cell>
          <cell r="BQ759">
            <v>1E-3</v>
          </cell>
          <cell r="BR759">
            <v>1E-3</v>
          </cell>
          <cell r="BS759">
            <v>2E-3</v>
          </cell>
          <cell r="BT759">
            <v>2E-3</v>
          </cell>
          <cell r="BU759">
            <v>2E-3</v>
          </cell>
          <cell r="BV759">
            <v>1E-3</v>
          </cell>
          <cell r="BW759">
            <v>2E-3</v>
          </cell>
          <cell r="BX759">
            <v>2E-3</v>
          </cell>
          <cell r="BY759">
            <v>0</v>
          </cell>
          <cell r="BZ759">
            <v>0</v>
          </cell>
          <cell r="CA759">
            <v>1E-3</v>
          </cell>
          <cell r="CB759">
            <v>1E-3</v>
          </cell>
          <cell r="CC759">
            <v>2E-3</v>
          </cell>
          <cell r="CD759">
            <v>2E-3</v>
          </cell>
          <cell r="CE759">
            <v>1E-3</v>
          </cell>
          <cell r="CF759">
            <v>1E-3</v>
          </cell>
          <cell r="CG759">
            <v>2E-3</v>
          </cell>
          <cell r="CH759">
            <v>3.0000000000000001E-3</v>
          </cell>
          <cell r="CI759">
            <v>2E-3</v>
          </cell>
          <cell r="CJ759">
            <v>2E-3</v>
          </cell>
          <cell r="CK759">
            <v>1E-3</v>
          </cell>
          <cell r="CL759">
            <v>0</v>
          </cell>
          <cell r="CM759">
            <v>0</v>
          </cell>
          <cell r="CN759">
            <v>1E-3</v>
          </cell>
          <cell r="CO759">
            <v>1E-3</v>
          </cell>
          <cell r="CP759">
            <v>2E-3</v>
          </cell>
          <cell r="CQ759">
            <v>1E-3</v>
          </cell>
          <cell r="CR759">
            <v>1E-3</v>
          </cell>
          <cell r="CS759">
            <v>1E-3</v>
          </cell>
          <cell r="CT759">
            <v>1E-3</v>
          </cell>
          <cell r="CU759">
            <v>2E-3</v>
          </cell>
          <cell r="CV759">
            <v>2E-3</v>
          </cell>
          <cell r="CW759">
            <v>3.0000000000000001E-3</v>
          </cell>
          <cell r="CX759">
            <v>2E-3</v>
          </cell>
          <cell r="CY759">
            <v>1E-3</v>
          </cell>
          <cell r="CZ759">
            <v>0</v>
          </cell>
          <cell r="DA759">
            <v>1E-3</v>
          </cell>
          <cell r="DB759">
            <v>2E-3</v>
          </cell>
          <cell r="DC759">
            <v>2E-3</v>
          </cell>
          <cell r="DD759">
            <v>1E-3</v>
          </cell>
          <cell r="DE759">
            <v>1E-3</v>
          </cell>
          <cell r="DF759">
            <v>2E-3</v>
          </cell>
          <cell r="DG759">
            <v>2E-3</v>
          </cell>
          <cell r="DH759">
            <v>2E-3</v>
          </cell>
          <cell r="DI759">
            <v>2E-3</v>
          </cell>
          <cell r="DJ759">
            <v>3.0000000000000001E-3</v>
          </cell>
          <cell r="DK759">
            <v>1E-3</v>
          </cell>
          <cell r="DL759">
            <v>0</v>
          </cell>
          <cell r="DM759">
            <v>0</v>
          </cell>
          <cell r="DN759">
            <v>1E-3</v>
          </cell>
          <cell r="DO759">
            <v>2E-3</v>
          </cell>
          <cell r="DP759">
            <v>1E-3</v>
          </cell>
          <cell r="DQ759">
            <v>1E-3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</row>
        <row r="760">
          <cell r="F760">
            <v>3.0000000000000001E-3</v>
          </cell>
          <cell r="G760">
            <v>3.0000000000000001E-3</v>
          </cell>
          <cell r="H760">
            <v>3.0000000000000001E-3</v>
          </cell>
          <cell r="I760">
            <v>2E-3</v>
          </cell>
          <cell r="J760">
            <v>4.0000000000000001E-3</v>
          </cell>
          <cell r="K760">
            <v>2E-3</v>
          </cell>
          <cell r="L760">
            <v>1E-3</v>
          </cell>
          <cell r="M760">
            <v>1E-3</v>
          </cell>
          <cell r="N760">
            <v>2E-3</v>
          </cell>
          <cell r="O760">
            <v>2E-3</v>
          </cell>
          <cell r="P760">
            <v>3.0000000000000001E-3</v>
          </cell>
          <cell r="Q760">
            <v>3.0000000000000001E-3</v>
          </cell>
          <cell r="R760">
            <v>3.0000000000000001E-3</v>
          </cell>
          <cell r="S760">
            <v>4.0000000000000001E-3</v>
          </cell>
          <cell r="T760">
            <v>3.0000000000000001E-3</v>
          </cell>
          <cell r="U760">
            <v>4.0000000000000001E-3</v>
          </cell>
          <cell r="V760">
            <v>3.0000000000000001E-3</v>
          </cell>
          <cell r="W760">
            <v>5.0000000000000001E-3</v>
          </cell>
          <cell r="X760">
            <v>3.0000000000000001E-3</v>
          </cell>
          <cell r="Y760">
            <v>1E-3</v>
          </cell>
          <cell r="Z760">
            <v>1E-3</v>
          </cell>
          <cell r="AA760">
            <v>2E-3</v>
          </cell>
          <cell r="AB760">
            <v>2E-3</v>
          </cell>
          <cell r="AC760">
            <v>3.0000000000000001E-3</v>
          </cell>
          <cell r="AD760">
            <v>4.0000000000000001E-3</v>
          </cell>
          <cell r="AE760">
            <v>3.0000000000000001E-3</v>
          </cell>
          <cell r="AF760">
            <v>4.0000000000000001E-3</v>
          </cell>
          <cell r="AG760">
            <v>3.0000000000000001E-3</v>
          </cell>
          <cell r="AH760">
            <v>4.0000000000000001E-3</v>
          </cell>
          <cell r="AI760">
            <v>3.0000000000000001E-3</v>
          </cell>
          <cell r="AJ760">
            <v>8.0000000000000002E-3</v>
          </cell>
          <cell r="AK760">
            <v>2E-3</v>
          </cell>
          <cell r="AL760">
            <v>1E-3</v>
          </cell>
          <cell r="AM760">
            <v>1E-3</v>
          </cell>
          <cell r="AN760">
            <v>2E-3</v>
          </cell>
          <cell r="AO760">
            <v>2E-3</v>
          </cell>
          <cell r="AP760">
            <v>5.0000000000000001E-3</v>
          </cell>
          <cell r="AQ760">
            <v>4.0000000000000001E-3</v>
          </cell>
          <cell r="AR760">
            <v>3.0000000000000001E-3</v>
          </cell>
          <cell r="AS760">
            <v>3.0000000000000001E-3</v>
          </cell>
          <cell r="AT760">
            <v>3.0000000000000001E-3</v>
          </cell>
          <cell r="AU760">
            <v>4.0000000000000001E-3</v>
          </cell>
          <cell r="AV760">
            <v>5.0000000000000001E-3</v>
          </cell>
          <cell r="AW760">
            <v>0.01</v>
          </cell>
          <cell r="AX760">
            <v>4.0000000000000001E-3</v>
          </cell>
          <cell r="AY760">
            <v>1E-3</v>
          </cell>
          <cell r="AZ760">
            <v>1E-3</v>
          </cell>
          <cell r="BA760">
            <v>1E-3</v>
          </cell>
          <cell r="BB760">
            <v>3.0000000000000001E-3</v>
          </cell>
          <cell r="BC760">
            <v>4.0000000000000001E-3</v>
          </cell>
          <cell r="BD760">
            <v>3.0000000000000001E-3</v>
          </cell>
          <cell r="BE760">
            <v>3.0000000000000001E-3</v>
          </cell>
          <cell r="BF760">
            <v>4.0000000000000001E-3</v>
          </cell>
          <cell r="BG760">
            <v>3.0000000000000001E-3</v>
          </cell>
          <cell r="BH760">
            <v>4.0000000000000001E-3</v>
          </cell>
          <cell r="BI760">
            <v>4.0000000000000001E-3</v>
          </cell>
          <cell r="BJ760">
            <v>6.0000000000000001E-3</v>
          </cell>
          <cell r="BK760">
            <v>4.0000000000000001E-3</v>
          </cell>
          <cell r="BL760">
            <v>1E-3</v>
          </cell>
          <cell r="BM760">
            <v>1E-3</v>
          </cell>
          <cell r="BN760">
            <v>2E-3</v>
          </cell>
          <cell r="BO760">
            <v>3.0000000000000001E-3</v>
          </cell>
          <cell r="BP760">
            <v>4.0000000000000001E-3</v>
          </cell>
          <cell r="BQ760">
            <v>4.0000000000000001E-3</v>
          </cell>
          <cell r="BR760">
            <v>3.0000000000000001E-3</v>
          </cell>
          <cell r="BS760">
            <v>4.0000000000000001E-3</v>
          </cell>
          <cell r="BT760">
            <v>3.0000000000000001E-3</v>
          </cell>
          <cell r="BU760">
            <v>4.0000000000000001E-3</v>
          </cell>
          <cell r="BV760">
            <v>3.0000000000000001E-3</v>
          </cell>
          <cell r="BW760">
            <v>8.0000000000000002E-3</v>
          </cell>
          <cell r="BX760">
            <v>3.0000000000000001E-3</v>
          </cell>
          <cell r="BY760">
            <v>1E-3</v>
          </cell>
          <cell r="BZ760">
            <v>1E-3</v>
          </cell>
          <cell r="CA760">
            <v>2E-3</v>
          </cell>
          <cell r="CB760">
            <v>2E-3</v>
          </cell>
          <cell r="CC760">
            <v>3.0000000000000001E-3</v>
          </cell>
          <cell r="CD760">
            <v>3.0000000000000001E-3</v>
          </cell>
          <cell r="CE760">
            <v>3.0000000000000001E-3</v>
          </cell>
          <cell r="CF760">
            <v>4.0000000000000001E-3</v>
          </cell>
          <cell r="CG760">
            <v>3.0000000000000001E-3</v>
          </cell>
          <cell r="CH760">
            <v>3.0000000000000001E-3</v>
          </cell>
          <cell r="CI760">
            <v>3.0000000000000001E-3</v>
          </cell>
          <cell r="CJ760">
            <v>7.0000000000000001E-3</v>
          </cell>
          <cell r="CK760">
            <v>3.0000000000000001E-3</v>
          </cell>
          <cell r="CL760">
            <v>1E-3</v>
          </cell>
          <cell r="CM760">
            <v>1E-3</v>
          </cell>
          <cell r="CN760">
            <v>2E-3</v>
          </cell>
          <cell r="CO760">
            <v>2E-3</v>
          </cell>
          <cell r="CP760">
            <v>3.0000000000000001E-3</v>
          </cell>
          <cell r="CQ760">
            <v>3.0000000000000001E-3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  <cell r="EE760">
            <v>0</v>
          </cell>
        </row>
        <row r="761">
          <cell r="F761">
            <v>1E-3</v>
          </cell>
          <cell r="G761">
            <v>0</v>
          </cell>
          <cell r="H761">
            <v>0</v>
          </cell>
          <cell r="I761">
            <v>1E-3</v>
          </cell>
          <cell r="J761">
            <v>1E-3</v>
          </cell>
          <cell r="K761">
            <v>1E-3</v>
          </cell>
          <cell r="L761">
            <v>0</v>
          </cell>
          <cell r="M761">
            <v>0</v>
          </cell>
          <cell r="N761">
            <v>1E-3</v>
          </cell>
          <cell r="O761">
            <v>0</v>
          </cell>
          <cell r="P761">
            <v>1E-3</v>
          </cell>
          <cell r="Q761">
            <v>1E-3</v>
          </cell>
          <cell r="R761">
            <v>1E-3</v>
          </cell>
          <cell r="S761">
            <v>1E-3</v>
          </cell>
          <cell r="T761">
            <v>0</v>
          </cell>
          <cell r="U761">
            <v>1E-3</v>
          </cell>
          <cell r="V761">
            <v>1E-3</v>
          </cell>
          <cell r="W761">
            <v>1E-3</v>
          </cell>
          <cell r="X761">
            <v>1E-3</v>
          </cell>
          <cell r="Y761">
            <v>0</v>
          </cell>
          <cell r="Z761">
            <v>0</v>
          </cell>
          <cell r="AA761">
            <v>1E-3</v>
          </cell>
          <cell r="AB761">
            <v>0</v>
          </cell>
          <cell r="AC761">
            <v>1E-3</v>
          </cell>
          <cell r="AD761">
            <v>0</v>
          </cell>
          <cell r="AE761">
            <v>1E-3</v>
          </cell>
          <cell r="AF761">
            <v>1E-3</v>
          </cell>
          <cell r="AG761">
            <v>0</v>
          </cell>
          <cell r="AH761">
            <v>1E-3</v>
          </cell>
          <cell r="AI761">
            <v>1E-3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1E-3</v>
          </cell>
          <cell r="AO761">
            <v>1E-3</v>
          </cell>
          <cell r="AP761">
            <v>1E-3</v>
          </cell>
          <cell r="AQ761">
            <v>1E-3</v>
          </cell>
          <cell r="AR761">
            <v>1E-3</v>
          </cell>
          <cell r="AS761">
            <v>0</v>
          </cell>
          <cell r="AT761">
            <v>0</v>
          </cell>
          <cell r="AU761">
            <v>1E-3</v>
          </cell>
          <cell r="AV761">
            <v>1E-3</v>
          </cell>
          <cell r="AW761">
            <v>1E-3</v>
          </cell>
          <cell r="AX761">
            <v>1E-3</v>
          </cell>
          <cell r="AY761">
            <v>0</v>
          </cell>
          <cell r="AZ761">
            <v>0</v>
          </cell>
          <cell r="BA761">
            <v>0</v>
          </cell>
          <cell r="BB761">
            <v>1E-3</v>
          </cell>
          <cell r="BC761">
            <v>1E-3</v>
          </cell>
          <cell r="BD761">
            <v>1E-3</v>
          </cell>
          <cell r="BE761">
            <v>0</v>
          </cell>
          <cell r="BF761">
            <v>1E-3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1E-3</v>
          </cell>
          <cell r="BO761">
            <v>0</v>
          </cell>
          <cell r="BP761">
            <v>0</v>
          </cell>
          <cell r="BQ761">
            <v>1E-3</v>
          </cell>
          <cell r="BR761">
            <v>0</v>
          </cell>
          <cell r="BS761">
            <v>0</v>
          </cell>
          <cell r="BT761">
            <v>0</v>
          </cell>
          <cell r="BU761">
            <v>1E-3</v>
          </cell>
          <cell r="BV761">
            <v>1E-3</v>
          </cell>
          <cell r="BW761">
            <v>1E-3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1E-3</v>
          </cell>
          <cell r="CE761">
            <v>0</v>
          </cell>
          <cell r="CF761">
            <v>1E-3</v>
          </cell>
          <cell r="CG761">
            <v>0</v>
          </cell>
          <cell r="CH761">
            <v>1E-3</v>
          </cell>
          <cell r="CI761">
            <v>0</v>
          </cell>
          <cell r="CJ761">
            <v>1E-3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1E-3</v>
          </cell>
          <cell r="CR761">
            <v>1E-3</v>
          </cell>
          <cell r="CS761">
            <v>1E-3</v>
          </cell>
          <cell r="CT761">
            <v>1E-3</v>
          </cell>
          <cell r="CU761">
            <v>1E-3</v>
          </cell>
          <cell r="CV761">
            <v>1E-3</v>
          </cell>
          <cell r="CW761">
            <v>1E-3</v>
          </cell>
          <cell r="CX761">
            <v>0</v>
          </cell>
          <cell r="CY761">
            <v>0</v>
          </cell>
          <cell r="CZ761">
            <v>0</v>
          </cell>
          <cell r="DA761">
            <v>1E-3</v>
          </cell>
          <cell r="DB761">
            <v>1E-3</v>
          </cell>
          <cell r="DC761">
            <v>1E-3</v>
          </cell>
          <cell r="DD761">
            <v>1E-3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  <cell r="EE761">
            <v>0</v>
          </cell>
        </row>
        <row r="762"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</row>
        <row r="763">
          <cell r="F763">
            <v>1E-3</v>
          </cell>
          <cell r="G763">
            <v>1E-3</v>
          </cell>
          <cell r="H763">
            <v>0</v>
          </cell>
          <cell r="I763">
            <v>1E-3</v>
          </cell>
          <cell r="J763">
            <v>1E-3</v>
          </cell>
          <cell r="K763">
            <v>1E-3</v>
          </cell>
          <cell r="L763">
            <v>0</v>
          </cell>
          <cell r="M763">
            <v>0</v>
          </cell>
          <cell r="N763">
            <v>1E-3</v>
          </cell>
          <cell r="O763">
            <v>0</v>
          </cell>
          <cell r="P763">
            <v>1E-3</v>
          </cell>
          <cell r="Q763">
            <v>1E-3</v>
          </cell>
          <cell r="R763">
            <v>0</v>
          </cell>
          <cell r="S763">
            <v>1E-3</v>
          </cell>
          <cell r="T763">
            <v>1E-3</v>
          </cell>
          <cell r="U763">
            <v>0</v>
          </cell>
          <cell r="V763">
            <v>1E-3</v>
          </cell>
          <cell r="W763">
            <v>0</v>
          </cell>
          <cell r="X763">
            <v>1E-3</v>
          </cell>
          <cell r="Y763">
            <v>0</v>
          </cell>
          <cell r="Z763">
            <v>0</v>
          </cell>
          <cell r="AA763">
            <v>0</v>
          </cell>
          <cell r="AB763">
            <v>1E-3</v>
          </cell>
          <cell r="AC763">
            <v>1E-3</v>
          </cell>
          <cell r="AD763">
            <v>0</v>
          </cell>
          <cell r="AE763">
            <v>1E-3</v>
          </cell>
          <cell r="AF763">
            <v>1E-3</v>
          </cell>
          <cell r="AG763">
            <v>2E-3</v>
          </cell>
          <cell r="AH763">
            <v>1E-3</v>
          </cell>
          <cell r="AI763">
            <v>1E-3</v>
          </cell>
          <cell r="AJ763">
            <v>1E-3</v>
          </cell>
          <cell r="AK763">
            <v>1E-3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1E-3</v>
          </cell>
          <cell r="AQ763">
            <v>0</v>
          </cell>
          <cell r="AR763">
            <v>1E-3</v>
          </cell>
          <cell r="AS763">
            <v>0</v>
          </cell>
          <cell r="AT763">
            <v>1E-3</v>
          </cell>
          <cell r="AU763">
            <v>0</v>
          </cell>
          <cell r="AV763">
            <v>1E-3</v>
          </cell>
          <cell r="AW763">
            <v>1E-3</v>
          </cell>
          <cell r="AX763">
            <v>1E-3</v>
          </cell>
          <cell r="AY763">
            <v>0</v>
          </cell>
          <cell r="AZ763">
            <v>0</v>
          </cell>
          <cell r="BA763">
            <v>0</v>
          </cell>
          <cell r="BB763">
            <v>1E-3</v>
          </cell>
          <cell r="BC763">
            <v>1E-3</v>
          </cell>
          <cell r="BD763">
            <v>0</v>
          </cell>
          <cell r="BE763">
            <v>1E-3</v>
          </cell>
          <cell r="BF763">
            <v>1E-3</v>
          </cell>
          <cell r="BG763">
            <v>1E-3</v>
          </cell>
          <cell r="BH763">
            <v>1E-3</v>
          </cell>
          <cell r="BI763">
            <v>0</v>
          </cell>
          <cell r="BJ763">
            <v>1E-3</v>
          </cell>
          <cell r="BK763">
            <v>1E-3</v>
          </cell>
          <cell r="BL763">
            <v>0</v>
          </cell>
          <cell r="BM763">
            <v>0</v>
          </cell>
          <cell r="BN763">
            <v>1E-3</v>
          </cell>
          <cell r="BO763">
            <v>0</v>
          </cell>
          <cell r="BP763">
            <v>1E-3</v>
          </cell>
          <cell r="BQ763">
            <v>0</v>
          </cell>
          <cell r="BR763">
            <v>1E-3</v>
          </cell>
          <cell r="BS763">
            <v>1E-3</v>
          </cell>
          <cell r="BT763">
            <v>0</v>
          </cell>
          <cell r="BU763">
            <v>1E-3</v>
          </cell>
          <cell r="BV763">
            <v>1E-3</v>
          </cell>
          <cell r="BW763">
            <v>1E-3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1E-3</v>
          </cell>
          <cell r="CC763">
            <v>1E-3</v>
          </cell>
          <cell r="CD763">
            <v>0</v>
          </cell>
          <cell r="CE763">
            <v>0</v>
          </cell>
          <cell r="CF763">
            <v>0</v>
          </cell>
          <cell r="CG763">
            <v>1E-3</v>
          </cell>
          <cell r="CH763">
            <v>1E-3</v>
          </cell>
          <cell r="CI763">
            <v>0</v>
          </cell>
          <cell r="CJ763">
            <v>1E-3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1E-3</v>
          </cell>
          <cell r="CP763">
            <v>1E-3</v>
          </cell>
          <cell r="CQ763">
            <v>0</v>
          </cell>
          <cell r="CR763">
            <v>1E-3</v>
          </cell>
          <cell r="CS763">
            <v>1E-3</v>
          </cell>
          <cell r="CT763">
            <v>1E-3</v>
          </cell>
          <cell r="CU763">
            <v>1E-3</v>
          </cell>
          <cell r="CV763">
            <v>1E-3</v>
          </cell>
          <cell r="CW763">
            <v>1E-3</v>
          </cell>
          <cell r="CX763">
            <v>1E-3</v>
          </cell>
          <cell r="CY763">
            <v>0</v>
          </cell>
          <cell r="CZ763">
            <v>0</v>
          </cell>
          <cell r="DA763">
            <v>1E-3</v>
          </cell>
          <cell r="DB763">
            <v>1E-3</v>
          </cell>
          <cell r="DC763">
            <v>1E-3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1E-3</v>
          </cell>
          <cell r="DJ763">
            <v>1E-3</v>
          </cell>
          <cell r="DK763">
            <v>1E-3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  <cell r="EE763">
            <v>0</v>
          </cell>
        </row>
        <row r="765">
          <cell r="F765">
            <v>1E-3</v>
          </cell>
          <cell r="G765">
            <v>1E-3</v>
          </cell>
          <cell r="H765">
            <v>1E-3</v>
          </cell>
          <cell r="I765">
            <v>1E-3</v>
          </cell>
          <cell r="J765">
            <v>0</v>
          </cell>
          <cell r="K765">
            <v>1E-3</v>
          </cell>
          <cell r="L765">
            <v>1E-3</v>
          </cell>
          <cell r="M765">
            <v>1E-3</v>
          </cell>
          <cell r="N765">
            <v>1E-3</v>
          </cell>
          <cell r="O765">
            <v>1E-3</v>
          </cell>
          <cell r="P765">
            <v>2E-3</v>
          </cell>
          <cell r="Q765">
            <v>1E-3</v>
          </cell>
          <cell r="R765">
            <v>1E-3</v>
          </cell>
          <cell r="S765">
            <v>1E-3</v>
          </cell>
          <cell r="T765">
            <v>1E-3</v>
          </cell>
          <cell r="U765">
            <v>1E-3</v>
          </cell>
          <cell r="V765">
            <v>1E-3</v>
          </cell>
          <cell r="W765">
            <v>0</v>
          </cell>
          <cell r="X765">
            <v>1E-3</v>
          </cell>
          <cell r="Y765">
            <v>1E-3</v>
          </cell>
          <cell r="Z765">
            <v>1E-3</v>
          </cell>
          <cell r="AA765">
            <v>1E-3</v>
          </cell>
          <cell r="AB765">
            <v>1E-3</v>
          </cell>
          <cell r="AC765">
            <v>1E-3</v>
          </cell>
          <cell r="AD765">
            <v>1E-3</v>
          </cell>
          <cell r="AE765">
            <v>1E-3</v>
          </cell>
          <cell r="AF765">
            <v>0</v>
          </cell>
          <cell r="AG765">
            <v>1E-3</v>
          </cell>
          <cell r="AH765">
            <v>4.0000000000000001E-3</v>
          </cell>
          <cell r="AI765">
            <v>1E-3</v>
          </cell>
          <cell r="AJ765">
            <v>0</v>
          </cell>
          <cell r="AK765">
            <v>1E-3</v>
          </cell>
          <cell r="AL765">
            <v>1E-3</v>
          </cell>
          <cell r="AM765">
            <v>1E-3</v>
          </cell>
          <cell r="AN765">
            <v>1E-3</v>
          </cell>
          <cell r="AO765">
            <v>1E-3</v>
          </cell>
          <cell r="AP765">
            <v>1E-3</v>
          </cell>
          <cell r="AQ765">
            <v>1E-3</v>
          </cell>
          <cell r="AR765">
            <v>1E-3</v>
          </cell>
          <cell r="AS765">
            <v>0</v>
          </cell>
          <cell r="AT765">
            <v>0</v>
          </cell>
          <cell r="AU765">
            <v>1E-3</v>
          </cell>
          <cell r="AV765">
            <v>1E-3</v>
          </cell>
          <cell r="AW765">
            <v>0</v>
          </cell>
          <cell r="AX765">
            <v>1E-3</v>
          </cell>
          <cell r="AY765">
            <v>1E-3</v>
          </cell>
          <cell r="AZ765">
            <v>0</v>
          </cell>
          <cell r="BA765">
            <v>1E-3</v>
          </cell>
          <cell r="BB765">
            <v>1E-3</v>
          </cell>
          <cell r="BC765">
            <v>1E-3</v>
          </cell>
          <cell r="BD765">
            <v>1E-3</v>
          </cell>
          <cell r="BE765">
            <v>1E-3</v>
          </cell>
          <cell r="BF765">
            <v>1E-3</v>
          </cell>
          <cell r="BG765">
            <v>1E-3</v>
          </cell>
          <cell r="BH765">
            <v>2E-3</v>
          </cell>
          <cell r="BI765">
            <v>0</v>
          </cell>
          <cell r="BJ765">
            <v>0</v>
          </cell>
          <cell r="BK765">
            <v>0</v>
          </cell>
          <cell r="BL765">
            <v>1E-3</v>
          </cell>
          <cell r="BM765">
            <v>1E-3</v>
          </cell>
          <cell r="BN765">
            <v>1E-3</v>
          </cell>
          <cell r="BO765">
            <v>1E-3</v>
          </cell>
          <cell r="BP765">
            <v>1E-3</v>
          </cell>
          <cell r="BQ765">
            <v>0</v>
          </cell>
          <cell r="BR765">
            <v>1E-3</v>
          </cell>
          <cell r="BS765">
            <v>1E-3</v>
          </cell>
          <cell r="BT765">
            <v>1E-3</v>
          </cell>
          <cell r="BU765">
            <v>2E-3</v>
          </cell>
          <cell r="BV765">
            <v>0</v>
          </cell>
          <cell r="BW765">
            <v>0</v>
          </cell>
          <cell r="BX765">
            <v>1E-3</v>
          </cell>
          <cell r="BY765">
            <v>1E-3</v>
          </cell>
          <cell r="BZ765">
            <v>0</v>
          </cell>
          <cell r="CA765">
            <v>1E-3</v>
          </cell>
          <cell r="CB765">
            <v>1E-3</v>
          </cell>
          <cell r="CC765">
            <v>1E-3</v>
          </cell>
          <cell r="CD765">
            <v>1E-3</v>
          </cell>
          <cell r="CE765">
            <v>1E-3</v>
          </cell>
          <cell r="CF765">
            <v>1E-3</v>
          </cell>
          <cell r="CG765">
            <v>1E-3</v>
          </cell>
          <cell r="CH765">
            <v>1E-3</v>
          </cell>
          <cell r="CI765">
            <v>1E-3</v>
          </cell>
          <cell r="CJ765">
            <v>0</v>
          </cell>
          <cell r="CK765">
            <v>1E-3</v>
          </cell>
          <cell r="CL765">
            <v>0</v>
          </cell>
          <cell r="CM765">
            <v>0</v>
          </cell>
          <cell r="CN765">
            <v>0</v>
          </cell>
          <cell r="CO765">
            <v>1E-3</v>
          </cell>
          <cell r="CP765">
            <v>0</v>
          </cell>
          <cell r="CQ765">
            <v>1E-3</v>
          </cell>
          <cell r="CR765">
            <v>1E-3</v>
          </cell>
          <cell r="CS765">
            <v>1E-3</v>
          </cell>
          <cell r="CT765">
            <v>0</v>
          </cell>
          <cell r="CU765">
            <v>2E-3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1E-3</v>
          </cell>
          <cell r="DA765">
            <v>1E-3</v>
          </cell>
          <cell r="DB765">
            <v>1E-3</v>
          </cell>
          <cell r="DC765">
            <v>1E-3</v>
          </cell>
          <cell r="DD765">
            <v>0</v>
          </cell>
          <cell r="DE765">
            <v>1E-3</v>
          </cell>
          <cell r="DF765">
            <v>1E-3</v>
          </cell>
          <cell r="DG765">
            <v>1E-3</v>
          </cell>
          <cell r="DH765">
            <v>1E-3</v>
          </cell>
          <cell r="DI765">
            <v>1E-3</v>
          </cell>
          <cell r="DJ765">
            <v>0</v>
          </cell>
          <cell r="DK765">
            <v>1E-3</v>
          </cell>
          <cell r="DL765">
            <v>1E-3</v>
          </cell>
          <cell r="DM765">
            <v>1E-3</v>
          </cell>
          <cell r="DN765">
            <v>1E-3</v>
          </cell>
          <cell r="DO765">
            <v>1E-3</v>
          </cell>
          <cell r="DP765">
            <v>1E-3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  <cell r="EE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</row>
        <row r="767">
          <cell r="F767">
            <v>1E-3</v>
          </cell>
          <cell r="G767">
            <v>1E-3</v>
          </cell>
          <cell r="H767">
            <v>3.0000000000000001E-3</v>
          </cell>
          <cell r="I767">
            <v>1E-3</v>
          </cell>
          <cell r="J767">
            <v>1E-3</v>
          </cell>
          <cell r="K767">
            <v>1E-3</v>
          </cell>
          <cell r="L767">
            <v>3.0000000000000001E-3</v>
          </cell>
          <cell r="M767">
            <v>2E-3</v>
          </cell>
          <cell r="N767">
            <v>2E-3</v>
          </cell>
          <cell r="O767">
            <v>1E-3</v>
          </cell>
          <cell r="P767">
            <v>1E-3</v>
          </cell>
          <cell r="Q767">
            <v>1E-3</v>
          </cell>
          <cell r="R767">
            <v>1E-3</v>
          </cell>
          <cell r="S767">
            <v>3.0000000000000001E-3</v>
          </cell>
          <cell r="T767">
            <v>1E-3</v>
          </cell>
          <cell r="U767">
            <v>2E-3</v>
          </cell>
          <cell r="V767">
            <v>1E-3</v>
          </cell>
          <cell r="W767">
            <v>1E-3</v>
          </cell>
          <cell r="X767">
            <v>1E-3</v>
          </cell>
          <cell r="Y767">
            <v>2E-3</v>
          </cell>
          <cell r="Z767">
            <v>1E-3</v>
          </cell>
          <cell r="AA767">
            <v>1E-3</v>
          </cell>
          <cell r="AB767">
            <v>1E-3</v>
          </cell>
          <cell r="AC767">
            <v>2E-3</v>
          </cell>
          <cell r="AD767">
            <v>1E-3</v>
          </cell>
          <cell r="AE767">
            <v>1E-3</v>
          </cell>
          <cell r="AF767">
            <v>2E-3</v>
          </cell>
          <cell r="AG767">
            <v>1E-3</v>
          </cell>
          <cell r="AH767">
            <v>2E-3</v>
          </cell>
          <cell r="AI767">
            <v>1E-3</v>
          </cell>
          <cell r="AJ767">
            <v>2E-3</v>
          </cell>
          <cell r="AK767">
            <v>2E-3</v>
          </cell>
          <cell r="AL767">
            <v>1E-3</v>
          </cell>
          <cell r="AM767">
            <v>1E-3</v>
          </cell>
          <cell r="AN767">
            <v>2E-3</v>
          </cell>
          <cell r="AO767">
            <v>1E-3</v>
          </cell>
          <cell r="AP767">
            <v>1E-3</v>
          </cell>
          <cell r="AQ767">
            <v>1E-3</v>
          </cell>
          <cell r="AR767">
            <v>2E-3</v>
          </cell>
          <cell r="AS767">
            <v>3.0000000000000001E-3</v>
          </cell>
          <cell r="AT767">
            <v>1E-3</v>
          </cell>
          <cell r="AU767">
            <v>1E-3</v>
          </cell>
          <cell r="AV767">
            <v>1E-3</v>
          </cell>
          <cell r="AW767">
            <v>2E-3</v>
          </cell>
          <cell r="AX767">
            <v>2E-3</v>
          </cell>
          <cell r="AY767">
            <v>3.0000000000000001E-3</v>
          </cell>
          <cell r="AZ767">
            <v>2E-3</v>
          </cell>
          <cell r="BA767">
            <v>2E-3</v>
          </cell>
          <cell r="BB767">
            <v>1E-3</v>
          </cell>
          <cell r="BC767">
            <v>1E-3</v>
          </cell>
          <cell r="BD767">
            <v>1E-3</v>
          </cell>
          <cell r="BE767">
            <v>2E-3</v>
          </cell>
          <cell r="BF767">
            <v>2E-3</v>
          </cell>
          <cell r="BG767">
            <v>1E-3</v>
          </cell>
          <cell r="BH767">
            <v>2E-3</v>
          </cell>
          <cell r="BI767">
            <v>1E-3</v>
          </cell>
          <cell r="BJ767">
            <v>2E-3</v>
          </cell>
          <cell r="BK767">
            <v>2E-3</v>
          </cell>
          <cell r="BL767">
            <v>4.0000000000000001E-3</v>
          </cell>
          <cell r="BM767">
            <v>2E-3</v>
          </cell>
          <cell r="BN767">
            <v>2E-3</v>
          </cell>
          <cell r="BO767">
            <v>1E-3</v>
          </cell>
          <cell r="BP767">
            <v>1E-3</v>
          </cell>
          <cell r="BQ767">
            <v>1E-3</v>
          </cell>
          <cell r="BR767">
            <v>2E-3</v>
          </cell>
          <cell r="BS767">
            <v>2E-3</v>
          </cell>
          <cell r="BT767">
            <v>1E-3</v>
          </cell>
          <cell r="BU767">
            <v>2E-3</v>
          </cell>
          <cell r="BV767">
            <v>1E-3</v>
          </cell>
          <cell r="BW767">
            <v>1E-3</v>
          </cell>
          <cell r="BX767">
            <v>2E-3</v>
          </cell>
          <cell r="BY767">
            <v>4.0000000000000001E-3</v>
          </cell>
          <cell r="BZ767">
            <v>2E-3</v>
          </cell>
          <cell r="CA767">
            <v>2E-3</v>
          </cell>
          <cell r="CB767">
            <v>1E-3</v>
          </cell>
          <cell r="CC767">
            <v>2E-3</v>
          </cell>
          <cell r="CD767">
            <v>1E-3</v>
          </cell>
          <cell r="CE767">
            <v>2E-3</v>
          </cell>
          <cell r="CF767">
            <v>2E-3</v>
          </cell>
          <cell r="CG767">
            <v>1E-3</v>
          </cell>
          <cell r="CH767">
            <v>3.0000000000000001E-3</v>
          </cell>
          <cell r="CI767">
            <v>1E-3</v>
          </cell>
          <cell r="CJ767">
            <v>2E-3</v>
          </cell>
          <cell r="CK767">
            <v>2E-3</v>
          </cell>
          <cell r="CL767">
            <v>3.0000000000000001E-3</v>
          </cell>
          <cell r="CM767">
            <v>2E-3</v>
          </cell>
          <cell r="CN767">
            <v>1E-3</v>
          </cell>
          <cell r="CO767">
            <v>1E-3</v>
          </cell>
          <cell r="CP767">
            <v>1E-3</v>
          </cell>
          <cell r="CQ767">
            <v>1E-3</v>
          </cell>
          <cell r="CR767">
            <v>1E-3</v>
          </cell>
          <cell r="CS767">
            <v>2E-3</v>
          </cell>
          <cell r="CT767">
            <v>1E-3</v>
          </cell>
          <cell r="CU767">
            <v>1E-3</v>
          </cell>
          <cell r="CV767">
            <v>1E-3</v>
          </cell>
          <cell r="CW767">
            <v>1E-3</v>
          </cell>
          <cell r="CX767">
            <v>2E-3</v>
          </cell>
          <cell r="CY767">
            <v>1E-3</v>
          </cell>
          <cell r="CZ767">
            <v>1E-3</v>
          </cell>
          <cell r="DA767">
            <v>1E-3</v>
          </cell>
          <cell r="DB767">
            <v>0</v>
          </cell>
          <cell r="DC767">
            <v>2E-3</v>
          </cell>
          <cell r="DD767">
            <v>1E-3</v>
          </cell>
          <cell r="DE767">
            <v>1E-3</v>
          </cell>
          <cell r="DF767">
            <v>2E-3</v>
          </cell>
          <cell r="DG767">
            <v>1E-3</v>
          </cell>
          <cell r="DH767">
            <v>1E-3</v>
          </cell>
          <cell r="DI767">
            <v>2E-3</v>
          </cell>
          <cell r="DJ767">
            <v>1E-3</v>
          </cell>
          <cell r="DK767">
            <v>1E-3</v>
          </cell>
          <cell r="DL767">
            <v>1E-3</v>
          </cell>
          <cell r="DM767">
            <v>1E-3</v>
          </cell>
          <cell r="DN767">
            <v>1E-3</v>
          </cell>
          <cell r="DO767">
            <v>0</v>
          </cell>
          <cell r="DP767">
            <v>3.0000000000000001E-3</v>
          </cell>
          <cell r="DQ767">
            <v>2E-3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</row>
        <row r="768"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7.0000000000000001E-3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  <cell r="EE768">
            <v>0</v>
          </cell>
        </row>
        <row r="769">
          <cell r="F769">
            <v>0</v>
          </cell>
          <cell r="G769">
            <v>-2E-3</v>
          </cell>
          <cell r="H769">
            <v>2E-3</v>
          </cell>
          <cell r="I769">
            <v>0</v>
          </cell>
          <cell r="J769">
            <v>8.9999999999999993E-3</v>
          </cell>
          <cell r="K769">
            <v>0</v>
          </cell>
          <cell r="L769">
            <v>1E-3</v>
          </cell>
          <cell r="M769">
            <v>1E-3</v>
          </cell>
          <cell r="N769">
            <v>0</v>
          </cell>
          <cell r="O769">
            <v>8.0000000000000002E-3</v>
          </cell>
          <cell r="P769">
            <v>5.0000000000000001E-3</v>
          </cell>
          <cell r="Q769">
            <v>0</v>
          </cell>
          <cell r="R769">
            <v>2E-3</v>
          </cell>
          <cell r="S769">
            <v>7.0000000000000001E-3</v>
          </cell>
          <cell r="T769">
            <v>0</v>
          </cell>
          <cell r="U769">
            <v>8.0000000000000002E-3</v>
          </cell>
          <cell r="V769">
            <v>0</v>
          </cell>
          <cell r="W769">
            <v>0</v>
          </cell>
          <cell r="X769">
            <v>0</v>
          </cell>
          <cell r="Y769">
            <v>1E-3</v>
          </cell>
          <cell r="Z769">
            <v>1E-3</v>
          </cell>
          <cell r="AA769">
            <v>0</v>
          </cell>
          <cell r="AB769">
            <v>5.0000000000000001E-3</v>
          </cell>
          <cell r="AC769">
            <v>5.0000000000000001E-3</v>
          </cell>
          <cell r="AD769">
            <v>0</v>
          </cell>
          <cell r="AE769">
            <v>1E-3</v>
          </cell>
          <cell r="AF769">
            <v>-1E-3</v>
          </cell>
          <cell r="AG769">
            <v>0</v>
          </cell>
          <cell r="AH769">
            <v>1E-3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1E-3</v>
          </cell>
          <cell r="AN769">
            <v>0</v>
          </cell>
          <cell r="AO769">
            <v>1E-3</v>
          </cell>
          <cell r="AP769">
            <v>5.0000000000000001E-3</v>
          </cell>
          <cell r="AQ769">
            <v>1E-3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  <cell r="EE769">
            <v>0</v>
          </cell>
        </row>
        <row r="770">
          <cell r="F770">
            <v>1E-3</v>
          </cell>
          <cell r="G770">
            <v>0</v>
          </cell>
          <cell r="H770">
            <v>0</v>
          </cell>
          <cell r="I770">
            <v>1E-3</v>
          </cell>
          <cell r="J770">
            <v>0</v>
          </cell>
          <cell r="K770">
            <v>1E-3</v>
          </cell>
          <cell r="L770">
            <v>1E-3</v>
          </cell>
          <cell r="M770">
            <v>1E-3</v>
          </cell>
          <cell r="N770">
            <v>1E-3</v>
          </cell>
          <cell r="O770">
            <v>1E-3</v>
          </cell>
          <cell r="P770">
            <v>1E-3</v>
          </cell>
          <cell r="Q770">
            <v>1E-3</v>
          </cell>
          <cell r="R770">
            <v>1E-3</v>
          </cell>
          <cell r="S770">
            <v>1E-3</v>
          </cell>
          <cell r="T770">
            <v>0</v>
          </cell>
          <cell r="U770">
            <v>2E-3</v>
          </cell>
          <cell r="V770">
            <v>1E-3</v>
          </cell>
          <cell r="W770">
            <v>0</v>
          </cell>
          <cell r="X770">
            <v>2E-3</v>
          </cell>
          <cell r="Y770">
            <v>1E-3</v>
          </cell>
          <cell r="Z770">
            <v>1E-3</v>
          </cell>
          <cell r="AA770">
            <v>2E-3</v>
          </cell>
          <cell r="AB770">
            <v>1E-3</v>
          </cell>
          <cell r="AC770">
            <v>1E-3</v>
          </cell>
          <cell r="AD770">
            <v>0</v>
          </cell>
          <cell r="AE770">
            <v>1E-3</v>
          </cell>
          <cell r="AF770">
            <v>1E-3</v>
          </cell>
          <cell r="AG770">
            <v>1E-3</v>
          </cell>
          <cell r="AH770">
            <v>0</v>
          </cell>
          <cell r="AI770">
            <v>1E-3</v>
          </cell>
          <cell r="AJ770">
            <v>0</v>
          </cell>
          <cell r="AK770">
            <v>1E-3</v>
          </cell>
          <cell r="AL770">
            <v>1E-3</v>
          </cell>
          <cell r="AM770">
            <v>1E-3</v>
          </cell>
          <cell r="AN770">
            <v>1E-3</v>
          </cell>
          <cell r="AO770">
            <v>1E-3</v>
          </cell>
          <cell r="AP770">
            <v>1E-3</v>
          </cell>
          <cell r="AQ770">
            <v>0</v>
          </cell>
          <cell r="AR770">
            <v>1E-3</v>
          </cell>
          <cell r="AS770">
            <v>1E-3</v>
          </cell>
          <cell r="AT770">
            <v>0</v>
          </cell>
          <cell r="AU770">
            <v>0</v>
          </cell>
          <cell r="AV770">
            <v>1E-3</v>
          </cell>
          <cell r="AW770">
            <v>0</v>
          </cell>
          <cell r="AX770">
            <v>0</v>
          </cell>
          <cell r="AY770">
            <v>1E-3</v>
          </cell>
          <cell r="AZ770">
            <v>1E-3</v>
          </cell>
          <cell r="BA770">
            <v>0</v>
          </cell>
          <cell r="BB770">
            <v>1E-3</v>
          </cell>
          <cell r="BC770">
            <v>1E-3</v>
          </cell>
          <cell r="BD770">
            <v>1E-3</v>
          </cell>
          <cell r="BE770">
            <v>2E-3</v>
          </cell>
          <cell r="BF770">
            <v>1E-3</v>
          </cell>
          <cell r="BG770">
            <v>1E-3</v>
          </cell>
          <cell r="BH770">
            <v>0</v>
          </cell>
          <cell r="BI770">
            <v>0</v>
          </cell>
          <cell r="BJ770">
            <v>2.1999999999999999E-2</v>
          </cell>
          <cell r="BK770">
            <v>0</v>
          </cell>
          <cell r="BL770">
            <v>0</v>
          </cell>
          <cell r="BM770">
            <v>1E-3</v>
          </cell>
          <cell r="BN770">
            <v>1E-3</v>
          </cell>
          <cell r="BO770">
            <v>0</v>
          </cell>
          <cell r="BP770">
            <v>1E-3</v>
          </cell>
          <cell r="BQ770">
            <v>1E-3</v>
          </cell>
          <cell r="BR770">
            <v>1E-3</v>
          </cell>
          <cell r="BS770">
            <v>1E-3</v>
          </cell>
          <cell r="BT770">
            <v>1E-3</v>
          </cell>
          <cell r="BU770">
            <v>0</v>
          </cell>
          <cell r="BV770">
            <v>2E-3</v>
          </cell>
          <cell r="BW770">
            <v>0</v>
          </cell>
          <cell r="BX770">
            <v>0</v>
          </cell>
          <cell r="BY770">
            <v>1E-3</v>
          </cell>
          <cell r="BZ770">
            <v>0</v>
          </cell>
          <cell r="CA770">
            <v>0</v>
          </cell>
          <cell r="CB770">
            <v>0</v>
          </cell>
          <cell r="CC770">
            <v>2E-3</v>
          </cell>
          <cell r="CD770">
            <v>1E-3</v>
          </cell>
          <cell r="CE770">
            <v>1E-3</v>
          </cell>
          <cell r="CF770">
            <v>1E-3</v>
          </cell>
          <cell r="CG770">
            <v>0</v>
          </cell>
          <cell r="CH770">
            <v>1E-3</v>
          </cell>
          <cell r="CI770">
            <v>1E-3</v>
          </cell>
          <cell r="CJ770">
            <v>0</v>
          </cell>
          <cell r="CK770">
            <v>0</v>
          </cell>
          <cell r="CL770">
            <v>1E-3</v>
          </cell>
          <cell r="CM770">
            <v>0</v>
          </cell>
          <cell r="CN770">
            <v>1E-3</v>
          </cell>
          <cell r="CO770">
            <v>1E-3</v>
          </cell>
          <cell r="CP770">
            <v>1E-3</v>
          </cell>
          <cell r="CQ770">
            <v>1E-3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</row>
        <row r="771">
          <cell r="F771">
            <v>1E-3</v>
          </cell>
          <cell r="G771">
            <v>1E-3</v>
          </cell>
          <cell r="H771">
            <v>2E-3</v>
          </cell>
          <cell r="I771">
            <v>1E-3</v>
          </cell>
          <cell r="J771">
            <v>1E-3</v>
          </cell>
          <cell r="K771">
            <v>1E-3</v>
          </cell>
          <cell r="L771">
            <v>1E-3</v>
          </cell>
          <cell r="M771">
            <v>1E-3</v>
          </cell>
          <cell r="N771">
            <v>1E-3</v>
          </cell>
          <cell r="O771">
            <v>0</v>
          </cell>
          <cell r="P771">
            <v>1E-3</v>
          </cell>
          <cell r="Q771">
            <v>1E-3</v>
          </cell>
          <cell r="R771">
            <v>1E-3</v>
          </cell>
          <cell r="S771">
            <v>1E-3</v>
          </cell>
          <cell r="T771">
            <v>1E-3</v>
          </cell>
          <cell r="U771">
            <v>1E-3</v>
          </cell>
          <cell r="V771">
            <v>1E-3</v>
          </cell>
          <cell r="W771">
            <v>1E-3</v>
          </cell>
          <cell r="X771">
            <v>1E-3</v>
          </cell>
          <cell r="Y771">
            <v>1E-3</v>
          </cell>
          <cell r="Z771">
            <v>1E-3</v>
          </cell>
          <cell r="AA771">
            <v>1E-3</v>
          </cell>
          <cell r="AB771">
            <v>1E-3</v>
          </cell>
          <cell r="AC771">
            <v>1E-3</v>
          </cell>
          <cell r="AD771">
            <v>1E-3</v>
          </cell>
          <cell r="AE771">
            <v>1E-3</v>
          </cell>
          <cell r="AF771">
            <v>1E-3</v>
          </cell>
          <cell r="AG771">
            <v>0</v>
          </cell>
          <cell r="AH771">
            <v>1E-3</v>
          </cell>
          <cell r="AI771">
            <v>1E-3</v>
          </cell>
          <cell r="AJ771">
            <v>1E-3</v>
          </cell>
          <cell r="AK771">
            <v>2E-3</v>
          </cell>
          <cell r="AL771">
            <v>1E-3</v>
          </cell>
          <cell r="AM771">
            <v>1E-3</v>
          </cell>
          <cell r="AN771">
            <v>1E-3</v>
          </cell>
          <cell r="AO771">
            <v>1E-3</v>
          </cell>
          <cell r="AP771">
            <v>1E-3</v>
          </cell>
          <cell r="AQ771">
            <v>1E-3</v>
          </cell>
          <cell r="AR771">
            <v>1E-3</v>
          </cell>
          <cell r="AS771">
            <v>1E-3</v>
          </cell>
          <cell r="AT771">
            <v>1E-3</v>
          </cell>
          <cell r="AU771">
            <v>1E-3</v>
          </cell>
          <cell r="AV771">
            <v>0</v>
          </cell>
          <cell r="AW771">
            <v>1E-3</v>
          </cell>
          <cell r="AX771">
            <v>1E-3</v>
          </cell>
          <cell r="AY771">
            <v>1E-3</v>
          </cell>
          <cell r="AZ771">
            <v>1E-3</v>
          </cell>
          <cell r="BA771">
            <v>1E-3</v>
          </cell>
          <cell r="BB771">
            <v>1E-3</v>
          </cell>
          <cell r="BC771">
            <v>1E-3</v>
          </cell>
          <cell r="BD771">
            <v>1E-3</v>
          </cell>
          <cell r="BE771">
            <v>1E-3</v>
          </cell>
          <cell r="BF771">
            <v>2E-3</v>
          </cell>
          <cell r="BG771">
            <v>1E-3</v>
          </cell>
          <cell r="BH771">
            <v>1E-3</v>
          </cell>
          <cell r="BI771">
            <v>1E-3</v>
          </cell>
          <cell r="BJ771">
            <v>2E-3</v>
          </cell>
          <cell r="BK771">
            <v>1E-3</v>
          </cell>
          <cell r="BL771">
            <v>2E-3</v>
          </cell>
          <cell r="BM771">
            <v>1E-3</v>
          </cell>
          <cell r="BN771">
            <v>1E-3</v>
          </cell>
          <cell r="BO771">
            <v>1E-3</v>
          </cell>
          <cell r="BP771">
            <v>2E-3</v>
          </cell>
          <cell r="BQ771">
            <v>1E-3</v>
          </cell>
          <cell r="BR771">
            <v>1E-3</v>
          </cell>
          <cell r="BS771">
            <v>1E-3</v>
          </cell>
          <cell r="BT771">
            <v>1E-3</v>
          </cell>
          <cell r="BU771">
            <v>1E-3</v>
          </cell>
          <cell r="BV771">
            <v>1E-3</v>
          </cell>
          <cell r="BW771">
            <v>1E-3</v>
          </cell>
          <cell r="BX771">
            <v>1E-3</v>
          </cell>
          <cell r="BY771">
            <v>1E-3</v>
          </cell>
          <cell r="BZ771">
            <v>1E-3</v>
          </cell>
          <cell r="CA771">
            <v>1E-3</v>
          </cell>
          <cell r="CB771">
            <v>0</v>
          </cell>
          <cell r="CC771">
            <v>1E-3</v>
          </cell>
          <cell r="CD771">
            <v>1E-3</v>
          </cell>
          <cell r="CE771">
            <v>1E-3</v>
          </cell>
          <cell r="CF771">
            <v>1E-3</v>
          </cell>
          <cell r="CG771">
            <v>1E-3</v>
          </cell>
          <cell r="CH771">
            <v>1E-3</v>
          </cell>
          <cell r="CI771">
            <v>1E-3</v>
          </cell>
          <cell r="CJ771">
            <v>1E-3</v>
          </cell>
          <cell r="CK771">
            <v>1E-3</v>
          </cell>
          <cell r="CL771">
            <v>1E-3</v>
          </cell>
          <cell r="CM771">
            <v>1E-3</v>
          </cell>
          <cell r="CN771">
            <v>1E-3</v>
          </cell>
          <cell r="CO771">
            <v>1E-3</v>
          </cell>
          <cell r="CP771">
            <v>1E-3</v>
          </cell>
          <cell r="CQ771">
            <v>1E-3</v>
          </cell>
          <cell r="CR771">
            <v>1E-3</v>
          </cell>
          <cell r="CS771">
            <v>2E-3</v>
          </cell>
          <cell r="CT771">
            <v>1E-3</v>
          </cell>
          <cell r="CU771">
            <v>1E-3</v>
          </cell>
          <cell r="CV771">
            <v>1E-3</v>
          </cell>
          <cell r="CW771">
            <v>1E-3</v>
          </cell>
          <cell r="CX771">
            <v>1E-3</v>
          </cell>
          <cell r="CY771">
            <v>1E-3</v>
          </cell>
          <cell r="CZ771">
            <v>1E-3</v>
          </cell>
          <cell r="DA771">
            <v>1E-3</v>
          </cell>
          <cell r="DB771">
            <v>1E-3</v>
          </cell>
          <cell r="DC771">
            <v>1E-3</v>
          </cell>
          <cell r="DD771">
            <v>2E-3</v>
          </cell>
          <cell r="DE771">
            <v>1E-3</v>
          </cell>
          <cell r="DF771">
            <v>2E-3</v>
          </cell>
          <cell r="DG771">
            <v>1E-3</v>
          </cell>
          <cell r="DH771">
            <v>1E-3</v>
          </cell>
          <cell r="DI771">
            <v>1E-3</v>
          </cell>
          <cell r="DJ771">
            <v>2E-3</v>
          </cell>
          <cell r="DK771">
            <v>1E-3</v>
          </cell>
          <cell r="DL771">
            <v>1E-3</v>
          </cell>
          <cell r="DM771">
            <v>1E-3</v>
          </cell>
          <cell r="DN771">
            <v>1E-3</v>
          </cell>
          <cell r="DO771">
            <v>1E-3</v>
          </cell>
          <cell r="DP771">
            <v>2E-3</v>
          </cell>
          <cell r="DQ771">
            <v>2E-3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</row>
        <row r="772">
          <cell r="F772">
            <v>0</v>
          </cell>
          <cell r="G772">
            <v>0</v>
          </cell>
          <cell r="H772">
            <v>0</v>
          </cell>
          <cell r="I772">
            <v>1E-3</v>
          </cell>
          <cell r="J772">
            <v>0</v>
          </cell>
          <cell r="K772">
            <v>0</v>
          </cell>
          <cell r="L772">
            <v>1E-3</v>
          </cell>
          <cell r="M772">
            <v>0</v>
          </cell>
          <cell r="N772">
            <v>1E-3</v>
          </cell>
          <cell r="O772">
            <v>1E-3</v>
          </cell>
          <cell r="P772">
            <v>1E-3</v>
          </cell>
          <cell r="Q772">
            <v>0</v>
          </cell>
          <cell r="R772">
            <v>1E-3</v>
          </cell>
          <cell r="S772">
            <v>0</v>
          </cell>
          <cell r="T772">
            <v>0</v>
          </cell>
          <cell r="U772">
            <v>1E-3</v>
          </cell>
          <cell r="V772">
            <v>1E-3</v>
          </cell>
          <cell r="W772">
            <v>1E-3</v>
          </cell>
          <cell r="X772">
            <v>1E-3</v>
          </cell>
          <cell r="Y772">
            <v>1E-3</v>
          </cell>
          <cell r="Z772">
            <v>1E-3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1E-3</v>
          </cell>
          <cell r="AF772">
            <v>0</v>
          </cell>
          <cell r="AG772">
            <v>0</v>
          </cell>
          <cell r="AH772">
            <v>0</v>
          </cell>
          <cell r="AI772">
            <v>1E-3</v>
          </cell>
          <cell r="AJ772">
            <v>1E-3</v>
          </cell>
          <cell r="AK772">
            <v>1E-3</v>
          </cell>
          <cell r="AL772">
            <v>1E-3</v>
          </cell>
          <cell r="AM772">
            <v>1E-3</v>
          </cell>
          <cell r="AN772">
            <v>1E-3</v>
          </cell>
          <cell r="AO772">
            <v>0</v>
          </cell>
          <cell r="AP772">
            <v>0</v>
          </cell>
          <cell r="AQ772">
            <v>0</v>
          </cell>
          <cell r="AR772">
            <v>1E-3</v>
          </cell>
          <cell r="AS772">
            <v>1E-3</v>
          </cell>
          <cell r="AT772">
            <v>0</v>
          </cell>
          <cell r="AU772">
            <v>1E-3</v>
          </cell>
          <cell r="AV772">
            <v>1E-3</v>
          </cell>
          <cell r="AW772">
            <v>1E-3</v>
          </cell>
          <cell r="AX772">
            <v>1E-3</v>
          </cell>
          <cell r="AY772">
            <v>1E-3</v>
          </cell>
          <cell r="AZ772">
            <v>1E-3</v>
          </cell>
          <cell r="BA772">
            <v>1E-3</v>
          </cell>
          <cell r="BB772">
            <v>0</v>
          </cell>
          <cell r="BC772">
            <v>0</v>
          </cell>
          <cell r="BD772">
            <v>0</v>
          </cell>
          <cell r="BE772">
            <v>1E-3</v>
          </cell>
          <cell r="BF772">
            <v>0</v>
          </cell>
          <cell r="BG772">
            <v>0</v>
          </cell>
          <cell r="BH772">
            <v>0</v>
          </cell>
          <cell r="BI772">
            <v>1E-3</v>
          </cell>
          <cell r="BJ772">
            <v>1E-3</v>
          </cell>
          <cell r="BK772">
            <v>1E-3</v>
          </cell>
          <cell r="BL772">
            <v>1E-3</v>
          </cell>
          <cell r="BM772">
            <v>1E-3</v>
          </cell>
          <cell r="BN772">
            <v>1E-3</v>
          </cell>
          <cell r="BO772">
            <v>0</v>
          </cell>
          <cell r="BP772">
            <v>0</v>
          </cell>
          <cell r="BQ772">
            <v>0</v>
          </cell>
          <cell r="BR772">
            <v>1E-3</v>
          </cell>
          <cell r="BS772">
            <v>1E-3</v>
          </cell>
          <cell r="BT772">
            <v>0</v>
          </cell>
          <cell r="BU772">
            <v>0</v>
          </cell>
          <cell r="BV772">
            <v>1E-3</v>
          </cell>
          <cell r="BW772">
            <v>1E-3</v>
          </cell>
          <cell r="BX772">
            <v>2E-3</v>
          </cell>
          <cell r="BY772">
            <v>2E-3</v>
          </cell>
          <cell r="BZ772">
            <v>1E-3</v>
          </cell>
          <cell r="CA772">
            <v>1E-3</v>
          </cell>
          <cell r="CB772">
            <v>1E-3</v>
          </cell>
          <cell r="CC772">
            <v>0</v>
          </cell>
          <cell r="CD772">
            <v>0</v>
          </cell>
          <cell r="CE772">
            <v>1E-3</v>
          </cell>
          <cell r="CF772">
            <v>1E-3</v>
          </cell>
          <cell r="CG772">
            <v>0</v>
          </cell>
          <cell r="CH772">
            <v>1E-3</v>
          </cell>
          <cell r="CI772">
            <v>1E-3</v>
          </cell>
          <cell r="CJ772">
            <v>1E-3</v>
          </cell>
          <cell r="CK772">
            <v>2E-3</v>
          </cell>
          <cell r="CL772">
            <v>2E-3</v>
          </cell>
          <cell r="CM772">
            <v>1E-3</v>
          </cell>
          <cell r="CN772">
            <v>1E-3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1E-3</v>
          </cell>
          <cell r="CU772">
            <v>1E-3</v>
          </cell>
          <cell r="CV772">
            <v>1E-3</v>
          </cell>
          <cell r="CW772">
            <v>1E-3</v>
          </cell>
          <cell r="CX772">
            <v>1E-3</v>
          </cell>
          <cell r="CY772">
            <v>0</v>
          </cell>
          <cell r="CZ772">
            <v>0</v>
          </cell>
          <cell r="DA772">
            <v>1E-3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1E-3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1E-3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</row>
        <row r="773"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</row>
        <row r="775">
          <cell r="F775">
            <v>9.6000000000000002E-2</v>
          </cell>
          <cell r="G775">
            <v>0.14399999999999999</v>
          </cell>
          <cell r="H775">
            <v>0.17499999999999999</v>
          </cell>
          <cell r="I775">
            <v>-0.34499999999999997</v>
          </cell>
          <cell r="J775">
            <v>-0.372</v>
          </cell>
          <cell r="K775">
            <v>5.1999999999999998E-2</v>
          </cell>
          <cell r="L775">
            <v>4.5999999999999999E-2</v>
          </cell>
          <cell r="M775">
            <v>0.1</v>
          </cell>
          <cell r="N775">
            <v>9.4E-2</v>
          </cell>
          <cell r="O775">
            <v>6.9000000000000006E-2</v>
          </cell>
          <cell r="P775">
            <v>3.0000000000000001E-3</v>
          </cell>
          <cell r="Q775">
            <v>1.4E-2</v>
          </cell>
          <cell r="R775">
            <v>3.9E-2</v>
          </cell>
          <cell r="S775">
            <v>1.2999999999999999E-2</v>
          </cell>
          <cell r="T775">
            <v>5.6000000000000001E-2</v>
          </cell>
          <cell r="U775">
            <v>0.02</v>
          </cell>
          <cell r="V775">
            <v>-0.315</v>
          </cell>
          <cell r="W775">
            <v>-0.28999999999999998</v>
          </cell>
          <cell r="X775">
            <v>2.5000000000000001E-2</v>
          </cell>
          <cell r="Y775">
            <v>5.8999999999999997E-2</v>
          </cell>
          <cell r="Z775">
            <v>0.14699999999999999</v>
          </cell>
          <cell r="AA775">
            <v>4.5999999999999999E-2</v>
          </cell>
          <cell r="AB775">
            <v>0.115</v>
          </cell>
          <cell r="AC775">
            <v>0.11799999999999999</v>
          </cell>
          <cell r="AD775">
            <v>8.5999999999999993E-2</v>
          </cell>
          <cell r="AE775">
            <v>0.04</v>
          </cell>
          <cell r="AF775">
            <v>9.7000000000000003E-2</v>
          </cell>
          <cell r="AG775">
            <v>5.2999999999999999E-2</v>
          </cell>
          <cell r="AH775">
            <v>6.0999999999999999E-2</v>
          </cell>
          <cell r="AI775">
            <v>-0.26500000000000001</v>
          </cell>
          <cell r="AJ775">
            <v>-0.16700000000000001</v>
          </cell>
          <cell r="AK775">
            <v>2.8000000000000001E-2</v>
          </cell>
          <cell r="AL775">
            <v>8.6999999999999994E-2</v>
          </cell>
          <cell r="AM775">
            <v>8.2000000000000003E-2</v>
          </cell>
          <cell r="AN775">
            <v>6.6000000000000003E-2</v>
          </cell>
          <cell r="AO775">
            <v>6.4000000000000001E-2</v>
          </cell>
          <cell r="AP775">
            <v>7.1999999999999995E-2</v>
          </cell>
          <cell r="AQ775">
            <v>5.6000000000000001E-2</v>
          </cell>
          <cell r="AR775">
            <v>5.0000000000000001E-3</v>
          </cell>
          <cell r="AS775">
            <v>2.8000000000000001E-2</v>
          </cell>
          <cell r="AT775">
            <v>6.2E-2</v>
          </cell>
          <cell r="AU775">
            <v>9.5000000000000001E-2</v>
          </cell>
          <cell r="AV775">
            <v>-0.46700000000000003</v>
          </cell>
          <cell r="AW775">
            <v>-0.28799999999999998</v>
          </cell>
          <cell r="AX775">
            <v>2.1000000000000001E-2</v>
          </cell>
          <cell r="AY775">
            <v>4.1000000000000002E-2</v>
          </cell>
          <cell r="AZ775">
            <v>5.8999999999999997E-2</v>
          </cell>
          <cell r="BA775">
            <v>3.2000000000000001E-2</v>
          </cell>
          <cell r="BB775">
            <v>7.3999999999999996E-2</v>
          </cell>
          <cell r="BC775">
            <v>7.9000000000000001E-2</v>
          </cell>
          <cell r="BD775">
            <v>3.3000000000000002E-2</v>
          </cell>
          <cell r="BE775">
            <v>-5.0000000000000001E-3</v>
          </cell>
          <cell r="BF775">
            <v>0.01</v>
          </cell>
          <cell r="BG775">
            <v>5.3999999999999999E-2</v>
          </cell>
          <cell r="BH775">
            <v>1.7000000000000001E-2</v>
          </cell>
          <cell r="BI775">
            <v>-0.53600000000000003</v>
          </cell>
          <cell r="BJ775">
            <v>-0.19900000000000001</v>
          </cell>
          <cell r="BK775">
            <v>2.5000000000000001E-2</v>
          </cell>
          <cell r="BL775">
            <v>6.6000000000000003E-2</v>
          </cell>
          <cell r="BM775">
            <v>0.11</v>
          </cell>
          <cell r="BN775">
            <v>0.02</v>
          </cell>
          <cell r="BO775">
            <v>3.3000000000000002E-2</v>
          </cell>
          <cell r="BP775">
            <v>1.2E-2</v>
          </cell>
          <cell r="BQ775">
            <v>8.0000000000000002E-3</v>
          </cell>
          <cell r="BR775">
            <v>-1.4E-2</v>
          </cell>
          <cell r="BS775">
            <v>1.9E-2</v>
          </cell>
          <cell r="BT775">
            <v>0.03</v>
          </cell>
          <cell r="BU775">
            <v>4.7E-2</v>
          </cell>
          <cell r="BV775">
            <v>-0.58399999999999996</v>
          </cell>
          <cell r="BW775">
            <v>-0.34100000000000003</v>
          </cell>
          <cell r="BX775">
            <v>5.0000000000000001E-3</v>
          </cell>
          <cell r="BY775">
            <v>3.7999999999999999E-2</v>
          </cell>
          <cell r="BZ775">
            <v>8.7999999999999995E-2</v>
          </cell>
          <cell r="CA775">
            <v>2.4E-2</v>
          </cell>
          <cell r="CB775">
            <v>6.7000000000000004E-2</v>
          </cell>
          <cell r="CC775">
            <v>3.7999999999999999E-2</v>
          </cell>
          <cell r="CD775">
            <v>2.7E-2</v>
          </cell>
          <cell r="CE775">
            <v>-4.0000000000000001E-3</v>
          </cell>
          <cell r="CF775">
            <v>4.2000000000000003E-2</v>
          </cell>
          <cell r="CG775">
            <v>2.9000000000000001E-2</v>
          </cell>
          <cell r="CH775">
            <v>8.0000000000000002E-3</v>
          </cell>
          <cell r="CI775">
            <v>-0.53200000000000003</v>
          </cell>
          <cell r="CJ775">
            <v>-0.36</v>
          </cell>
          <cell r="CK775">
            <v>2.7E-2</v>
          </cell>
          <cell r="CL775">
            <v>7.5999999999999998E-2</v>
          </cell>
          <cell r="CM775">
            <v>6.6000000000000003E-2</v>
          </cell>
          <cell r="CN775">
            <v>3.3000000000000002E-2</v>
          </cell>
          <cell r="CO775">
            <v>5.7000000000000002E-2</v>
          </cell>
          <cell r="CP775">
            <v>4.9000000000000002E-2</v>
          </cell>
          <cell r="CQ775">
            <v>2.1000000000000001E-2</v>
          </cell>
          <cell r="CR775">
            <v>1.6E-2</v>
          </cell>
          <cell r="CS775">
            <v>7.0000000000000007E-2</v>
          </cell>
          <cell r="CT775">
            <v>2.5999999999999999E-2</v>
          </cell>
          <cell r="CU775">
            <v>0.222</v>
          </cell>
          <cell r="CV775">
            <v>-0.61</v>
          </cell>
          <cell r="CW775">
            <v>-0.57599999999999996</v>
          </cell>
          <cell r="CX775">
            <v>4.4999999999999998E-2</v>
          </cell>
          <cell r="CY775">
            <v>0.13500000000000001</v>
          </cell>
          <cell r="CZ775">
            <v>4.2999999999999997E-2</v>
          </cell>
          <cell r="DA775">
            <v>0.152</v>
          </cell>
          <cell r="DB775">
            <v>0.14699999999999999</v>
          </cell>
          <cell r="DC775">
            <v>6.2E-2</v>
          </cell>
          <cell r="DD775">
            <v>0.06</v>
          </cell>
          <cell r="DE775">
            <v>8.3000000000000004E-2</v>
          </cell>
          <cell r="DF775">
            <v>0.123</v>
          </cell>
          <cell r="DG775">
            <v>6.6000000000000003E-2</v>
          </cell>
          <cell r="DH775">
            <v>0.16500000000000001</v>
          </cell>
          <cell r="DI775">
            <v>-0.253</v>
          </cell>
          <cell r="DJ775">
            <v>-0.47199999999999998</v>
          </cell>
          <cell r="DK775">
            <v>0.14499999999999999</v>
          </cell>
          <cell r="DL775">
            <v>0.10299999999999999</v>
          </cell>
          <cell r="DM775">
            <v>8.3000000000000004E-2</v>
          </cell>
          <cell r="DN775">
            <v>0.38</v>
          </cell>
          <cell r="DO775">
            <v>0.252</v>
          </cell>
          <cell r="DP775">
            <v>0.221</v>
          </cell>
          <cell r="DQ775">
            <v>1.2E-2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  <cell r="EE775">
            <v>0</v>
          </cell>
        </row>
        <row r="776">
          <cell r="F776">
            <v>-2.5999999999999999E-2</v>
          </cell>
          <cell r="G776">
            <v>-3.4000000000000002E-2</v>
          </cell>
          <cell r="H776">
            <v>-3.1E-2</v>
          </cell>
          <cell r="I776">
            <v>0.186</v>
          </cell>
          <cell r="J776">
            <v>0.27</v>
          </cell>
          <cell r="K776">
            <v>-8.0000000000000002E-3</v>
          </cell>
          <cell r="L776">
            <v>2E-3</v>
          </cell>
          <cell r="M776">
            <v>-2.5999999999999999E-2</v>
          </cell>
          <cell r="N776">
            <v>-0.02</v>
          </cell>
          <cell r="O776">
            <v>-3.2000000000000001E-2</v>
          </cell>
          <cell r="P776">
            <v>4.0000000000000001E-3</v>
          </cell>
          <cell r="Q776">
            <v>2.1999999999999999E-2</v>
          </cell>
          <cell r="R776">
            <v>-3.0000000000000001E-3</v>
          </cell>
          <cell r="S776">
            <v>8.9999999999999993E-3</v>
          </cell>
          <cell r="T776">
            <v>-1.2E-2</v>
          </cell>
          <cell r="U776">
            <v>8.9999999999999993E-3</v>
          </cell>
          <cell r="V776">
            <v>0.13700000000000001</v>
          </cell>
          <cell r="W776">
            <v>0.189</v>
          </cell>
          <cell r="X776">
            <v>-1E-3</v>
          </cell>
          <cell r="Y776">
            <v>1E-3</v>
          </cell>
          <cell r="Z776">
            <v>-6.5000000000000002E-2</v>
          </cell>
          <cell r="AA776">
            <v>1E-3</v>
          </cell>
          <cell r="AB776">
            <v>-3.7999999999999999E-2</v>
          </cell>
          <cell r="AC776">
            <v>-3.5000000000000003E-2</v>
          </cell>
          <cell r="AD776">
            <v>-1.0999999999999999E-2</v>
          </cell>
          <cell r="AE776">
            <v>3.0000000000000001E-3</v>
          </cell>
          <cell r="AF776">
            <v>-3.9E-2</v>
          </cell>
          <cell r="AG776">
            <v>-0.01</v>
          </cell>
          <cell r="AH776">
            <v>1.4999999999999999E-2</v>
          </cell>
          <cell r="AI776">
            <v>0.111</v>
          </cell>
          <cell r="AJ776">
            <v>0.16400000000000001</v>
          </cell>
          <cell r="AK776">
            <v>0.01</v>
          </cell>
          <cell r="AL776">
            <v>-6.0000000000000001E-3</v>
          </cell>
          <cell r="AM776">
            <v>-0.02</v>
          </cell>
          <cell r="AN776">
            <v>-3.0000000000000001E-3</v>
          </cell>
          <cell r="AO776">
            <v>-8.9999999999999993E-3</v>
          </cell>
          <cell r="AP776">
            <v>-6.0000000000000001E-3</v>
          </cell>
          <cell r="AQ776">
            <v>-2E-3</v>
          </cell>
          <cell r="AR776">
            <v>1.4E-2</v>
          </cell>
          <cell r="AS776">
            <v>0</v>
          </cell>
          <cell r="AT776">
            <v>-2.7E-2</v>
          </cell>
          <cell r="AU776">
            <v>8.9999999999999993E-3</v>
          </cell>
          <cell r="AV776">
            <v>0.23</v>
          </cell>
          <cell r="AW776">
            <v>0.1</v>
          </cell>
          <cell r="AX776">
            <v>-2E-3</v>
          </cell>
          <cell r="AY776">
            <v>-2E-3</v>
          </cell>
          <cell r="AZ776">
            <v>0</v>
          </cell>
          <cell r="BA776">
            <v>2E-3</v>
          </cell>
          <cell r="BB776">
            <v>3.0000000000000001E-3</v>
          </cell>
          <cell r="BC776">
            <v>1.9E-2</v>
          </cell>
          <cell r="BD776">
            <v>1E-3</v>
          </cell>
          <cell r="BE776">
            <v>1.4999999999999999E-2</v>
          </cell>
          <cell r="BF776">
            <v>0.01</v>
          </cell>
          <cell r="BG776">
            <v>-6.0000000000000001E-3</v>
          </cell>
          <cell r="BH776">
            <v>1.2E-2</v>
          </cell>
          <cell r="BI776">
            <v>0.29499999999999998</v>
          </cell>
          <cell r="BJ776">
            <v>8.3000000000000004E-2</v>
          </cell>
          <cell r="BK776">
            <v>-1.7999999999999999E-2</v>
          </cell>
          <cell r="BL776">
            <v>-1.2E-2</v>
          </cell>
          <cell r="BM776">
            <v>-3.5000000000000003E-2</v>
          </cell>
          <cell r="BN776">
            <v>6.0000000000000001E-3</v>
          </cell>
          <cell r="BO776">
            <v>4.0000000000000001E-3</v>
          </cell>
          <cell r="BP776">
            <v>1.7999999999999999E-2</v>
          </cell>
          <cell r="BQ776">
            <v>1.7000000000000001E-2</v>
          </cell>
          <cell r="BR776">
            <v>2.1000000000000001E-2</v>
          </cell>
          <cell r="BS776">
            <v>8.9999999999999993E-3</v>
          </cell>
          <cell r="BT776">
            <v>1.2E-2</v>
          </cell>
          <cell r="BU776">
            <v>-7.0000000000000001E-3</v>
          </cell>
          <cell r="BV776">
            <v>0.32700000000000001</v>
          </cell>
          <cell r="BW776">
            <v>0.125</v>
          </cell>
          <cell r="BX776">
            <v>4.0000000000000001E-3</v>
          </cell>
          <cell r="BY776">
            <v>-3.0000000000000001E-3</v>
          </cell>
          <cell r="BZ776">
            <v>-2.1000000000000001E-2</v>
          </cell>
          <cell r="CA776">
            <v>8.9999999999999993E-3</v>
          </cell>
          <cell r="CB776">
            <v>-2E-3</v>
          </cell>
          <cell r="CC776">
            <v>-4.0000000000000001E-3</v>
          </cell>
          <cell r="CD776">
            <v>1.7000000000000001E-2</v>
          </cell>
          <cell r="CE776">
            <v>1.4999999999999999E-2</v>
          </cell>
          <cell r="CF776">
            <v>7.0000000000000001E-3</v>
          </cell>
          <cell r="CG776">
            <v>1E-3</v>
          </cell>
          <cell r="CH776">
            <v>8.0000000000000002E-3</v>
          </cell>
          <cell r="CI776">
            <v>0.218</v>
          </cell>
          <cell r="CJ776">
            <v>0.16400000000000001</v>
          </cell>
          <cell r="CK776">
            <v>-4.0000000000000001E-3</v>
          </cell>
          <cell r="CL776">
            <v>-1.4999999999999999E-2</v>
          </cell>
          <cell r="CM776">
            <v>-8.0000000000000002E-3</v>
          </cell>
          <cell r="CN776">
            <v>2E-3</v>
          </cell>
          <cell r="CO776">
            <v>1.0999999999999999E-2</v>
          </cell>
          <cell r="CP776">
            <v>-6.0000000000000001E-3</v>
          </cell>
          <cell r="CQ776">
            <v>2.3E-2</v>
          </cell>
          <cell r="CR776">
            <v>3.5999999999999997E-2</v>
          </cell>
          <cell r="CS776">
            <v>1.0999999999999999E-2</v>
          </cell>
          <cell r="CT776">
            <v>0.01</v>
          </cell>
          <cell r="CU776">
            <v>2.7E-2</v>
          </cell>
          <cell r="CV776">
            <v>0.245</v>
          </cell>
          <cell r="CW776">
            <v>0.26100000000000001</v>
          </cell>
          <cell r="CX776">
            <v>1.2999999999999999E-2</v>
          </cell>
          <cell r="CY776">
            <v>1.7000000000000001E-2</v>
          </cell>
          <cell r="CZ776">
            <v>1.4E-2</v>
          </cell>
          <cell r="DA776">
            <v>7.0000000000000001E-3</v>
          </cell>
          <cell r="DB776">
            <v>2.3E-2</v>
          </cell>
          <cell r="DC776">
            <v>8.0000000000000002E-3</v>
          </cell>
          <cell r="DD776">
            <v>2.3E-2</v>
          </cell>
          <cell r="DE776">
            <v>1.4999999999999999E-2</v>
          </cell>
          <cell r="DF776">
            <v>2.5000000000000001E-2</v>
          </cell>
          <cell r="DG776">
            <v>-6.0000000000000001E-3</v>
          </cell>
          <cell r="DH776">
            <v>-1.2E-2</v>
          </cell>
          <cell r="DI776">
            <v>0.121</v>
          </cell>
          <cell r="DJ776">
            <v>0.14699999999999999</v>
          </cell>
          <cell r="DK776">
            <v>1.2999999999999999E-2</v>
          </cell>
          <cell r="DL776">
            <v>6.0000000000000001E-3</v>
          </cell>
          <cell r="DM776">
            <v>1.4999999999999999E-2</v>
          </cell>
          <cell r="DN776">
            <v>3.0000000000000001E-3</v>
          </cell>
          <cell r="DO776">
            <v>-4.0000000000000001E-3</v>
          </cell>
          <cell r="DP776">
            <v>-0.04</v>
          </cell>
          <cell r="DQ776">
            <v>2E-3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  <cell r="EE776">
            <v>0</v>
          </cell>
        </row>
        <row r="777">
          <cell r="F777">
            <v>-4.2000000000000003E-2</v>
          </cell>
          <cell r="G777">
            <v>-7.5999999999999998E-2</v>
          </cell>
          <cell r="H777">
            <v>-2.1000000000000001E-2</v>
          </cell>
          <cell r="I777">
            <v>0.17499999999999999</v>
          </cell>
          <cell r="J777">
            <v>0.11799999999999999</v>
          </cell>
          <cell r="K777">
            <v>-3.0000000000000001E-3</v>
          </cell>
          <cell r="L777">
            <v>1E-3</v>
          </cell>
          <cell r="M777">
            <v>-3.1E-2</v>
          </cell>
          <cell r="N777">
            <v>-2.7E-2</v>
          </cell>
          <cell r="O777">
            <v>-1.0999999999999999E-2</v>
          </cell>
          <cell r="P777">
            <v>0</v>
          </cell>
          <cell r="Q777">
            <v>2.4E-2</v>
          </cell>
          <cell r="R777">
            <v>0</v>
          </cell>
          <cell r="S777">
            <v>6.0000000000000001E-3</v>
          </cell>
          <cell r="T777">
            <v>-1.0999999999999999E-2</v>
          </cell>
          <cell r="U777">
            <v>0.01</v>
          </cell>
          <cell r="V777">
            <v>0.19600000000000001</v>
          </cell>
          <cell r="W777">
            <v>0.107</v>
          </cell>
          <cell r="X777">
            <v>5.0000000000000001E-3</v>
          </cell>
          <cell r="Y777">
            <v>-8.9999999999999993E-3</v>
          </cell>
          <cell r="Z777">
            <v>-2.5000000000000001E-2</v>
          </cell>
          <cell r="AA777">
            <v>-8.9999999999999993E-3</v>
          </cell>
          <cell r="AB777">
            <v>-3.3000000000000002E-2</v>
          </cell>
          <cell r="AC777">
            <v>-6.3E-2</v>
          </cell>
          <cell r="AD777">
            <v>-3.2000000000000001E-2</v>
          </cell>
          <cell r="AE777">
            <v>-8.9999999999999993E-3</v>
          </cell>
          <cell r="AF777">
            <v>-3.5000000000000003E-2</v>
          </cell>
          <cell r="AG777">
            <v>-1.4E-2</v>
          </cell>
          <cell r="AH777">
            <v>-1.7999999999999999E-2</v>
          </cell>
          <cell r="AI777">
            <v>0.20200000000000001</v>
          </cell>
          <cell r="AJ777">
            <v>1.7999999999999999E-2</v>
          </cell>
          <cell r="AK777">
            <v>-1.4E-2</v>
          </cell>
          <cell r="AL777">
            <v>-1.4999999999999999E-2</v>
          </cell>
          <cell r="AM777">
            <v>-2.1000000000000001E-2</v>
          </cell>
          <cell r="AN777">
            <v>-0.02</v>
          </cell>
          <cell r="AO777">
            <v>-1.7999999999999999E-2</v>
          </cell>
          <cell r="AP777">
            <v>-4.9000000000000002E-2</v>
          </cell>
          <cell r="AQ777">
            <v>-8.9999999999999993E-3</v>
          </cell>
          <cell r="AR777">
            <v>1.0999999999999999E-2</v>
          </cell>
          <cell r="AS777">
            <v>-6.0000000000000001E-3</v>
          </cell>
          <cell r="AT777">
            <v>0</v>
          </cell>
          <cell r="AU777">
            <v>-2.4E-2</v>
          </cell>
          <cell r="AV777">
            <v>0.26500000000000001</v>
          </cell>
          <cell r="AW777">
            <v>0.19500000000000001</v>
          </cell>
          <cell r="AX777">
            <v>-1E-3</v>
          </cell>
          <cell r="AY777">
            <v>1E-3</v>
          </cell>
          <cell r="AZ777">
            <v>-1.6E-2</v>
          </cell>
          <cell r="BA777">
            <v>-4.0000000000000001E-3</v>
          </cell>
          <cell r="BB777">
            <v>-3.1E-2</v>
          </cell>
          <cell r="BC777">
            <v>-3.6999999999999998E-2</v>
          </cell>
          <cell r="BD777">
            <v>1.7000000000000001E-2</v>
          </cell>
          <cell r="BE777">
            <v>2.1999999999999999E-2</v>
          </cell>
          <cell r="BF777">
            <v>1.2999999999999999E-2</v>
          </cell>
          <cell r="BG777">
            <v>-3.0000000000000001E-3</v>
          </cell>
          <cell r="BH777">
            <v>1.2E-2</v>
          </cell>
          <cell r="BI777">
            <v>0.25800000000000001</v>
          </cell>
          <cell r="BJ777">
            <v>0.13400000000000001</v>
          </cell>
          <cell r="BK777">
            <v>8.9999999999999993E-3</v>
          </cell>
          <cell r="BL777">
            <v>-8.9999999999999993E-3</v>
          </cell>
          <cell r="BM777">
            <v>-2.1000000000000001E-2</v>
          </cell>
          <cell r="BN777">
            <v>8.9999999999999993E-3</v>
          </cell>
          <cell r="BO777">
            <v>0.01</v>
          </cell>
          <cell r="BP777">
            <v>1.2999999999999999E-2</v>
          </cell>
          <cell r="BQ777">
            <v>2.3E-2</v>
          </cell>
          <cell r="BR777">
            <v>2.4E-2</v>
          </cell>
          <cell r="BS777">
            <v>6.0000000000000001E-3</v>
          </cell>
          <cell r="BT777">
            <v>2E-3</v>
          </cell>
          <cell r="BU777">
            <v>2.1000000000000001E-2</v>
          </cell>
          <cell r="BV777">
            <v>0.27400000000000002</v>
          </cell>
          <cell r="BW777">
            <v>0.22700000000000001</v>
          </cell>
          <cell r="BX777">
            <v>1.0999999999999999E-2</v>
          </cell>
          <cell r="BY777">
            <v>8.0000000000000002E-3</v>
          </cell>
          <cell r="BZ777">
            <v>-1.7000000000000001E-2</v>
          </cell>
          <cell r="CA777">
            <v>4.0000000000000001E-3</v>
          </cell>
          <cell r="CB777">
            <v>-1.2999999999999999E-2</v>
          </cell>
          <cell r="CC777">
            <v>-1E-3</v>
          </cell>
          <cell r="CD777">
            <v>7.0000000000000001E-3</v>
          </cell>
          <cell r="CE777">
            <v>2.4E-2</v>
          </cell>
          <cell r="CF777">
            <v>-8.9999999999999993E-3</v>
          </cell>
          <cell r="CG777">
            <v>1.4999999999999999E-2</v>
          </cell>
          <cell r="CH777">
            <v>1.7999999999999999E-2</v>
          </cell>
          <cell r="CI777">
            <v>0.378</v>
          </cell>
          <cell r="CJ777">
            <v>0.20699999999999999</v>
          </cell>
          <cell r="CK777">
            <v>3.0000000000000001E-3</v>
          </cell>
          <cell r="CL777">
            <v>-8.9999999999999993E-3</v>
          </cell>
          <cell r="CM777">
            <v>-1.2E-2</v>
          </cell>
          <cell r="CN777">
            <v>2E-3</v>
          </cell>
          <cell r="CO777">
            <v>-0.01</v>
          </cell>
          <cell r="CP777">
            <v>1.2999999999999999E-2</v>
          </cell>
          <cell r="CQ777">
            <v>1.2999999999999999E-2</v>
          </cell>
          <cell r="CR777">
            <v>2.7E-2</v>
          </cell>
          <cell r="CS777">
            <v>1.2999999999999999E-2</v>
          </cell>
          <cell r="CT777">
            <v>7.0000000000000001E-3</v>
          </cell>
          <cell r="CU777">
            <v>1.2999999999999999E-2</v>
          </cell>
          <cell r="CV777">
            <v>0.252</v>
          </cell>
          <cell r="CW777">
            <v>0.17499999999999999</v>
          </cell>
          <cell r="CX777">
            <v>1.6E-2</v>
          </cell>
          <cell r="CY777">
            <v>7.0000000000000001E-3</v>
          </cell>
          <cell r="CZ777">
            <v>8.9999999999999993E-3</v>
          </cell>
          <cell r="DA777">
            <v>1.6E-2</v>
          </cell>
          <cell r="DB777">
            <v>0.01</v>
          </cell>
          <cell r="DC777">
            <v>0.01</v>
          </cell>
          <cell r="DD777">
            <v>1.2E-2</v>
          </cell>
          <cell r="DE777">
            <v>1.2999999999999999E-2</v>
          </cell>
          <cell r="DF777">
            <v>7.0000000000000001E-3</v>
          </cell>
          <cell r="DG777">
            <v>-6.0000000000000001E-3</v>
          </cell>
          <cell r="DH777">
            <v>4.0000000000000001E-3</v>
          </cell>
          <cell r="DI777">
            <v>7.4999999999999997E-2</v>
          </cell>
          <cell r="DJ777">
            <v>0.158</v>
          </cell>
          <cell r="DK777">
            <v>4.0000000000000001E-3</v>
          </cell>
          <cell r="DL777">
            <v>7.0000000000000001E-3</v>
          </cell>
          <cell r="DM777">
            <v>8.0000000000000002E-3</v>
          </cell>
          <cell r="DN777">
            <v>-1E-3</v>
          </cell>
          <cell r="DO777">
            <v>-3.0000000000000001E-3</v>
          </cell>
          <cell r="DP777">
            <v>2E-3</v>
          </cell>
          <cell r="DQ777">
            <v>2E-3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  <cell r="EE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5.0000000000000001E-3</v>
          </cell>
          <cell r="CS778">
            <v>0</v>
          </cell>
          <cell r="CT778">
            <v>0</v>
          </cell>
          <cell r="CU778">
            <v>-2E-3</v>
          </cell>
          <cell r="CV778">
            <v>6.7000000000000004E-2</v>
          </cell>
          <cell r="CW778">
            <v>0.04</v>
          </cell>
          <cell r="CX778">
            <v>8.9999999999999993E-3</v>
          </cell>
          <cell r="CY778">
            <v>-1.4E-2</v>
          </cell>
          <cell r="CZ778">
            <v>-2E-3</v>
          </cell>
          <cell r="DA778">
            <v>-2.3E-2</v>
          </cell>
          <cell r="DB778">
            <v>1E-3</v>
          </cell>
          <cell r="DC778">
            <v>5.0000000000000001E-3</v>
          </cell>
          <cell r="DD778">
            <v>4.0000000000000001E-3</v>
          </cell>
          <cell r="DE778">
            <v>-3.0000000000000001E-3</v>
          </cell>
          <cell r="DF778">
            <v>-6.0000000000000001E-3</v>
          </cell>
          <cell r="DG778">
            <v>-2E-3</v>
          </cell>
          <cell r="DH778">
            <v>7.0000000000000001E-3</v>
          </cell>
          <cell r="DI778">
            <v>2.1000000000000001E-2</v>
          </cell>
          <cell r="DJ778">
            <v>4.9000000000000002E-2</v>
          </cell>
          <cell r="DK778">
            <v>-4.0000000000000001E-3</v>
          </cell>
          <cell r="DL778">
            <v>-0.01</v>
          </cell>
          <cell r="DM778">
            <v>-1.2999999999999999E-2</v>
          </cell>
          <cell r="DN778">
            <v>-3.6999999999999998E-2</v>
          </cell>
          <cell r="DO778">
            <v>-8.9999999999999993E-3</v>
          </cell>
          <cell r="DP778">
            <v>-1.4E-2</v>
          </cell>
          <cell r="DQ778">
            <v>6.0000000000000001E-3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  <cell r="EE778">
            <v>0</v>
          </cell>
        </row>
        <row r="779"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-1.7999999999999999E-2</v>
          </cell>
          <cell r="CS779">
            <v>-0.01</v>
          </cell>
          <cell r="CT779">
            <v>0</v>
          </cell>
          <cell r="CU779">
            <v>-0.03</v>
          </cell>
          <cell r="CV779">
            <v>8.0000000000000002E-3</v>
          </cell>
          <cell r="CW779">
            <v>2.1999999999999999E-2</v>
          </cell>
          <cell r="CX779">
            <v>-1.7999999999999999E-2</v>
          </cell>
          <cell r="CY779">
            <v>-5.0999999999999997E-2</v>
          </cell>
          <cell r="CZ779">
            <v>-1.7999999999999999E-2</v>
          </cell>
          <cell r="DA779">
            <v>-3.2000000000000001E-2</v>
          </cell>
          <cell r="DB779">
            <v>-4.3999999999999997E-2</v>
          </cell>
          <cell r="DC779">
            <v>-1.4E-2</v>
          </cell>
          <cell r="DD779">
            <v>-7.0000000000000001E-3</v>
          </cell>
          <cell r="DE779">
            <v>-2.9000000000000001E-2</v>
          </cell>
          <cell r="DF779">
            <v>-2.7E-2</v>
          </cell>
          <cell r="DG779">
            <v>-5.0000000000000001E-3</v>
          </cell>
          <cell r="DH779">
            <v>-1.4999999999999999E-2</v>
          </cell>
          <cell r="DI779">
            <v>0.01</v>
          </cell>
          <cell r="DJ779">
            <v>1.7999999999999999E-2</v>
          </cell>
          <cell r="DK779">
            <v>-3.2000000000000001E-2</v>
          </cell>
          <cell r="DL779">
            <v>-4.8000000000000001E-2</v>
          </cell>
          <cell r="DM779">
            <v>-5.0999999999999997E-2</v>
          </cell>
          <cell r="DN779">
            <v>-9.1999999999999998E-2</v>
          </cell>
          <cell r="DO779">
            <v>-6.2E-2</v>
          </cell>
          <cell r="DP779">
            <v>-3.3000000000000002E-2</v>
          </cell>
          <cell r="DQ779">
            <v>1E-3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</row>
        <row r="780"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3.0000000000000001E-3</v>
          </cell>
          <cell r="CS780">
            <v>5.0000000000000001E-3</v>
          </cell>
          <cell r="CT780">
            <v>2E-3</v>
          </cell>
          <cell r="CU780">
            <v>4.0000000000000001E-3</v>
          </cell>
          <cell r="CV780">
            <v>5.0000000000000001E-3</v>
          </cell>
          <cell r="CW780">
            <v>1E-3</v>
          </cell>
          <cell r="CX780">
            <v>4.0000000000000001E-3</v>
          </cell>
          <cell r="CY780">
            <v>2E-3</v>
          </cell>
          <cell r="CZ780">
            <v>4.0000000000000001E-3</v>
          </cell>
          <cell r="DA780">
            <v>5.0000000000000001E-3</v>
          </cell>
          <cell r="DB780">
            <v>5.0000000000000001E-3</v>
          </cell>
          <cell r="DC780">
            <v>2E-3</v>
          </cell>
          <cell r="DD780">
            <v>-3.0000000000000001E-3</v>
          </cell>
          <cell r="DE780">
            <v>4.0000000000000001E-3</v>
          </cell>
          <cell r="DF780">
            <v>4.0000000000000001E-3</v>
          </cell>
          <cell r="DG780">
            <v>1E-3</v>
          </cell>
          <cell r="DH780">
            <v>6.0000000000000001E-3</v>
          </cell>
          <cell r="DI780">
            <v>3.0000000000000001E-3</v>
          </cell>
          <cell r="DJ780">
            <v>8.0000000000000002E-3</v>
          </cell>
          <cell r="DK780">
            <v>4.0000000000000001E-3</v>
          </cell>
          <cell r="DL780">
            <v>5.0000000000000001E-3</v>
          </cell>
          <cell r="DM780">
            <v>3.0000000000000001E-3</v>
          </cell>
          <cell r="DN780">
            <v>8.0000000000000002E-3</v>
          </cell>
          <cell r="DO780">
            <v>3.0000000000000001E-3</v>
          </cell>
          <cell r="DP780">
            <v>7.0000000000000001E-3</v>
          </cell>
          <cell r="DQ780">
            <v>1E-3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  <cell r="EE780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3.0000000000000001E-3</v>
          </cell>
          <cell r="CS781">
            <v>-1E-3</v>
          </cell>
          <cell r="CT781">
            <v>1E-3</v>
          </cell>
          <cell r="CU781">
            <v>2E-3</v>
          </cell>
          <cell r="CV781">
            <v>4.0000000000000001E-3</v>
          </cell>
          <cell r="CW781">
            <v>1E-3</v>
          </cell>
          <cell r="CX781">
            <v>6.0000000000000001E-3</v>
          </cell>
          <cell r="CY781">
            <v>3.0000000000000001E-3</v>
          </cell>
          <cell r="CZ781">
            <v>3.0000000000000001E-3</v>
          </cell>
          <cell r="DA781">
            <v>5.0000000000000001E-3</v>
          </cell>
          <cell r="DB781">
            <v>4.0000000000000001E-3</v>
          </cell>
          <cell r="DC781">
            <v>2E-3</v>
          </cell>
          <cell r="DD781">
            <v>5.0000000000000001E-3</v>
          </cell>
          <cell r="DE781">
            <v>3.0000000000000001E-3</v>
          </cell>
          <cell r="DF781">
            <v>4.0000000000000001E-3</v>
          </cell>
          <cell r="DG781">
            <v>1E-3</v>
          </cell>
          <cell r="DH781">
            <v>2E-3</v>
          </cell>
          <cell r="DI781">
            <v>4.0000000000000001E-3</v>
          </cell>
          <cell r="DJ781">
            <v>2E-3</v>
          </cell>
          <cell r="DK781">
            <v>3.0000000000000001E-3</v>
          </cell>
          <cell r="DL781">
            <v>1E-3</v>
          </cell>
          <cell r="DM781">
            <v>3.0000000000000001E-3</v>
          </cell>
          <cell r="DN781">
            <v>-1E-3</v>
          </cell>
          <cell r="DO781">
            <v>5.0000000000000001E-3</v>
          </cell>
          <cell r="DP781">
            <v>4.0000000000000001E-3</v>
          </cell>
          <cell r="DQ781">
            <v>3.0000000000000001E-3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  <cell r="EE781">
            <v>0</v>
          </cell>
        </row>
        <row r="782"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1E-3</v>
          </cell>
          <cell r="CS782">
            <v>2E-3</v>
          </cell>
          <cell r="CT782">
            <v>1E-3</v>
          </cell>
          <cell r="CU782">
            <v>0</v>
          </cell>
          <cell r="CV782">
            <v>1E-3</v>
          </cell>
          <cell r="CW782">
            <v>2E-3</v>
          </cell>
          <cell r="CX782">
            <v>1E-3</v>
          </cell>
          <cell r="CY782">
            <v>1E-3</v>
          </cell>
          <cell r="CZ782">
            <v>1E-3</v>
          </cell>
          <cell r="DA782">
            <v>2E-3</v>
          </cell>
          <cell r="DB782">
            <v>2E-3</v>
          </cell>
          <cell r="DC782">
            <v>3.0000000000000001E-3</v>
          </cell>
          <cell r="DD782">
            <v>2E-3</v>
          </cell>
          <cell r="DE782">
            <v>2E-3</v>
          </cell>
          <cell r="DF782">
            <v>2E-3</v>
          </cell>
          <cell r="DG782">
            <v>6.0000000000000001E-3</v>
          </cell>
          <cell r="DH782">
            <v>2E-3</v>
          </cell>
          <cell r="DI782">
            <v>2E-3</v>
          </cell>
          <cell r="DJ782">
            <v>3.0000000000000001E-3</v>
          </cell>
          <cell r="DK782">
            <v>2E-3</v>
          </cell>
          <cell r="DL782">
            <v>1E-3</v>
          </cell>
          <cell r="DM782">
            <v>1E-3</v>
          </cell>
          <cell r="DN782">
            <v>3.0000000000000001E-3</v>
          </cell>
          <cell r="DO782">
            <v>3.0000000000000001E-3</v>
          </cell>
          <cell r="DP782">
            <v>3.0000000000000001E-3</v>
          </cell>
          <cell r="DQ782">
            <v>2E-3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  <cell r="EE782">
            <v>0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</row>
        <row r="786"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</row>
        <row r="787"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-2.9999999995311555E-7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4.1666666561468446E-8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4.9999999962579977E-7</v>
          </cell>
          <cell r="BR806">
            <v>-4.1666666561468446E-8</v>
          </cell>
          <cell r="BS806">
            <v>-4.9999999962579977E-7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5.8333333718962876E-8</v>
          </cell>
          <cell r="CF806">
            <v>2.9999999995311555E-7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4.0000000023354687E-7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1.0833333341508933E-7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5.999999999062311E-7</v>
          </cell>
          <cell r="DO806">
            <v>0</v>
          </cell>
          <cell r="DP806">
            <v>0</v>
          </cell>
          <cell r="DQ806">
            <v>6.99999999298484E-7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</row>
        <row r="812"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19"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</row>
        <row r="820"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4"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</row>
        <row r="826"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</row>
        <row r="827"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</row>
        <row r="829"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</row>
        <row r="831"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0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  <cell r="DD831">
            <v>0</v>
          </cell>
          <cell r="DE831">
            <v>0</v>
          </cell>
          <cell r="DF831">
            <v>0</v>
          </cell>
          <cell r="DG831">
            <v>0</v>
          </cell>
          <cell r="DH831">
            <v>0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</row>
        <row r="832"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</row>
        <row r="835"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</row>
        <row r="836"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</row>
        <row r="837"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0</v>
          </cell>
          <cell r="DH837">
            <v>0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</row>
        <row r="849"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0</v>
          </cell>
          <cell r="CA849">
            <v>0</v>
          </cell>
          <cell r="CB849">
            <v>0</v>
          </cell>
          <cell r="CC849">
            <v>0</v>
          </cell>
          <cell r="CD849">
            <v>0</v>
          </cell>
          <cell r="CE849">
            <v>0</v>
          </cell>
          <cell r="CF849">
            <v>0</v>
          </cell>
          <cell r="CG849">
            <v>0</v>
          </cell>
          <cell r="CH849">
            <v>0</v>
          </cell>
          <cell r="CI849">
            <v>0</v>
          </cell>
          <cell r="CJ849">
            <v>0</v>
          </cell>
          <cell r="CK849">
            <v>0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0</v>
          </cell>
          <cell r="CZ849">
            <v>0</v>
          </cell>
          <cell r="DA849">
            <v>0</v>
          </cell>
          <cell r="DB849">
            <v>0</v>
          </cell>
          <cell r="DC849">
            <v>0</v>
          </cell>
          <cell r="DD849">
            <v>0</v>
          </cell>
          <cell r="DE849">
            <v>0</v>
          </cell>
          <cell r="DF849">
            <v>0</v>
          </cell>
          <cell r="DG849">
            <v>0</v>
          </cell>
          <cell r="DH849">
            <v>0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</row>
        <row r="852"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0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0</v>
          </cell>
          <cell r="DD852">
            <v>0</v>
          </cell>
          <cell r="DE852">
            <v>0</v>
          </cell>
          <cell r="DF852">
            <v>0</v>
          </cell>
          <cell r="DG852">
            <v>0</v>
          </cell>
          <cell r="DH852">
            <v>0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</row>
        <row r="854"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0</v>
          </cell>
          <cell r="CH854">
            <v>0</v>
          </cell>
          <cell r="CI854">
            <v>0</v>
          </cell>
          <cell r="CJ854">
            <v>0</v>
          </cell>
          <cell r="CK854">
            <v>0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0</v>
          </cell>
          <cell r="CZ854">
            <v>0</v>
          </cell>
          <cell r="DA854">
            <v>0</v>
          </cell>
          <cell r="DB854">
            <v>0</v>
          </cell>
          <cell r="DC854">
            <v>0</v>
          </cell>
          <cell r="DD854">
            <v>0</v>
          </cell>
          <cell r="DE854">
            <v>0</v>
          </cell>
          <cell r="DF854">
            <v>0</v>
          </cell>
          <cell r="DG854">
            <v>0</v>
          </cell>
          <cell r="DH854">
            <v>0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</row>
        <row r="855"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</row>
        <row r="860"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>
            <v>0</v>
          </cell>
          <cell r="BR860">
            <v>0</v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0</v>
          </cell>
          <cell r="BY860">
            <v>0</v>
          </cell>
          <cell r="BZ860">
            <v>0</v>
          </cell>
          <cell r="CA860">
            <v>0</v>
          </cell>
          <cell r="CB860">
            <v>0</v>
          </cell>
          <cell r="CC860">
            <v>0</v>
          </cell>
          <cell r="CD860">
            <v>0</v>
          </cell>
          <cell r="CE860">
            <v>0</v>
          </cell>
          <cell r="CF860">
            <v>0</v>
          </cell>
          <cell r="CG860">
            <v>0</v>
          </cell>
          <cell r="CH860">
            <v>0</v>
          </cell>
          <cell r="CI860">
            <v>0</v>
          </cell>
          <cell r="CJ860">
            <v>0</v>
          </cell>
          <cell r="CK860">
            <v>0</v>
          </cell>
          <cell r="CL860">
            <v>0</v>
          </cell>
          <cell r="CM860">
            <v>0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0</v>
          </cell>
          <cell r="CZ860">
            <v>0</v>
          </cell>
          <cell r="DA860">
            <v>0</v>
          </cell>
          <cell r="DB860">
            <v>0</v>
          </cell>
          <cell r="DC860">
            <v>0</v>
          </cell>
          <cell r="DD860">
            <v>0</v>
          </cell>
          <cell r="DE860">
            <v>0</v>
          </cell>
          <cell r="DF860">
            <v>0</v>
          </cell>
          <cell r="DG860">
            <v>0</v>
          </cell>
          <cell r="DH860">
            <v>0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</row>
        <row r="861"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0</v>
          </cell>
          <cell r="CA861">
            <v>0</v>
          </cell>
          <cell r="CB861">
            <v>0</v>
          </cell>
          <cell r="CC861">
            <v>0</v>
          </cell>
          <cell r="CD861">
            <v>0</v>
          </cell>
          <cell r="CE861">
            <v>0</v>
          </cell>
          <cell r="CF861">
            <v>0</v>
          </cell>
          <cell r="CG861">
            <v>0</v>
          </cell>
          <cell r="CH861">
            <v>0</v>
          </cell>
          <cell r="CI861">
            <v>0</v>
          </cell>
          <cell r="CJ861">
            <v>0</v>
          </cell>
          <cell r="CK861">
            <v>0</v>
          </cell>
          <cell r="CL861">
            <v>0</v>
          </cell>
          <cell r="CM861">
            <v>0</v>
          </cell>
          <cell r="CN861">
            <v>0</v>
          </cell>
          <cell r="CO861">
            <v>0</v>
          </cell>
          <cell r="CP861">
            <v>0</v>
          </cell>
          <cell r="CQ861">
            <v>0</v>
          </cell>
          <cell r="CR861">
            <v>0</v>
          </cell>
          <cell r="CS861">
            <v>0</v>
          </cell>
          <cell r="CT861">
            <v>0</v>
          </cell>
          <cell r="CU861">
            <v>0</v>
          </cell>
          <cell r="CV861">
            <v>0</v>
          </cell>
          <cell r="CW861">
            <v>0</v>
          </cell>
          <cell r="CX861">
            <v>0</v>
          </cell>
          <cell r="CY861">
            <v>0</v>
          </cell>
          <cell r="CZ861">
            <v>0</v>
          </cell>
          <cell r="DA861">
            <v>0</v>
          </cell>
          <cell r="DB861">
            <v>0</v>
          </cell>
          <cell r="DC861">
            <v>0</v>
          </cell>
          <cell r="DD861">
            <v>0</v>
          </cell>
          <cell r="DE861">
            <v>0</v>
          </cell>
          <cell r="DF861">
            <v>0</v>
          </cell>
          <cell r="DG861">
            <v>0</v>
          </cell>
          <cell r="DH861">
            <v>0</v>
          </cell>
          <cell r="DI861">
            <v>0</v>
          </cell>
          <cell r="DJ861">
            <v>0</v>
          </cell>
          <cell r="DK861">
            <v>0</v>
          </cell>
          <cell r="DL861">
            <v>0</v>
          </cell>
          <cell r="DM861">
            <v>0</v>
          </cell>
          <cell r="DN861">
            <v>0</v>
          </cell>
          <cell r="DO861">
            <v>0</v>
          </cell>
          <cell r="DP861">
            <v>0</v>
          </cell>
          <cell r="DQ861">
            <v>0</v>
          </cell>
          <cell r="DR861">
            <v>0</v>
          </cell>
          <cell r="DS861">
            <v>0</v>
          </cell>
          <cell r="DT861">
            <v>0</v>
          </cell>
          <cell r="DU861">
            <v>0</v>
          </cell>
          <cell r="DV861">
            <v>0</v>
          </cell>
          <cell r="DW861">
            <v>0</v>
          </cell>
          <cell r="DX861">
            <v>0</v>
          </cell>
          <cell r="DY861">
            <v>0</v>
          </cell>
          <cell r="DZ861">
            <v>0</v>
          </cell>
          <cell r="EA861">
            <v>0</v>
          </cell>
          <cell r="EB861">
            <v>0</v>
          </cell>
          <cell r="EC861">
            <v>0</v>
          </cell>
          <cell r="ED861">
            <v>0</v>
          </cell>
        </row>
        <row r="862"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0</v>
          </cell>
          <cell r="CZ862">
            <v>0</v>
          </cell>
          <cell r="DA862">
            <v>0</v>
          </cell>
          <cell r="DB862">
            <v>0</v>
          </cell>
          <cell r="DC862">
            <v>0</v>
          </cell>
          <cell r="DD862">
            <v>0</v>
          </cell>
          <cell r="DE862">
            <v>0</v>
          </cell>
          <cell r="DF862">
            <v>0</v>
          </cell>
          <cell r="DG862">
            <v>0</v>
          </cell>
          <cell r="DH862">
            <v>0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</row>
        <row r="863"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</row>
        <row r="864">
          <cell r="F864">
            <v>-1E-3</v>
          </cell>
          <cell r="G864">
            <v>-1E-3</v>
          </cell>
          <cell r="H864">
            <v>0</v>
          </cell>
          <cell r="I864">
            <v>-1E-3</v>
          </cell>
          <cell r="J864">
            <v>-1E-3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  <cell r="BY864">
            <v>0</v>
          </cell>
          <cell r="BZ864">
            <v>0</v>
          </cell>
          <cell r="CA864">
            <v>0</v>
          </cell>
          <cell r="CB864">
            <v>0</v>
          </cell>
          <cell r="CC864">
            <v>0</v>
          </cell>
          <cell r="CD864">
            <v>0</v>
          </cell>
          <cell r="CE864">
            <v>0</v>
          </cell>
          <cell r="CF864">
            <v>0</v>
          </cell>
          <cell r="CG864">
            <v>0</v>
          </cell>
          <cell r="CH864">
            <v>0</v>
          </cell>
          <cell r="CI864">
            <v>0</v>
          </cell>
          <cell r="CJ864">
            <v>0</v>
          </cell>
          <cell r="CK864">
            <v>0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0</v>
          </cell>
          <cell r="CS864">
            <v>0</v>
          </cell>
          <cell r="CT864">
            <v>0</v>
          </cell>
          <cell r="CU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0</v>
          </cell>
          <cell r="CZ864">
            <v>0</v>
          </cell>
          <cell r="DA864">
            <v>0</v>
          </cell>
          <cell r="DB864">
            <v>0</v>
          </cell>
          <cell r="DC864">
            <v>0</v>
          </cell>
          <cell r="DD864">
            <v>0</v>
          </cell>
          <cell r="DE864">
            <v>0</v>
          </cell>
          <cell r="DF864">
            <v>0</v>
          </cell>
          <cell r="DG864">
            <v>0</v>
          </cell>
          <cell r="DH864">
            <v>0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0</v>
          </cell>
        </row>
        <row r="865">
          <cell r="F865">
            <v>-2E-3</v>
          </cell>
          <cell r="G865">
            <v>-1E-3</v>
          </cell>
          <cell r="H865">
            <v>-1E-3</v>
          </cell>
          <cell r="I865">
            <v>-1E-3</v>
          </cell>
          <cell r="J865">
            <v>-1E-3</v>
          </cell>
          <cell r="K865">
            <v>-1E-3</v>
          </cell>
          <cell r="L865">
            <v>-1E-3</v>
          </cell>
          <cell r="M865">
            <v>0</v>
          </cell>
          <cell r="N865">
            <v>-1E-3</v>
          </cell>
          <cell r="O865">
            <v>-1E-3</v>
          </cell>
          <cell r="P865">
            <v>-1E-3</v>
          </cell>
          <cell r="Q865">
            <v>-1E-3</v>
          </cell>
          <cell r="R865">
            <v>-1E-3</v>
          </cell>
          <cell r="S865">
            <v>-2E-3</v>
          </cell>
          <cell r="T865">
            <v>-2E-3</v>
          </cell>
          <cell r="U865">
            <v>-1E-3</v>
          </cell>
          <cell r="V865">
            <v>-1E-3</v>
          </cell>
          <cell r="W865">
            <v>-1E-3</v>
          </cell>
          <cell r="X865">
            <v>-1E-3</v>
          </cell>
          <cell r="Y865">
            <v>0</v>
          </cell>
          <cell r="Z865">
            <v>0</v>
          </cell>
          <cell r="AA865">
            <v>-1E-3</v>
          </cell>
          <cell r="AB865">
            <v>-1E-3</v>
          </cell>
          <cell r="AC865">
            <v>-1E-3</v>
          </cell>
          <cell r="AD865">
            <v>-2E-3</v>
          </cell>
          <cell r="AE865">
            <v>-1E-3</v>
          </cell>
          <cell r="AF865">
            <v>-1E-3</v>
          </cell>
          <cell r="AG865">
            <v>-1E-3</v>
          </cell>
          <cell r="AH865">
            <v>-1E-3</v>
          </cell>
          <cell r="AI865">
            <v>-1E-3</v>
          </cell>
          <cell r="AJ865">
            <v>-1E-3</v>
          </cell>
          <cell r="AK865">
            <v>-1E-3</v>
          </cell>
          <cell r="AL865">
            <v>0</v>
          </cell>
          <cell r="AM865">
            <v>0</v>
          </cell>
          <cell r="AN865">
            <v>-1E-3</v>
          </cell>
          <cell r="AO865">
            <v>-1E-3</v>
          </cell>
          <cell r="AP865">
            <v>-2E-3</v>
          </cell>
          <cell r="AQ865">
            <v>-2E-3</v>
          </cell>
          <cell r="AR865">
            <v>-1E-3</v>
          </cell>
          <cell r="AS865">
            <v>-2E-3</v>
          </cell>
          <cell r="AT865">
            <v>-1E-3</v>
          </cell>
          <cell r="AU865">
            <v>-1E-3</v>
          </cell>
          <cell r="AV865">
            <v>-1E-3</v>
          </cell>
          <cell r="AW865">
            <v>-1E-3</v>
          </cell>
          <cell r="AX865">
            <v>-1E-3</v>
          </cell>
          <cell r="AY865">
            <v>0</v>
          </cell>
          <cell r="AZ865">
            <v>0</v>
          </cell>
          <cell r="BA865">
            <v>-1E-3</v>
          </cell>
          <cell r="BB865">
            <v>-1E-3</v>
          </cell>
          <cell r="BC865">
            <v>-2E-3</v>
          </cell>
          <cell r="BD865">
            <v>-2E-3</v>
          </cell>
          <cell r="BE865">
            <v>-1E-3</v>
          </cell>
          <cell r="BF865">
            <v>-2E-3</v>
          </cell>
          <cell r="BG865">
            <v>-2E-3</v>
          </cell>
          <cell r="BH865">
            <v>-1E-3</v>
          </cell>
          <cell r="BI865">
            <v>-1E-3</v>
          </cell>
          <cell r="BJ865">
            <v>-1E-3</v>
          </cell>
          <cell r="BK865">
            <v>-1E-3</v>
          </cell>
          <cell r="BL865">
            <v>0</v>
          </cell>
          <cell r="BM865">
            <v>0</v>
          </cell>
          <cell r="BN865">
            <v>-1E-3</v>
          </cell>
          <cell r="BO865">
            <v>-1E-3</v>
          </cell>
          <cell r="BP865">
            <v>-2E-3</v>
          </cell>
          <cell r="BQ865">
            <v>-1E-3</v>
          </cell>
          <cell r="BR865">
            <v>-1E-3</v>
          </cell>
          <cell r="BS865">
            <v>-2E-3</v>
          </cell>
          <cell r="BT865">
            <v>-2E-3</v>
          </cell>
          <cell r="BU865">
            <v>-1E-3</v>
          </cell>
          <cell r="BV865">
            <v>-1E-3</v>
          </cell>
          <cell r="BW865">
            <v>-1E-3</v>
          </cell>
          <cell r="BX865">
            <v>-1E-3</v>
          </cell>
          <cell r="BY865">
            <v>0</v>
          </cell>
          <cell r="BZ865">
            <v>0</v>
          </cell>
          <cell r="CA865">
            <v>-1E-3</v>
          </cell>
          <cell r="CB865">
            <v>-1E-3</v>
          </cell>
          <cell r="CC865">
            <v>-1E-3</v>
          </cell>
          <cell r="CD865">
            <v>-1E-3</v>
          </cell>
          <cell r="CE865">
            <v>-1E-3</v>
          </cell>
          <cell r="CF865">
            <v>-2E-3</v>
          </cell>
          <cell r="CG865">
            <v>-2E-3</v>
          </cell>
          <cell r="CH865">
            <v>-1E-3</v>
          </cell>
          <cell r="CI865">
            <v>-1E-3</v>
          </cell>
          <cell r="CJ865">
            <v>-1E-3</v>
          </cell>
          <cell r="CK865">
            <v>-1E-3</v>
          </cell>
          <cell r="CL865">
            <v>0</v>
          </cell>
          <cell r="CM865">
            <v>0</v>
          </cell>
          <cell r="CN865">
            <v>-1E-3</v>
          </cell>
          <cell r="CO865">
            <v>-1E-3</v>
          </cell>
          <cell r="CP865">
            <v>-1E-3</v>
          </cell>
          <cell r="CQ865">
            <v>-1E-3</v>
          </cell>
          <cell r="CR865">
            <v>-1E-3</v>
          </cell>
          <cell r="CS865">
            <v>-2E-3</v>
          </cell>
          <cell r="CT865">
            <v>-1E-3</v>
          </cell>
          <cell r="CU865">
            <v>-1E-3</v>
          </cell>
          <cell r="CV865">
            <v>-1E-3</v>
          </cell>
          <cell r="CW865">
            <v>-1E-3</v>
          </cell>
          <cell r="CX865">
            <v>-1E-3</v>
          </cell>
          <cell r="CY865">
            <v>-1E-3</v>
          </cell>
          <cell r="CZ865">
            <v>-1E-3</v>
          </cell>
          <cell r="DA865">
            <v>-1E-3</v>
          </cell>
          <cell r="DB865">
            <v>-1E-3</v>
          </cell>
          <cell r="DC865">
            <v>-1E-3</v>
          </cell>
          <cell r="DD865">
            <v>-1E-3</v>
          </cell>
          <cell r="DE865">
            <v>-1E-3</v>
          </cell>
          <cell r="DF865">
            <v>-2E-3</v>
          </cell>
          <cell r="DG865">
            <v>-2E-3</v>
          </cell>
          <cell r="DH865">
            <v>-1E-3</v>
          </cell>
          <cell r="DI865">
            <v>-1E-3</v>
          </cell>
          <cell r="DJ865">
            <v>-1E-3</v>
          </cell>
          <cell r="DK865">
            <v>-1E-3</v>
          </cell>
          <cell r="DL865">
            <v>0</v>
          </cell>
          <cell r="DM865">
            <v>0</v>
          </cell>
          <cell r="DN865">
            <v>-1E-3</v>
          </cell>
          <cell r="DO865">
            <v>-1E-3</v>
          </cell>
          <cell r="DP865">
            <v>-1E-3</v>
          </cell>
          <cell r="DQ865">
            <v>-1E-3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</row>
        <row r="866">
          <cell r="F866">
            <v>-1E-3</v>
          </cell>
          <cell r="G866">
            <v>-1E-3</v>
          </cell>
          <cell r="H866">
            <v>-1E-3</v>
          </cell>
          <cell r="I866">
            <v>-1E-3</v>
          </cell>
          <cell r="J866">
            <v>-1E-3</v>
          </cell>
          <cell r="K866">
            <v>-1E-3</v>
          </cell>
          <cell r="L866">
            <v>-1E-3</v>
          </cell>
          <cell r="M866">
            <v>-1E-3</v>
          </cell>
          <cell r="N866">
            <v>-1E-3</v>
          </cell>
          <cell r="O866">
            <v>-1E-3</v>
          </cell>
          <cell r="P866">
            <v>-2E-3</v>
          </cell>
          <cell r="Q866">
            <v>-2E-3</v>
          </cell>
          <cell r="R866">
            <v>-1E-3</v>
          </cell>
          <cell r="S866">
            <v>-1E-3</v>
          </cell>
          <cell r="T866">
            <v>-1E-3</v>
          </cell>
          <cell r="U866">
            <v>-1E-3</v>
          </cell>
          <cell r="V866">
            <v>-1E-3</v>
          </cell>
          <cell r="W866">
            <v>-1E-3</v>
          </cell>
          <cell r="X866">
            <v>-1E-3</v>
          </cell>
          <cell r="Y866">
            <v>-1E-3</v>
          </cell>
          <cell r="Z866">
            <v>-1E-3</v>
          </cell>
          <cell r="AA866">
            <v>-1E-3</v>
          </cell>
          <cell r="AB866">
            <v>-1E-3</v>
          </cell>
          <cell r="AC866">
            <v>-1E-3</v>
          </cell>
          <cell r="AD866">
            <v>-1E-3</v>
          </cell>
          <cell r="AE866">
            <v>-1E-3</v>
          </cell>
          <cell r="AF866">
            <v>-2E-3</v>
          </cell>
          <cell r="AG866">
            <v>-1E-3</v>
          </cell>
          <cell r="AH866">
            <v>-1E-3</v>
          </cell>
          <cell r="AI866">
            <v>-1E-3</v>
          </cell>
          <cell r="AJ866">
            <v>-1E-3</v>
          </cell>
          <cell r="AK866">
            <v>-1E-3</v>
          </cell>
          <cell r="AL866">
            <v>-1E-3</v>
          </cell>
          <cell r="AM866">
            <v>-1E-3</v>
          </cell>
          <cell r="AN866">
            <v>-1E-3</v>
          </cell>
          <cell r="AO866">
            <v>-1E-3</v>
          </cell>
          <cell r="AP866">
            <v>-2E-3</v>
          </cell>
          <cell r="AQ866">
            <v>-1E-3</v>
          </cell>
          <cell r="AR866">
            <v>-1E-3</v>
          </cell>
          <cell r="AS866">
            <v>-1E-3</v>
          </cell>
          <cell r="AT866">
            <v>-1E-3</v>
          </cell>
          <cell r="AU866">
            <v>-1E-3</v>
          </cell>
          <cell r="AV866">
            <v>-1E-3</v>
          </cell>
          <cell r="AW866">
            <v>-1E-3</v>
          </cell>
          <cell r="AX866">
            <v>-1E-3</v>
          </cell>
          <cell r="AY866">
            <v>-1E-3</v>
          </cell>
          <cell r="AZ866">
            <v>-1E-3</v>
          </cell>
          <cell r="BA866">
            <v>-1E-3</v>
          </cell>
          <cell r="BB866">
            <v>-1E-3</v>
          </cell>
          <cell r="BC866">
            <v>-1E-3</v>
          </cell>
          <cell r="BD866">
            <v>-2E-3</v>
          </cell>
          <cell r="BE866">
            <v>-1E-3</v>
          </cell>
          <cell r="BF866">
            <v>-2E-3</v>
          </cell>
          <cell r="BG866">
            <v>-1E-3</v>
          </cell>
          <cell r="BH866">
            <v>-1E-3</v>
          </cell>
          <cell r="BI866">
            <v>-1E-3</v>
          </cell>
          <cell r="BJ866">
            <v>-1E-3</v>
          </cell>
          <cell r="BK866">
            <v>-1E-3</v>
          </cell>
          <cell r="BL866">
            <v>-1E-3</v>
          </cell>
          <cell r="BM866">
            <v>-1E-3</v>
          </cell>
          <cell r="BN866">
            <v>-1E-3</v>
          </cell>
          <cell r="BO866">
            <v>-1E-3</v>
          </cell>
          <cell r="BP866">
            <v>-2E-3</v>
          </cell>
          <cell r="BQ866">
            <v>-2E-3</v>
          </cell>
          <cell r="BR866">
            <v>-1E-3</v>
          </cell>
          <cell r="BS866">
            <v>-2E-3</v>
          </cell>
          <cell r="BT866">
            <v>-1E-3</v>
          </cell>
          <cell r="BU866">
            <v>-2E-3</v>
          </cell>
          <cell r="BV866">
            <v>-1E-3</v>
          </cell>
          <cell r="BW866">
            <v>-1E-3</v>
          </cell>
          <cell r="BX866">
            <v>-1E-3</v>
          </cell>
          <cell r="BY866">
            <v>-1E-3</v>
          </cell>
          <cell r="BZ866">
            <v>-1E-3</v>
          </cell>
          <cell r="CA866">
            <v>-1E-3</v>
          </cell>
          <cell r="CB866">
            <v>-1E-3</v>
          </cell>
          <cell r="CC866">
            <v>-1E-3</v>
          </cell>
          <cell r="CD866">
            <v>-2E-3</v>
          </cell>
          <cell r="CE866">
            <v>-1E-3</v>
          </cell>
          <cell r="CF866">
            <v>-2E-3</v>
          </cell>
          <cell r="CG866">
            <v>-1E-3</v>
          </cell>
          <cell r="CH866">
            <v>-1E-3</v>
          </cell>
          <cell r="CI866">
            <v>-1E-3</v>
          </cell>
          <cell r="CJ866">
            <v>-1E-3</v>
          </cell>
          <cell r="CK866">
            <v>-1E-3</v>
          </cell>
          <cell r="CL866">
            <v>-1E-3</v>
          </cell>
          <cell r="CM866">
            <v>-1E-3</v>
          </cell>
          <cell r="CN866">
            <v>-1E-3</v>
          </cell>
          <cell r="CO866">
            <v>-1E-3</v>
          </cell>
          <cell r="CP866">
            <v>-2E-3</v>
          </cell>
          <cell r="CQ866">
            <v>-2E-3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</row>
        <row r="867">
          <cell r="F867">
            <v>-1E-3</v>
          </cell>
          <cell r="G867">
            <v>-1E-3</v>
          </cell>
          <cell r="H867">
            <v>-1E-3</v>
          </cell>
          <cell r="I867">
            <v>-1E-3</v>
          </cell>
          <cell r="J867">
            <v>0</v>
          </cell>
          <cell r="K867">
            <v>-1E-3</v>
          </cell>
          <cell r="L867">
            <v>-1E-3</v>
          </cell>
          <cell r="M867">
            <v>-1E-3</v>
          </cell>
          <cell r="N867">
            <v>-1E-3</v>
          </cell>
          <cell r="O867">
            <v>-1E-3</v>
          </cell>
          <cell r="P867">
            <v>-1E-3</v>
          </cell>
          <cell r="Q867">
            <v>-1E-3</v>
          </cell>
          <cell r="R867">
            <v>-1E-3</v>
          </cell>
          <cell r="S867">
            <v>-1E-3</v>
          </cell>
          <cell r="T867">
            <v>-1E-3</v>
          </cell>
          <cell r="U867">
            <v>-1E-3</v>
          </cell>
          <cell r="V867">
            <v>-1E-3</v>
          </cell>
          <cell r="W867">
            <v>0</v>
          </cell>
          <cell r="X867">
            <v>-1E-3</v>
          </cell>
          <cell r="Y867">
            <v>-1E-3</v>
          </cell>
          <cell r="Z867">
            <v>-1E-3</v>
          </cell>
          <cell r="AA867">
            <v>-1E-3</v>
          </cell>
          <cell r="AB867">
            <v>-1E-3</v>
          </cell>
          <cell r="AC867">
            <v>-1E-3</v>
          </cell>
          <cell r="AD867">
            <v>-1E-3</v>
          </cell>
          <cell r="AE867">
            <v>-1E-3</v>
          </cell>
          <cell r="AF867">
            <v>-1E-3</v>
          </cell>
          <cell r="AG867">
            <v>-1E-3</v>
          </cell>
          <cell r="AH867">
            <v>-1E-3</v>
          </cell>
          <cell r="AI867">
            <v>-1E-3</v>
          </cell>
          <cell r="AJ867">
            <v>0</v>
          </cell>
          <cell r="AK867">
            <v>0</v>
          </cell>
          <cell r="AL867">
            <v>-1E-3</v>
          </cell>
          <cell r="AM867">
            <v>-1E-3</v>
          </cell>
          <cell r="AN867">
            <v>0</v>
          </cell>
          <cell r="AO867">
            <v>-1E-3</v>
          </cell>
          <cell r="AP867">
            <v>-1E-3</v>
          </cell>
          <cell r="AQ867">
            <v>-1E-3</v>
          </cell>
          <cell r="AR867">
            <v>-1E-3</v>
          </cell>
          <cell r="AS867">
            <v>0</v>
          </cell>
          <cell r="AT867">
            <v>-1E-3</v>
          </cell>
          <cell r="AU867">
            <v>-1E-3</v>
          </cell>
          <cell r="AV867">
            <v>-1E-3</v>
          </cell>
          <cell r="AW867">
            <v>0</v>
          </cell>
          <cell r="AX867">
            <v>0</v>
          </cell>
          <cell r="AY867">
            <v>0</v>
          </cell>
          <cell r="AZ867">
            <v>-1E-3</v>
          </cell>
          <cell r="BA867">
            <v>0</v>
          </cell>
          <cell r="BB867">
            <v>-1E-3</v>
          </cell>
          <cell r="BC867">
            <v>-1E-3</v>
          </cell>
          <cell r="BD867">
            <v>-1E-3</v>
          </cell>
          <cell r="BE867">
            <v>-1E-3</v>
          </cell>
          <cell r="BF867">
            <v>-1E-3</v>
          </cell>
          <cell r="BG867">
            <v>0</v>
          </cell>
          <cell r="BH867">
            <v>-1E-3</v>
          </cell>
          <cell r="BI867">
            <v>-1E-3</v>
          </cell>
          <cell r="BJ867">
            <v>0</v>
          </cell>
          <cell r="BK867">
            <v>0</v>
          </cell>
          <cell r="BL867">
            <v>0</v>
          </cell>
          <cell r="BM867">
            <v>-1E-3</v>
          </cell>
          <cell r="BN867">
            <v>0</v>
          </cell>
          <cell r="BO867">
            <v>-1E-3</v>
          </cell>
          <cell r="BP867">
            <v>-1E-3</v>
          </cell>
          <cell r="BQ867">
            <v>-1E-3</v>
          </cell>
          <cell r="BR867">
            <v>-1E-3</v>
          </cell>
          <cell r="BS867">
            <v>-1E-3</v>
          </cell>
          <cell r="BT867">
            <v>0</v>
          </cell>
          <cell r="BU867">
            <v>-1E-3</v>
          </cell>
          <cell r="BV867">
            <v>-1E-3</v>
          </cell>
          <cell r="BW867">
            <v>0</v>
          </cell>
          <cell r="BX867">
            <v>0</v>
          </cell>
          <cell r="BY867">
            <v>-1E-3</v>
          </cell>
          <cell r="BZ867">
            <v>-1E-3</v>
          </cell>
          <cell r="CA867">
            <v>0</v>
          </cell>
          <cell r="CB867">
            <v>0</v>
          </cell>
          <cell r="CC867">
            <v>0</v>
          </cell>
          <cell r="CD867">
            <v>-1E-3</v>
          </cell>
          <cell r="CE867">
            <v>-1E-3</v>
          </cell>
          <cell r="CF867">
            <v>-1E-3</v>
          </cell>
          <cell r="CG867">
            <v>0</v>
          </cell>
          <cell r="CH867">
            <v>-1E-3</v>
          </cell>
          <cell r="CI867">
            <v>-1E-3</v>
          </cell>
          <cell r="CJ867">
            <v>0</v>
          </cell>
          <cell r="CK867">
            <v>0</v>
          </cell>
          <cell r="CL867">
            <v>-1E-3</v>
          </cell>
          <cell r="CM867">
            <v>-1E-3</v>
          </cell>
          <cell r="CN867">
            <v>0</v>
          </cell>
          <cell r="CO867">
            <v>0</v>
          </cell>
          <cell r="CP867">
            <v>-1E-3</v>
          </cell>
          <cell r="CQ867">
            <v>-1E-3</v>
          </cell>
          <cell r="CR867">
            <v>-1E-3</v>
          </cell>
          <cell r="CS867">
            <v>-1E-3</v>
          </cell>
          <cell r="CT867">
            <v>-2E-3</v>
          </cell>
          <cell r="CU867">
            <v>-1E-3</v>
          </cell>
          <cell r="CV867">
            <v>-1E-3</v>
          </cell>
          <cell r="CW867">
            <v>-1E-3</v>
          </cell>
          <cell r="CX867">
            <v>-1E-3</v>
          </cell>
          <cell r="CY867">
            <v>-1E-3</v>
          </cell>
          <cell r="CZ867">
            <v>-1E-3</v>
          </cell>
          <cell r="DA867">
            <v>-1E-3</v>
          </cell>
          <cell r="DB867">
            <v>-1E-3</v>
          </cell>
          <cell r="DC867">
            <v>-1E-3</v>
          </cell>
          <cell r="DD867">
            <v>-2E-3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</row>
        <row r="869">
          <cell r="F869">
            <v>-1E-3</v>
          </cell>
          <cell r="G869">
            <v>-1E-3</v>
          </cell>
          <cell r="H869">
            <v>0</v>
          </cell>
          <cell r="I869">
            <v>0</v>
          </cell>
          <cell r="J869">
            <v>-1E-3</v>
          </cell>
          <cell r="K869">
            <v>-1E-3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-1E-3</v>
          </cell>
          <cell r="Q869">
            <v>-1E-3</v>
          </cell>
          <cell r="R869">
            <v>0</v>
          </cell>
          <cell r="S869">
            <v>-1E-3</v>
          </cell>
          <cell r="T869">
            <v>0</v>
          </cell>
          <cell r="U869">
            <v>0</v>
          </cell>
          <cell r="V869">
            <v>-1E-3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-1E-3</v>
          </cell>
          <cell r="AC869">
            <v>-1E-3</v>
          </cell>
          <cell r="AD869">
            <v>0</v>
          </cell>
          <cell r="AE869">
            <v>0</v>
          </cell>
          <cell r="AF869">
            <v>-1E-3</v>
          </cell>
          <cell r="AG869">
            <v>-1E-3</v>
          </cell>
          <cell r="AH869">
            <v>0</v>
          </cell>
          <cell r="AI869">
            <v>-1E-3</v>
          </cell>
          <cell r="AJ869">
            <v>-1E-3</v>
          </cell>
          <cell r="AK869">
            <v>-1E-3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-1E-3</v>
          </cell>
          <cell r="AU869">
            <v>0</v>
          </cell>
          <cell r="AV869">
            <v>0</v>
          </cell>
          <cell r="AW869">
            <v>0</v>
          </cell>
          <cell r="AX869">
            <v>-1E-3</v>
          </cell>
          <cell r="AY869">
            <v>0</v>
          </cell>
          <cell r="AZ869">
            <v>0</v>
          </cell>
          <cell r="BA869">
            <v>0</v>
          </cell>
          <cell r="BB869">
            <v>-1E-3</v>
          </cell>
          <cell r="BC869">
            <v>0</v>
          </cell>
          <cell r="BD869">
            <v>0</v>
          </cell>
          <cell r="BE869">
            <v>0</v>
          </cell>
          <cell r="BF869">
            <v>-1E-3</v>
          </cell>
          <cell r="BG869">
            <v>-1E-3</v>
          </cell>
          <cell r="BH869">
            <v>0</v>
          </cell>
          <cell r="BI869">
            <v>0</v>
          </cell>
          <cell r="BJ869">
            <v>-1E-3</v>
          </cell>
          <cell r="BK869">
            <v>-1E-3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-1E-3</v>
          </cell>
          <cell r="BT869">
            <v>0</v>
          </cell>
          <cell r="BU869">
            <v>0</v>
          </cell>
          <cell r="BV869">
            <v>-1E-3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-1E-3</v>
          </cell>
          <cell r="CC869">
            <v>-1E-3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-1E-3</v>
          </cell>
          <cell r="CI869">
            <v>0</v>
          </cell>
          <cell r="CJ869">
            <v>-1E-3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-1E-3</v>
          </cell>
          <cell r="CU869">
            <v>0</v>
          </cell>
          <cell r="CV869">
            <v>0</v>
          </cell>
          <cell r="CW869">
            <v>-1E-3</v>
          </cell>
          <cell r="CX869">
            <v>-1E-3</v>
          </cell>
          <cell r="CY869">
            <v>0</v>
          </cell>
          <cell r="CZ869">
            <v>0</v>
          </cell>
          <cell r="DA869">
            <v>-1E-3</v>
          </cell>
          <cell r="DB869">
            <v>-1E-3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-1E-3</v>
          </cell>
          <cell r="DJ869">
            <v>-1E-3</v>
          </cell>
          <cell r="DK869">
            <v>-1E-3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-1E-3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-1E-3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-1E-3</v>
          </cell>
          <cell r="AM871">
            <v>-1E-3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-1E-3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-1E-3</v>
          </cell>
          <cell r="BN871">
            <v>0</v>
          </cell>
          <cell r="BO871">
            <v>-1E-3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-1E-3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-1E-3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-1E-3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-1E-3</v>
          </cell>
          <cell r="DO871">
            <v>-1E-3</v>
          </cell>
          <cell r="DP871">
            <v>-1E-3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3">
          <cell r="F873">
            <v>0</v>
          </cell>
          <cell r="G873">
            <v>0</v>
          </cell>
          <cell r="H873">
            <v>-1E-3</v>
          </cell>
          <cell r="I873">
            <v>0</v>
          </cell>
          <cell r="J873">
            <v>0</v>
          </cell>
          <cell r="K873">
            <v>0</v>
          </cell>
          <cell r="L873">
            <v>-1E-3</v>
          </cell>
          <cell r="M873">
            <v>-1E-3</v>
          </cell>
          <cell r="N873">
            <v>-1E-3</v>
          </cell>
          <cell r="O873">
            <v>-1E-3</v>
          </cell>
          <cell r="P873">
            <v>0</v>
          </cell>
          <cell r="Q873">
            <v>0</v>
          </cell>
          <cell r="R873">
            <v>-1E-3</v>
          </cell>
          <cell r="S873">
            <v>-1E-3</v>
          </cell>
          <cell r="T873">
            <v>0</v>
          </cell>
          <cell r="U873">
            <v>-1E-3</v>
          </cell>
          <cell r="V873">
            <v>0</v>
          </cell>
          <cell r="W873">
            <v>0</v>
          </cell>
          <cell r="X873">
            <v>0</v>
          </cell>
          <cell r="Y873">
            <v>-1E-3</v>
          </cell>
          <cell r="Z873">
            <v>0</v>
          </cell>
          <cell r="AA873">
            <v>-1E-3</v>
          </cell>
          <cell r="AB873">
            <v>0</v>
          </cell>
          <cell r="AC873">
            <v>0</v>
          </cell>
          <cell r="AD873">
            <v>-1E-3</v>
          </cell>
          <cell r="AE873">
            <v>0</v>
          </cell>
          <cell r="AF873">
            <v>-1E-3</v>
          </cell>
          <cell r="AG873">
            <v>0</v>
          </cell>
          <cell r="AH873">
            <v>-1E-3</v>
          </cell>
          <cell r="AI873">
            <v>0</v>
          </cell>
          <cell r="AJ873">
            <v>0</v>
          </cell>
          <cell r="AK873">
            <v>-1E-3</v>
          </cell>
          <cell r="AL873">
            <v>-1E-3</v>
          </cell>
          <cell r="AM873">
            <v>-1E-3</v>
          </cell>
          <cell r="AN873">
            <v>-1E-3</v>
          </cell>
          <cell r="AO873">
            <v>0</v>
          </cell>
          <cell r="AP873">
            <v>0</v>
          </cell>
          <cell r="AQ873">
            <v>0</v>
          </cell>
          <cell r="AR873">
            <v>-1E-3</v>
          </cell>
          <cell r="AS873">
            <v>-1E-3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-1E-3</v>
          </cell>
          <cell r="AY873">
            <v>-1E-3</v>
          </cell>
          <cell r="AZ873">
            <v>-1E-3</v>
          </cell>
          <cell r="BA873">
            <v>-1E-3</v>
          </cell>
          <cell r="BB873">
            <v>-1E-3</v>
          </cell>
          <cell r="BC873">
            <v>0</v>
          </cell>
          <cell r="BD873">
            <v>0</v>
          </cell>
          <cell r="BE873">
            <v>-1E-3</v>
          </cell>
          <cell r="BF873">
            <v>-1E-3</v>
          </cell>
          <cell r="BG873">
            <v>0</v>
          </cell>
          <cell r="BH873">
            <v>-1E-3</v>
          </cell>
          <cell r="BI873">
            <v>0</v>
          </cell>
          <cell r="BJ873">
            <v>-1E-3</v>
          </cell>
          <cell r="BK873">
            <v>-1E-3</v>
          </cell>
          <cell r="BL873">
            <v>-1E-3</v>
          </cell>
          <cell r="BM873">
            <v>-1E-3</v>
          </cell>
          <cell r="BN873">
            <v>-1E-3</v>
          </cell>
          <cell r="BO873">
            <v>0</v>
          </cell>
          <cell r="BP873">
            <v>0</v>
          </cell>
          <cell r="BQ873">
            <v>0</v>
          </cell>
          <cell r="BR873">
            <v>-1E-3</v>
          </cell>
          <cell r="BS873">
            <v>-1E-3</v>
          </cell>
          <cell r="BT873">
            <v>0</v>
          </cell>
          <cell r="BU873">
            <v>-1E-3</v>
          </cell>
          <cell r="BV873">
            <v>0</v>
          </cell>
          <cell r="BW873">
            <v>0</v>
          </cell>
          <cell r="BX873">
            <v>-1E-3</v>
          </cell>
          <cell r="BY873">
            <v>-2E-3</v>
          </cell>
          <cell r="BZ873">
            <v>-1E-3</v>
          </cell>
          <cell r="CA873">
            <v>-1E-3</v>
          </cell>
          <cell r="CB873">
            <v>-1E-3</v>
          </cell>
          <cell r="CC873">
            <v>-1E-3</v>
          </cell>
          <cell r="CD873">
            <v>0</v>
          </cell>
          <cell r="CE873">
            <v>-1E-3</v>
          </cell>
          <cell r="CF873">
            <v>-1E-3</v>
          </cell>
          <cell r="CG873">
            <v>0</v>
          </cell>
          <cell r="CH873">
            <v>-1E-3</v>
          </cell>
          <cell r="CI873">
            <v>0</v>
          </cell>
          <cell r="CJ873">
            <v>-1E-3</v>
          </cell>
          <cell r="CK873">
            <v>-1E-3</v>
          </cell>
          <cell r="CL873">
            <v>-1E-3</v>
          </cell>
          <cell r="CM873">
            <v>-1E-3</v>
          </cell>
          <cell r="CN873">
            <v>-1E-3</v>
          </cell>
          <cell r="CO873">
            <v>0</v>
          </cell>
          <cell r="CP873">
            <v>0</v>
          </cell>
          <cell r="CQ873">
            <v>0</v>
          </cell>
          <cell r="CR873">
            <v>-1E-3</v>
          </cell>
          <cell r="CS873">
            <v>-1E-3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-1E-3</v>
          </cell>
          <cell r="CY873">
            <v>-1E-3</v>
          </cell>
          <cell r="CZ873">
            <v>0</v>
          </cell>
          <cell r="DA873">
            <v>0</v>
          </cell>
          <cell r="DB873">
            <v>0</v>
          </cell>
          <cell r="DC873">
            <v>-1E-3</v>
          </cell>
          <cell r="DD873">
            <v>-1E-3</v>
          </cell>
          <cell r="DE873">
            <v>-1E-3</v>
          </cell>
          <cell r="DF873">
            <v>-1E-3</v>
          </cell>
          <cell r="DG873">
            <v>0</v>
          </cell>
          <cell r="DH873">
            <v>0</v>
          </cell>
          <cell r="DI873">
            <v>-1E-3</v>
          </cell>
          <cell r="DJ873">
            <v>0</v>
          </cell>
          <cell r="DK873">
            <v>-1E-3</v>
          </cell>
          <cell r="DL873">
            <v>-1E-3</v>
          </cell>
          <cell r="DM873">
            <v>0</v>
          </cell>
          <cell r="DN873">
            <v>0</v>
          </cell>
          <cell r="DO873">
            <v>0</v>
          </cell>
          <cell r="DP873">
            <v>-1E-3</v>
          </cell>
          <cell r="DQ873">
            <v>-1E-3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</row>
        <row r="875"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P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  <cell r="BY875">
            <v>0</v>
          </cell>
          <cell r="BZ875">
            <v>0</v>
          </cell>
          <cell r="CA875">
            <v>0</v>
          </cell>
          <cell r="CB875">
            <v>0</v>
          </cell>
          <cell r="CC875">
            <v>0</v>
          </cell>
          <cell r="CD875">
            <v>0</v>
          </cell>
          <cell r="CE875">
            <v>0</v>
          </cell>
          <cell r="CF875">
            <v>0</v>
          </cell>
          <cell r="CG875">
            <v>0</v>
          </cell>
          <cell r="CH875">
            <v>0</v>
          </cell>
          <cell r="CI875">
            <v>0</v>
          </cell>
          <cell r="CJ875">
            <v>0</v>
          </cell>
          <cell r="CK875">
            <v>0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0</v>
          </cell>
          <cell r="CZ875">
            <v>0</v>
          </cell>
          <cell r="DA875">
            <v>0</v>
          </cell>
          <cell r="DB875">
            <v>0</v>
          </cell>
          <cell r="DC875">
            <v>0</v>
          </cell>
          <cell r="DD875">
            <v>0</v>
          </cell>
          <cell r="DE875">
            <v>0</v>
          </cell>
          <cell r="DF875">
            <v>0</v>
          </cell>
          <cell r="DG875">
            <v>0</v>
          </cell>
          <cell r="DH875">
            <v>0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</row>
        <row r="876">
          <cell r="F876">
            <v>-1E-3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-1E-3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-1E-3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-1E-3</v>
          </cell>
          <cell r="BD876">
            <v>0</v>
          </cell>
          <cell r="BE876">
            <v>0</v>
          </cell>
          <cell r="BF876">
            <v>-1E-3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  <cell r="BQ876">
            <v>0</v>
          </cell>
          <cell r="BR876">
            <v>0</v>
          </cell>
          <cell r="BS876">
            <v>0</v>
          </cell>
          <cell r="BT876">
            <v>0</v>
          </cell>
          <cell r="BU876">
            <v>0</v>
          </cell>
          <cell r="BV876">
            <v>-1E-3</v>
          </cell>
          <cell r="BW876">
            <v>0</v>
          </cell>
          <cell r="BX876">
            <v>0</v>
          </cell>
          <cell r="BY876">
            <v>0</v>
          </cell>
          <cell r="BZ876">
            <v>0</v>
          </cell>
          <cell r="CA876">
            <v>0</v>
          </cell>
          <cell r="CB876">
            <v>0</v>
          </cell>
          <cell r="CC876">
            <v>-1E-3</v>
          </cell>
          <cell r="CD876">
            <v>-1E-3</v>
          </cell>
          <cell r="CE876">
            <v>0</v>
          </cell>
          <cell r="CF876">
            <v>0</v>
          </cell>
          <cell r="CG876">
            <v>0</v>
          </cell>
          <cell r="CH876">
            <v>0</v>
          </cell>
          <cell r="CI876">
            <v>0</v>
          </cell>
          <cell r="CJ876">
            <v>0</v>
          </cell>
          <cell r="CK876">
            <v>0</v>
          </cell>
          <cell r="CL876">
            <v>0</v>
          </cell>
          <cell r="CM876">
            <v>0</v>
          </cell>
          <cell r="CN876">
            <v>0</v>
          </cell>
          <cell r="CO876">
            <v>0</v>
          </cell>
          <cell r="CP876">
            <v>-1E-3</v>
          </cell>
          <cell r="CQ876">
            <v>0</v>
          </cell>
          <cell r="CR876">
            <v>0</v>
          </cell>
          <cell r="CS876">
            <v>0</v>
          </cell>
          <cell r="CT876">
            <v>0</v>
          </cell>
          <cell r="CU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0</v>
          </cell>
          <cell r="CZ876">
            <v>0</v>
          </cell>
          <cell r="DA876">
            <v>0</v>
          </cell>
          <cell r="DB876">
            <v>0</v>
          </cell>
          <cell r="DC876">
            <v>0</v>
          </cell>
          <cell r="DD876">
            <v>0</v>
          </cell>
          <cell r="DE876">
            <v>0</v>
          </cell>
          <cell r="DF876">
            <v>0</v>
          </cell>
          <cell r="DG876">
            <v>0</v>
          </cell>
          <cell r="DH876">
            <v>0</v>
          </cell>
          <cell r="DI876">
            <v>0</v>
          </cell>
          <cell r="DJ876">
            <v>0</v>
          </cell>
          <cell r="DK876">
            <v>0</v>
          </cell>
          <cell r="DL876">
            <v>0</v>
          </cell>
          <cell r="DM876">
            <v>0</v>
          </cell>
          <cell r="DN876">
            <v>0</v>
          </cell>
          <cell r="DO876">
            <v>0</v>
          </cell>
          <cell r="DP876">
            <v>0</v>
          </cell>
          <cell r="DQ876">
            <v>0</v>
          </cell>
          <cell r="DR876">
            <v>0</v>
          </cell>
          <cell r="DS876">
            <v>0</v>
          </cell>
          <cell r="DT876">
            <v>0</v>
          </cell>
          <cell r="DU876">
            <v>0</v>
          </cell>
          <cell r="DV876">
            <v>0</v>
          </cell>
          <cell r="DW876">
            <v>0</v>
          </cell>
          <cell r="DX876">
            <v>0</v>
          </cell>
          <cell r="DY876">
            <v>0</v>
          </cell>
          <cell r="DZ876">
            <v>0</v>
          </cell>
          <cell r="EA876">
            <v>0</v>
          </cell>
          <cell r="EB876">
            <v>0</v>
          </cell>
          <cell r="EC876">
            <v>0</v>
          </cell>
          <cell r="ED876">
            <v>0</v>
          </cell>
        </row>
        <row r="877">
          <cell r="F877">
            <v>0</v>
          </cell>
          <cell r="G877">
            <v>0</v>
          </cell>
          <cell r="H877">
            <v>-1E-3</v>
          </cell>
          <cell r="I877">
            <v>0</v>
          </cell>
          <cell r="J877">
            <v>0</v>
          </cell>
          <cell r="K877">
            <v>-1E-3</v>
          </cell>
          <cell r="L877">
            <v>-1E-3</v>
          </cell>
          <cell r="M877">
            <v>-1E-3</v>
          </cell>
          <cell r="N877">
            <v>0</v>
          </cell>
          <cell r="O877">
            <v>0</v>
          </cell>
          <cell r="P877">
            <v>-1E-3</v>
          </cell>
          <cell r="Q877">
            <v>0</v>
          </cell>
          <cell r="R877">
            <v>0</v>
          </cell>
          <cell r="S877">
            <v>-1E-3</v>
          </cell>
          <cell r="T877">
            <v>0</v>
          </cell>
          <cell r="U877">
            <v>-1E-3</v>
          </cell>
          <cell r="V877">
            <v>0</v>
          </cell>
          <cell r="W877">
            <v>0</v>
          </cell>
          <cell r="X877">
            <v>0</v>
          </cell>
          <cell r="Y877">
            <v>-1E-3</v>
          </cell>
          <cell r="Z877">
            <v>0</v>
          </cell>
          <cell r="AA877">
            <v>-1E-3</v>
          </cell>
          <cell r="AB877">
            <v>0</v>
          </cell>
          <cell r="AC877">
            <v>-1E-3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-1E-3</v>
          </cell>
          <cell r="AL877">
            <v>-1E-3</v>
          </cell>
          <cell r="AM877">
            <v>0</v>
          </cell>
          <cell r="AN877">
            <v>-1E-3</v>
          </cell>
          <cell r="AO877">
            <v>0</v>
          </cell>
          <cell r="AP877">
            <v>-1E-3</v>
          </cell>
          <cell r="AQ877">
            <v>-1E-3</v>
          </cell>
          <cell r="AR877">
            <v>0</v>
          </cell>
          <cell r="AS877">
            <v>-1E-3</v>
          </cell>
          <cell r="AT877">
            <v>0</v>
          </cell>
          <cell r="AU877">
            <v>-1E-3</v>
          </cell>
          <cell r="AV877">
            <v>0</v>
          </cell>
          <cell r="AW877">
            <v>-1E-3</v>
          </cell>
          <cell r="AX877">
            <v>-1E-3</v>
          </cell>
          <cell r="AY877">
            <v>-1E-3</v>
          </cell>
          <cell r="AZ877">
            <v>0</v>
          </cell>
          <cell r="BA877">
            <v>0</v>
          </cell>
          <cell r="BB877">
            <v>0</v>
          </cell>
          <cell r="BC877">
            <v>-1E-3</v>
          </cell>
          <cell r="BD877">
            <v>0</v>
          </cell>
          <cell r="BE877">
            <v>-1E-3</v>
          </cell>
          <cell r="BF877">
            <v>-1E-3</v>
          </cell>
          <cell r="BG877">
            <v>0</v>
          </cell>
          <cell r="BH877">
            <v>0</v>
          </cell>
          <cell r="BI877">
            <v>0</v>
          </cell>
          <cell r="BJ877">
            <v>-1E-3</v>
          </cell>
          <cell r="BK877">
            <v>0</v>
          </cell>
          <cell r="BL877">
            <v>-1E-3</v>
          </cell>
          <cell r="BM877">
            <v>-1E-3</v>
          </cell>
          <cell r="BN877">
            <v>-1E-3</v>
          </cell>
          <cell r="BO877">
            <v>0</v>
          </cell>
          <cell r="BP877">
            <v>-1E-3</v>
          </cell>
          <cell r="BQ877">
            <v>0</v>
          </cell>
          <cell r="BR877">
            <v>0</v>
          </cell>
          <cell r="BS877">
            <v>0</v>
          </cell>
          <cell r="BT877">
            <v>0</v>
          </cell>
          <cell r="BU877">
            <v>-1E-3</v>
          </cell>
          <cell r="BV877">
            <v>0</v>
          </cell>
          <cell r="BW877">
            <v>-1E-3</v>
          </cell>
          <cell r="BX877">
            <v>-1E-3</v>
          </cell>
          <cell r="BY877">
            <v>-1E-3</v>
          </cell>
          <cell r="BZ877">
            <v>-1E-3</v>
          </cell>
          <cell r="CA877">
            <v>-1E-3</v>
          </cell>
          <cell r="CB877">
            <v>0</v>
          </cell>
          <cell r="CC877">
            <v>-1E-3</v>
          </cell>
          <cell r="CD877">
            <v>0</v>
          </cell>
          <cell r="CE877">
            <v>0</v>
          </cell>
          <cell r="CF877">
            <v>-1E-3</v>
          </cell>
          <cell r="CG877">
            <v>-1E-3</v>
          </cell>
          <cell r="CH877">
            <v>0</v>
          </cell>
          <cell r="CI877">
            <v>0</v>
          </cell>
          <cell r="CJ877">
            <v>-1E-3</v>
          </cell>
          <cell r="CK877">
            <v>-1E-3</v>
          </cell>
          <cell r="CL877">
            <v>-1E-3</v>
          </cell>
          <cell r="CM877">
            <v>0</v>
          </cell>
          <cell r="CN877">
            <v>0</v>
          </cell>
          <cell r="CO877">
            <v>-1E-3</v>
          </cell>
          <cell r="CP877">
            <v>-1E-3</v>
          </cell>
          <cell r="CQ877">
            <v>0</v>
          </cell>
          <cell r="CR877">
            <v>-1E-3</v>
          </cell>
          <cell r="CS877">
            <v>-1E-3</v>
          </cell>
          <cell r="CT877">
            <v>0</v>
          </cell>
          <cell r="CU877">
            <v>-1E-3</v>
          </cell>
          <cell r="CV877">
            <v>0</v>
          </cell>
          <cell r="CW877">
            <v>-1E-3</v>
          </cell>
          <cell r="CX877">
            <v>-1E-3</v>
          </cell>
          <cell r="CY877">
            <v>0</v>
          </cell>
          <cell r="CZ877">
            <v>0</v>
          </cell>
          <cell r="DA877">
            <v>0</v>
          </cell>
          <cell r="DB877">
            <v>0</v>
          </cell>
          <cell r="DC877">
            <v>-1E-3</v>
          </cell>
          <cell r="DD877">
            <v>-1E-3</v>
          </cell>
          <cell r="DE877">
            <v>-1E-3</v>
          </cell>
          <cell r="DF877">
            <v>-1E-3</v>
          </cell>
          <cell r="DG877">
            <v>-1E-3</v>
          </cell>
          <cell r="DH877">
            <v>-1E-3</v>
          </cell>
          <cell r="DI877">
            <v>0</v>
          </cell>
          <cell r="DJ877">
            <v>-1E-3</v>
          </cell>
          <cell r="DK877">
            <v>0</v>
          </cell>
          <cell r="DL877">
            <v>0</v>
          </cell>
          <cell r="DM877">
            <v>-1E-3</v>
          </cell>
          <cell r="DN877">
            <v>-1E-3</v>
          </cell>
          <cell r="DO877">
            <v>0</v>
          </cell>
          <cell r="DP877">
            <v>-1E-3</v>
          </cell>
          <cell r="DQ877">
            <v>-1E-3</v>
          </cell>
          <cell r="DR877">
            <v>0</v>
          </cell>
          <cell r="DS877">
            <v>0</v>
          </cell>
          <cell r="DT877">
            <v>0</v>
          </cell>
          <cell r="DU877">
            <v>0</v>
          </cell>
          <cell r="DV877">
            <v>0</v>
          </cell>
          <cell r="DW877">
            <v>0</v>
          </cell>
          <cell r="DX877">
            <v>0</v>
          </cell>
          <cell r="DY877">
            <v>0</v>
          </cell>
          <cell r="DZ877">
            <v>0</v>
          </cell>
          <cell r="EA877">
            <v>0</v>
          </cell>
          <cell r="EB877">
            <v>0</v>
          </cell>
          <cell r="EC877">
            <v>0</v>
          </cell>
          <cell r="ED877">
            <v>0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-1E-3</v>
          </cell>
          <cell r="M878">
            <v>-1E-3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-1E-3</v>
          </cell>
          <cell r="Y878">
            <v>-1E-3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-1E-3</v>
          </cell>
          <cell r="AM878">
            <v>-1E-3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-1E-3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-1E-3</v>
          </cell>
          <cell r="AY878">
            <v>-1E-3</v>
          </cell>
          <cell r="AZ878">
            <v>-1E-3</v>
          </cell>
          <cell r="BA878">
            <v>-1E-3</v>
          </cell>
          <cell r="BB878">
            <v>0</v>
          </cell>
          <cell r="BC878">
            <v>0</v>
          </cell>
          <cell r="BD878">
            <v>0</v>
          </cell>
          <cell r="BE878">
            <v>-1E-3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-1E-3</v>
          </cell>
          <cell r="BL878">
            <v>-1E-3</v>
          </cell>
          <cell r="BM878">
            <v>-1E-3</v>
          </cell>
          <cell r="BN878">
            <v>-1E-3</v>
          </cell>
          <cell r="BO878">
            <v>-1E-3</v>
          </cell>
          <cell r="BP878">
            <v>0</v>
          </cell>
          <cell r="BQ878">
            <v>0</v>
          </cell>
          <cell r="BR878">
            <v>-1E-3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-1E-3</v>
          </cell>
          <cell r="BY878">
            <v>-1E-3</v>
          </cell>
          <cell r="BZ878">
            <v>-1E-3</v>
          </cell>
          <cell r="CA878">
            <v>-1E-3</v>
          </cell>
          <cell r="CB878">
            <v>0</v>
          </cell>
          <cell r="CC878">
            <v>0</v>
          </cell>
          <cell r="CD878">
            <v>0</v>
          </cell>
          <cell r="CE878">
            <v>-1E-3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-1E-3</v>
          </cell>
          <cell r="CL878">
            <v>-1E-3</v>
          </cell>
          <cell r="CM878">
            <v>-1E-3</v>
          </cell>
          <cell r="CN878">
            <v>-1E-3</v>
          </cell>
          <cell r="CO878">
            <v>-1E-3</v>
          </cell>
          <cell r="CP878">
            <v>0</v>
          </cell>
          <cell r="CQ878">
            <v>-1E-3</v>
          </cell>
          <cell r="CR878">
            <v>0</v>
          </cell>
          <cell r="CS878">
            <v>0</v>
          </cell>
          <cell r="CT878">
            <v>0</v>
          </cell>
          <cell r="CU878">
            <v>-1E-3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-1E-3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-1E-3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-1E-3</v>
          </cell>
          <cell r="DQ878">
            <v>-1E-3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</row>
        <row r="885"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</row>
        <row r="886"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P886">
            <v>0</v>
          </cell>
          <cell r="BQ886">
            <v>0</v>
          </cell>
          <cell r="BR886">
            <v>0</v>
          </cell>
          <cell r="BS886">
            <v>0</v>
          </cell>
          <cell r="BT886">
            <v>0</v>
          </cell>
          <cell r="BU886">
            <v>0</v>
          </cell>
          <cell r="BV886">
            <v>0</v>
          </cell>
          <cell r="BW886">
            <v>0</v>
          </cell>
          <cell r="BX886">
            <v>0</v>
          </cell>
          <cell r="BY886">
            <v>0</v>
          </cell>
          <cell r="BZ886">
            <v>0</v>
          </cell>
          <cell r="CA886">
            <v>0</v>
          </cell>
          <cell r="CB886">
            <v>0</v>
          </cell>
          <cell r="CC886">
            <v>0</v>
          </cell>
          <cell r="CD886">
            <v>0</v>
          </cell>
          <cell r="CE886">
            <v>0</v>
          </cell>
          <cell r="CF886">
            <v>0</v>
          </cell>
          <cell r="CG886">
            <v>0</v>
          </cell>
          <cell r="CH886">
            <v>0</v>
          </cell>
          <cell r="CI886">
            <v>0</v>
          </cell>
          <cell r="CJ886">
            <v>0</v>
          </cell>
          <cell r="CK886">
            <v>0</v>
          </cell>
          <cell r="CL886">
            <v>0</v>
          </cell>
          <cell r="CM886">
            <v>0</v>
          </cell>
          <cell r="CN886">
            <v>0</v>
          </cell>
          <cell r="CO886">
            <v>0</v>
          </cell>
          <cell r="CP886">
            <v>0</v>
          </cell>
          <cell r="CQ886">
            <v>0</v>
          </cell>
          <cell r="CR886">
            <v>0</v>
          </cell>
          <cell r="CS886">
            <v>0</v>
          </cell>
          <cell r="CT886">
            <v>0</v>
          </cell>
          <cell r="CU886">
            <v>0</v>
          </cell>
          <cell r="CV886">
            <v>0</v>
          </cell>
          <cell r="CW886">
            <v>0</v>
          </cell>
          <cell r="CX886">
            <v>0</v>
          </cell>
          <cell r="CY886">
            <v>0</v>
          </cell>
          <cell r="CZ886">
            <v>0</v>
          </cell>
          <cell r="DA886">
            <v>0</v>
          </cell>
          <cell r="DB886">
            <v>0</v>
          </cell>
          <cell r="DC886">
            <v>0</v>
          </cell>
          <cell r="DD886">
            <v>0</v>
          </cell>
          <cell r="DE886">
            <v>0</v>
          </cell>
          <cell r="DF886">
            <v>0</v>
          </cell>
          <cell r="DG886">
            <v>0</v>
          </cell>
          <cell r="DH886">
            <v>0</v>
          </cell>
          <cell r="DI886">
            <v>0</v>
          </cell>
          <cell r="DJ886">
            <v>0</v>
          </cell>
          <cell r="DK886">
            <v>0</v>
          </cell>
          <cell r="DL886">
            <v>0</v>
          </cell>
          <cell r="DM886">
            <v>0</v>
          </cell>
          <cell r="DN886">
            <v>0</v>
          </cell>
          <cell r="DO886">
            <v>0</v>
          </cell>
          <cell r="DP886">
            <v>0</v>
          </cell>
          <cell r="DQ886">
            <v>0</v>
          </cell>
          <cell r="DR886">
            <v>0</v>
          </cell>
          <cell r="DS886">
            <v>0</v>
          </cell>
          <cell r="DT886">
            <v>0</v>
          </cell>
          <cell r="DU886">
            <v>0</v>
          </cell>
          <cell r="DV886">
            <v>0</v>
          </cell>
          <cell r="DW886">
            <v>0</v>
          </cell>
          <cell r="DX886">
            <v>0</v>
          </cell>
          <cell r="DY886">
            <v>0</v>
          </cell>
          <cell r="DZ886">
            <v>0</v>
          </cell>
          <cell r="EA886">
            <v>0</v>
          </cell>
          <cell r="EB886">
            <v>0</v>
          </cell>
          <cell r="EC886">
            <v>0</v>
          </cell>
          <cell r="ED886">
            <v>0</v>
          </cell>
        </row>
        <row r="887"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</row>
        <row r="888"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M888">
            <v>0</v>
          </cell>
          <cell r="BN888">
            <v>0</v>
          </cell>
          <cell r="BO888">
            <v>0</v>
          </cell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0</v>
          </cell>
          <cell r="CD888">
            <v>0</v>
          </cell>
          <cell r="CE888">
            <v>0</v>
          </cell>
          <cell r="CF888">
            <v>0</v>
          </cell>
          <cell r="CG888">
            <v>0</v>
          </cell>
          <cell r="CH888">
            <v>0</v>
          </cell>
          <cell r="CI888">
            <v>0</v>
          </cell>
          <cell r="CJ888">
            <v>0</v>
          </cell>
          <cell r="CK888">
            <v>0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0</v>
          </cell>
          <cell r="CZ888">
            <v>0</v>
          </cell>
          <cell r="DA888">
            <v>0</v>
          </cell>
          <cell r="DB888">
            <v>0</v>
          </cell>
          <cell r="DC888">
            <v>0</v>
          </cell>
          <cell r="DD888">
            <v>0</v>
          </cell>
          <cell r="DE888">
            <v>0</v>
          </cell>
          <cell r="DF888">
            <v>0</v>
          </cell>
          <cell r="DG888">
            <v>0</v>
          </cell>
          <cell r="DH888">
            <v>0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</row>
        <row r="890"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-3.6795774256276337E-4</v>
          </cell>
          <cell r="S890">
            <v>-1.3440860215063744E-4</v>
          </cell>
          <cell r="T890">
            <v>-2.8056874851190017E-4</v>
          </cell>
          <cell r="U890">
            <v>-7.3619862499996191E-4</v>
          </cell>
          <cell r="V890">
            <v>-5.8008179583329822E-4</v>
          </cell>
          <cell r="W890">
            <v>-6.8734154435479144E-4</v>
          </cell>
          <cell r="X890">
            <v>-4.5778614805558338E-4</v>
          </cell>
          <cell r="Y890">
            <v>-1.8562855510750875E-4</v>
          </cell>
          <cell r="Z890">
            <v>-1.3440860215049866E-4</v>
          </cell>
          <cell r="AA890">
            <v>-7.8722202777781192E-4</v>
          </cell>
          <cell r="AB890">
            <v>-3.3917455006715613E-4</v>
          </cell>
          <cell r="AC890">
            <v>-6.9444444444399789E-5</v>
          </cell>
          <cell r="AD890">
            <v>-2.840786290325692E-5</v>
          </cell>
          <cell r="AE890">
            <v>-5.035332087489075E-4</v>
          </cell>
          <cell r="AF890">
            <v>0</v>
          </cell>
          <cell r="AG890">
            <v>-3.9913836063221186E-4</v>
          </cell>
          <cell r="AH890">
            <v>-1.1003138844086213E-3</v>
          </cell>
          <cell r="AI890">
            <v>-7.6514000833333151E-4</v>
          </cell>
          <cell r="AJ890">
            <v>-7.6585041129029197E-4</v>
          </cell>
          <cell r="AK890">
            <v>-7.0912004652784466E-4</v>
          </cell>
          <cell r="AL890">
            <v>-3.7365984543069608E-5</v>
          </cell>
          <cell r="AM890">
            <v>-2.2419247130373021E-4</v>
          </cell>
          <cell r="AN890">
            <v>-7.0999654861109152E-4</v>
          </cell>
          <cell r="AO890">
            <v>-6.6657452284946128E-4</v>
          </cell>
          <cell r="AP890">
            <v>-1.388888888889106E-4</v>
          </cell>
          <cell r="AQ890">
            <v>-5.2905037634398688E-4</v>
          </cell>
          <cell r="AR890">
            <v>-3.4283185325345578E-4</v>
          </cell>
          <cell r="AS890">
            <v>-6.7202620967821147E-5</v>
          </cell>
          <cell r="AT890">
            <v>-1.9141235119046751E-4</v>
          </cell>
          <cell r="AU890">
            <v>-7.3950051075266643E-4</v>
          </cell>
          <cell r="AV890">
            <v>-9.7222221944442966E-4</v>
          </cell>
          <cell r="AW890">
            <v>-7.0543720766125251E-4</v>
          </cell>
          <cell r="AX890">
            <v>-3.2416450694439103E-4</v>
          </cell>
          <cell r="AY890">
            <v>-2.0762392473172575E-5</v>
          </cell>
          <cell r="AZ890">
            <v>-9.1582172715043431E-5</v>
          </cell>
          <cell r="BA890">
            <v>-4.0286000694439439E-4</v>
          </cell>
          <cell r="BB890">
            <v>-3.2594558131726625E-4</v>
          </cell>
          <cell r="BC890">
            <v>-2.0833334027792194E-4</v>
          </cell>
          <cell r="BD890">
            <v>-6.7204301075207695E-5</v>
          </cell>
          <cell r="BE890">
            <v>-1.2917478538804206E-4</v>
          </cell>
          <cell r="BF890">
            <v>0</v>
          </cell>
          <cell r="BG890">
            <v>0</v>
          </cell>
          <cell r="BH890">
            <v>0</v>
          </cell>
          <cell r="BI890">
            <v>-2.0833333333331039E-4</v>
          </cell>
          <cell r="BJ890">
            <v>-2.7525367607522666E-4</v>
          </cell>
          <cell r="BK890">
            <v>-7.721961111112341E-5</v>
          </cell>
          <cell r="BL890">
            <v>-1.7177295698922457E-4</v>
          </cell>
          <cell r="BM890">
            <v>0</v>
          </cell>
          <cell r="BN890">
            <v>0</v>
          </cell>
          <cell r="BO890">
            <v>-7.9756073252684745E-4</v>
          </cell>
          <cell r="BP890">
            <v>0</v>
          </cell>
          <cell r="BQ890">
            <v>0</v>
          </cell>
          <cell r="BR890">
            <v>-4.8306595513747386E-5</v>
          </cell>
          <cell r="BS890">
            <v>0</v>
          </cell>
          <cell r="BT890">
            <v>0</v>
          </cell>
          <cell r="BU890">
            <v>0</v>
          </cell>
          <cell r="BV890">
            <v>-4.482118291665449E-5</v>
          </cell>
          <cell r="BW890">
            <v>-3.0618223790318533E-4</v>
          </cell>
          <cell r="BX890">
            <v>-6.9444444444510811E-5</v>
          </cell>
          <cell r="BY890">
            <v>0</v>
          </cell>
          <cell r="BZ890">
            <v>0</v>
          </cell>
          <cell r="CA890">
            <v>-1.1846484722222161E-4</v>
          </cell>
          <cell r="CB890">
            <v>-3.7365927419430456E-5</v>
          </cell>
          <cell r="CC890">
            <v>0</v>
          </cell>
          <cell r="CD890">
            <v>0</v>
          </cell>
          <cell r="CE890">
            <v>-1.9583101149689419E-5</v>
          </cell>
          <cell r="CF890">
            <v>0</v>
          </cell>
          <cell r="CG890">
            <v>0</v>
          </cell>
          <cell r="CH890">
            <v>0</v>
          </cell>
          <cell r="CI890">
            <v>-6.94444444444553E-5</v>
          </cell>
          <cell r="CJ890">
            <v>-1.7668508064450084E-5</v>
          </cell>
          <cell r="CK890">
            <v>-9.9750549305555047E-5</v>
          </cell>
          <cell r="CL890">
            <v>0</v>
          </cell>
          <cell r="CM890">
            <v>-4.9801337365595888E-5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-4.2750621175868808E-5</v>
          </cell>
          <cell r="CS890">
            <v>0</v>
          </cell>
          <cell r="CT890">
            <v>-7.4404764136892787E-5</v>
          </cell>
          <cell r="CU890">
            <v>0</v>
          </cell>
          <cell r="CV890">
            <v>-6.94444444444553E-5</v>
          </cell>
          <cell r="CW890">
            <v>-2.0632728494063279E-6</v>
          </cell>
          <cell r="CX890">
            <v>-7.8001404861194334E-5</v>
          </cell>
          <cell r="CY890">
            <v>-1.1209634879028041E-4</v>
          </cell>
          <cell r="CZ890">
            <v>-3.7365987903215103E-5</v>
          </cell>
          <cell r="DA890">
            <v>-3.8611527777843158E-5</v>
          </cell>
          <cell r="DB890">
            <v>-3.736434811818512E-5</v>
          </cell>
          <cell r="DC890">
            <v>-6.94444444444553E-5</v>
          </cell>
          <cell r="DD890">
            <v>0</v>
          </cell>
          <cell r="DE890">
            <v>-1.1943851626711188E-4</v>
          </cell>
          <cell r="DF890">
            <v>0</v>
          </cell>
          <cell r="DG890">
            <v>0</v>
          </cell>
          <cell r="DH890">
            <v>0</v>
          </cell>
          <cell r="DI890">
            <v>-2.5608218750000633E-4</v>
          </cell>
          <cell r="DJ890">
            <v>-1.2699291666667945E-4</v>
          </cell>
          <cell r="DK890">
            <v>-6.9444444444510811E-5</v>
          </cell>
          <cell r="DL890">
            <v>-8.7364549731183683E-5</v>
          </cell>
          <cell r="DM890">
            <v>-6.5243279233873075E-4</v>
          </cell>
          <cell r="DN890">
            <v>-1.8841229166666196E-4</v>
          </cell>
          <cell r="DO890">
            <v>-4.2141700268727433E-5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-6.7489721166669181E-4</v>
          </cell>
          <cell r="Q891">
            <v>-4.5058161290323362E-4</v>
          </cell>
          <cell r="R891">
            <v>-4.7051211497717293E-4</v>
          </cell>
          <cell r="S891">
            <v>-2.6881720430105283E-4</v>
          </cell>
          <cell r="T891">
            <v>-8.2472078392853421E-4</v>
          </cell>
          <cell r="U891">
            <v>-6.9892406451615985E-4</v>
          </cell>
          <cell r="V891">
            <v>-7.8840642611111011E-4</v>
          </cell>
          <cell r="W891">
            <v>-4.1308303440859562E-4</v>
          </cell>
          <cell r="X891">
            <v>-2.1888561666669193E-4</v>
          </cell>
          <cell r="Y891">
            <v>-4.1052731182794622E-5</v>
          </cell>
          <cell r="Z891">
            <v>-1.8431704139784677E-4</v>
          </cell>
          <cell r="AA891">
            <v>-3.1710886111108172E-4</v>
          </cell>
          <cell r="AB891">
            <v>-6.334523978494544E-4</v>
          </cell>
          <cell r="AC891">
            <v>-4.8689909888893768E-4</v>
          </cell>
          <cell r="AD891">
            <v>-8.0247416935474991E-4</v>
          </cell>
          <cell r="AE891">
            <v>-5.2059129931697479E-4</v>
          </cell>
          <cell r="AF891">
            <v>-6.685412311827621E-4</v>
          </cell>
          <cell r="AG891">
            <v>-1.1558600114942585E-3</v>
          </cell>
          <cell r="AH891">
            <v>-8.6602138440861065E-4</v>
          </cell>
          <cell r="AI891">
            <v>-6.1733399999999716E-4</v>
          </cell>
          <cell r="AJ891">
            <v>-3.7634409677417269E-4</v>
          </cell>
          <cell r="AK891">
            <v>-3.3955624444445554E-4</v>
          </cell>
          <cell r="AL891">
            <v>-9.7024220430091956E-5</v>
          </cell>
          <cell r="AM891">
            <v>-8.967702150539103E-5</v>
          </cell>
          <cell r="AN891">
            <v>-2.4888841111112003E-4</v>
          </cell>
          <cell r="AO891">
            <v>-5.789454505376046E-4</v>
          </cell>
          <cell r="AP891">
            <v>-4.9643105555552403E-4</v>
          </cell>
          <cell r="AQ891">
            <v>-7.4119446236564634E-4</v>
          </cell>
          <cell r="AR891">
            <v>-3.4265404410505074E-4</v>
          </cell>
          <cell r="AS891">
            <v>-3.1511632521508126E-4</v>
          </cell>
          <cell r="AT891">
            <v>-8.9285714047615539E-4</v>
          </cell>
          <cell r="AU891">
            <v>-7.2245513709673359E-4</v>
          </cell>
          <cell r="AV891">
            <v>-3.7044405777780787E-4</v>
          </cell>
          <cell r="AW891">
            <v>-2.5395675806452744E-4</v>
          </cell>
          <cell r="AX891">
            <v>-1.9829277777780319E-4</v>
          </cell>
          <cell r="AY891">
            <v>-2.9892768817180171E-5</v>
          </cell>
          <cell r="AZ891">
            <v>-8.9678387096753243E-5</v>
          </cell>
          <cell r="BA891">
            <v>-2.346666072222392E-4</v>
          </cell>
          <cell r="BB891">
            <v>-4.8989310752683979E-4</v>
          </cell>
          <cell r="BC891">
            <v>-3.4563964055567276E-4</v>
          </cell>
          <cell r="BD891">
            <v>-2.1505376344088667E-4</v>
          </cell>
          <cell r="BE891">
            <v>-7.5893100593693585E-5</v>
          </cell>
          <cell r="BF891">
            <v>0</v>
          </cell>
          <cell r="BG891">
            <v>0</v>
          </cell>
          <cell r="BH891">
            <v>0</v>
          </cell>
          <cell r="BI891">
            <v>-2.7777780000004526E-4</v>
          </cell>
          <cell r="BJ891">
            <v>-1.6129033333334153E-4</v>
          </cell>
          <cell r="BK891">
            <v>-1.5159130722225411E-4</v>
          </cell>
          <cell r="BL891">
            <v>-8.9674489247321132E-5</v>
          </cell>
          <cell r="BM891">
            <v>-5.978426881722565E-5</v>
          </cell>
          <cell r="BN891">
            <v>-1.1733397222221664E-4</v>
          </cell>
          <cell r="BO891">
            <v>-5.3763467741885229E-5</v>
          </cell>
          <cell r="BP891">
            <v>0</v>
          </cell>
          <cell r="BQ891">
            <v>0</v>
          </cell>
          <cell r="BR891">
            <v>-9.8403033972682685E-5</v>
          </cell>
          <cell r="BS891">
            <v>0</v>
          </cell>
          <cell r="BT891">
            <v>0</v>
          </cell>
          <cell r="BU891">
            <v>-2.9892795698926999E-5</v>
          </cell>
          <cell r="BV891">
            <v>-4.2719560222226338E-4</v>
          </cell>
          <cell r="BW891">
            <v>-1.2971880107526257E-4</v>
          </cell>
          <cell r="BX891">
            <v>-2.8399930555553232E-4</v>
          </cell>
          <cell r="BY891">
            <v>-5.9785575268783697E-5</v>
          </cell>
          <cell r="BZ891">
            <v>-5.9784258064521367E-5</v>
          </cell>
          <cell r="CA891">
            <v>-5.5555555555530933E-5</v>
          </cell>
          <cell r="CB891">
            <v>-1.3741836021502474E-4</v>
          </cell>
          <cell r="CC891">
            <v>0</v>
          </cell>
          <cell r="CD891">
            <v>0</v>
          </cell>
          <cell r="CE891">
            <v>-6.7782581420761101E-5</v>
          </cell>
          <cell r="CF891">
            <v>0</v>
          </cell>
          <cell r="CG891">
            <v>0</v>
          </cell>
          <cell r="CH891">
            <v>-1.9118182258065497E-4</v>
          </cell>
          <cell r="CI891">
            <v>-3.3333333333329662E-4</v>
          </cell>
          <cell r="CJ891">
            <v>-1.6129032903222651E-4</v>
          </cell>
          <cell r="CK891">
            <v>-6.761585888889754E-5</v>
          </cell>
          <cell r="CL891">
            <v>-2.9891478494609158E-5</v>
          </cell>
          <cell r="CM891">
            <v>0</v>
          </cell>
          <cell r="CN891">
            <v>0</v>
          </cell>
          <cell r="CO891">
            <v>-2.9892790322672003E-5</v>
          </cell>
          <cell r="CP891">
            <v>0</v>
          </cell>
          <cell r="CQ891">
            <v>0</v>
          </cell>
          <cell r="CR891">
            <v>-9.2961133515978567E-5</v>
          </cell>
          <cell r="CS891">
            <v>0</v>
          </cell>
          <cell r="CT891">
            <v>0</v>
          </cell>
          <cell r="CU891">
            <v>0</v>
          </cell>
          <cell r="CV891">
            <v>-2.7777777777776569E-4</v>
          </cell>
          <cell r="CW891">
            <v>-9.1007968279543938E-5</v>
          </cell>
          <cell r="CX891">
            <v>-1.8577561111113305E-4</v>
          </cell>
          <cell r="CY891">
            <v>-4.1438172043162247E-6</v>
          </cell>
          <cell r="CZ891">
            <v>-2.9891476344051648E-5</v>
          </cell>
          <cell r="DA891">
            <v>-2.7608058722225493E-4</v>
          </cell>
          <cell r="DB891">
            <v>-2.5372430107534205E-4</v>
          </cell>
          <cell r="DC891">
            <v>0</v>
          </cell>
          <cell r="DD891">
            <v>0</v>
          </cell>
          <cell r="DE891">
            <v>-2.3305146721458447E-4</v>
          </cell>
          <cell r="DF891">
            <v>0</v>
          </cell>
          <cell r="DG891">
            <v>0</v>
          </cell>
          <cell r="DH891">
            <v>0</v>
          </cell>
          <cell r="DI891">
            <v>-4.3059211500007244E-4</v>
          </cell>
          <cell r="DJ891">
            <v>-3.457114059139399E-4</v>
          </cell>
          <cell r="DK891">
            <v>-3.3333605555554979E-4</v>
          </cell>
          <cell r="DL891">
            <v>-5.3763440860221667E-5</v>
          </cell>
          <cell r="DM891">
            <v>-1.1213619892473103E-3</v>
          </cell>
          <cell r="DN891">
            <v>-3.8888889444446684E-4</v>
          </cell>
          <cell r="DO891">
            <v>-1.0752682795700519E-4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-1.6763673444444294E-3</v>
          </cell>
          <cell r="Q892">
            <v>-6.034395107527013E-4</v>
          </cell>
          <cell r="R892">
            <v>-7.1230392350679628E-4</v>
          </cell>
          <cell r="S892">
            <v>-1.5239304299999867E-3</v>
          </cell>
          <cell r="T892">
            <v>-1.3364202440476203E-3</v>
          </cell>
          <cell r="U892">
            <v>-1.3482430543010626E-3</v>
          </cell>
          <cell r="V892">
            <v>-4.4995569888886533E-4</v>
          </cell>
          <cell r="W892">
            <v>-2.9882708279566073E-4</v>
          </cell>
          <cell r="X892">
            <v>-1.4822321111107595E-4</v>
          </cell>
          <cell r="Y892">
            <v>-1.4245946397845044E-4</v>
          </cell>
          <cell r="Z892">
            <v>0</v>
          </cell>
          <cell r="AA892">
            <v>-3.2692114444449194E-4</v>
          </cell>
          <cell r="AB892">
            <v>-6.8457760860207717E-4</v>
          </cell>
          <cell r="AC892">
            <v>-1.6215397666666242E-3</v>
          </cell>
          <cell r="AD892">
            <v>-7.1718721881725012E-4</v>
          </cell>
          <cell r="AE892">
            <v>-7.9976168346995724E-4</v>
          </cell>
          <cell r="AF892">
            <v>-9.6864776182803425E-4</v>
          </cell>
          <cell r="AG892">
            <v>-1.9633491034482531E-3</v>
          </cell>
          <cell r="AH892">
            <v>-1.4636524510752424E-3</v>
          </cell>
          <cell r="AI892">
            <v>-7.0409073277777345E-4</v>
          </cell>
          <cell r="AJ892">
            <v>-6.5823204999998497E-4</v>
          </cell>
          <cell r="AK892">
            <v>-2.9022216111113108E-4</v>
          </cell>
          <cell r="AL892">
            <v>-1.197296774193557E-4</v>
          </cell>
          <cell r="AM892">
            <v>-5.9784268817197894E-5</v>
          </cell>
          <cell r="AN892">
            <v>-2.3671600611110954E-4</v>
          </cell>
          <cell r="AO892">
            <v>-3.6176548924737872E-4</v>
          </cell>
          <cell r="AP892">
            <v>-1.6777287333332724E-3</v>
          </cell>
          <cell r="AQ892">
            <v>-1.1589277580644763E-3</v>
          </cell>
          <cell r="AR892">
            <v>-8.5566466680825348E-4</v>
          </cell>
          <cell r="AS892">
            <v>-1.1865136478493854E-3</v>
          </cell>
          <cell r="AT892">
            <v>-1.9016499824404676E-3</v>
          </cell>
          <cell r="AU892">
            <v>-9.7319175247312373E-4</v>
          </cell>
          <cell r="AV892">
            <v>-1.0202941277777933E-3</v>
          </cell>
          <cell r="AW892">
            <v>-6.5623758333333004E-4</v>
          </cell>
          <cell r="AX892">
            <v>-5.8984104611112254E-4</v>
          </cell>
          <cell r="AY892">
            <v>-2.9892790322588736E-5</v>
          </cell>
          <cell r="AZ892">
            <v>-1.1956984408600935E-4</v>
          </cell>
          <cell r="BA892">
            <v>-2.1805422222223592E-4</v>
          </cell>
          <cell r="BB892">
            <v>-8.0343894408602123E-4</v>
          </cell>
          <cell r="BC892">
            <v>-1.7092780744443759E-3</v>
          </cell>
          <cell r="BD892">
            <v>-1.1649418817203938E-3</v>
          </cell>
          <cell r="BE892">
            <v>-6.998404144292758E-4</v>
          </cell>
          <cell r="BF892">
            <v>-1.2089760989247855E-3</v>
          </cell>
          <cell r="BG892">
            <v>-1.0229282827381447E-3</v>
          </cell>
          <cell r="BH892">
            <v>-7.9272945967739927E-4</v>
          </cell>
          <cell r="BI892">
            <v>-1.0949043759444221E-3</v>
          </cell>
          <cell r="BJ892">
            <v>-7.8180380483869327E-4</v>
          </cell>
          <cell r="BK892">
            <v>-3.0487537222220751E-4</v>
          </cell>
          <cell r="BL892">
            <v>-2.9892768817180171E-5</v>
          </cell>
          <cell r="BM892">
            <v>-8.9678370967738452E-5</v>
          </cell>
          <cell r="BN892">
            <v>-4.0468991111111685E-4</v>
          </cell>
          <cell r="BO892">
            <v>-4.4215177956979934E-4</v>
          </cell>
          <cell r="BP892">
            <v>-1.4667380890556747E-3</v>
          </cell>
          <cell r="BQ892">
            <v>-8.0520406881728901E-4</v>
          </cell>
          <cell r="BR892">
            <v>-7.1157136050226111E-4</v>
          </cell>
          <cell r="BS892">
            <v>-1.2096213978494141E-3</v>
          </cell>
          <cell r="BT892">
            <v>-9.1063402380953118E-4</v>
          </cell>
          <cell r="BU892">
            <v>-9.7978161559136856E-4</v>
          </cell>
          <cell r="BV892">
            <v>-5.7826352611112242E-4</v>
          </cell>
          <cell r="BW892">
            <v>-2.5197130107529331E-4</v>
          </cell>
          <cell r="BX892">
            <v>-5.9266629611112731E-4</v>
          </cell>
          <cell r="BY892">
            <v>-8.9678370967738452E-5</v>
          </cell>
          <cell r="BZ892">
            <v>-2.5698956129033279E-4</v>
          </cell>
          <cell r="CA892">
            <v>-4.1566843111109919E-4</v>
          </cell>
          <cell r="CB892">
            <v>-9.9836839784944731E-4</v>
          </cell>
          <cell r="CC892">
            <v>-1.2832980261111571E-3</v>
          </cell>
          <cell r="CD892">
            <v>-9.9194114677414458E-4</v>
          </cell>
          <cell r="CE892">
            <v>-5.8647938194900107E-4</v>
          </cell>
          <cell r="CF892">
            <v>-9.4989215053753462E-4</v>
          </cell>
          <cell r="CG892">
            <v>-7.2804553448280185E-4</v>
          </cell>
          <cell r="CH892">
            <v>-9.8162326774187125E-4</v>
          </cell>
          <cell r="CI892">
            <v>-3.951104333333455E-4</v>
          </cell>
          <cell r="CJ892">
            <v>-4.3230866182797367E-4</v>
          </cell>
          <cell r="CK892">
            <v>-2.7450375666668303E-4</v>
          </cell>
          <cell r="CL892">
            <v>-2.9892784946222717E-5</v>
          </cell>
          <cell r="CM892">
            <v>-8.3656229892481448E-5</v>
          </cell>
          <cell r="CN892">
            <v>-5.8129808944443195E-4</v>
          </cell>
          <cell r="CO892">
            <v>-7.6767617096779039E-4</v>
          </cell>
          <cell r="CP892">
            <v>-1.0112397166666676E-3</v>
          </cell>
          <cell r="CQ892">
            <v>-8.08936973118346E-4</v>
          </cell>
          <cell r="CR892">
            <v>-5.9043131220093414E-4</v>
          </cell>
          <cell r="CS892">
            <v>-7.2498230790329909E-4</v>
          </cell>
          <cell r="CT892">
            <v>-7.9054730952377028E-4</v>
          </cell>
          <cell r="CU892">
            <v>-9.660608446235841E-4</v>
          </cell>
          <cell r="CV892">
            <v>-7.245715000000208E-4</v>
          </cell>
          <cell r="CW892">
            <v>-3.225780231182751E-4</v>
          </cell>
          <cell r="CX892">
            <v>-5.4751283999998623E-4</v>
          </cell>
          <cell r="CY892">
            <v>-8.3654913978492562E-5</v>
          </cell>
          <cell r="CZ892">
            <v>-8.9675752688200827E-5</v>
          </cell>
          <cell r="DA892">
            <v>-1.7608775638885965E-4</v>
          </cell>
          <cell r="DB892">
            <v>-1.4025999059140704E-3</v>
          </cell>
          <cell r="DC892">
            <v>-7.8084597777783316E-4</v>
          </cell>
          <cell r="DD892">
            <v>-4.9114380215053988E-4</v>
          </cell>
          <cell r="DE892">
            <v>-5.6385887305027138E-4</v>
          </cell>
          <cell r="DF892">
            <v>-5.376343870967526E-4</v>
          </cell>
          <cell r="DG892">
            <v>-1.0259929250000521E-3</v>
          </cell>
          <cell r="DH892">
            <v>-3.895376381720661E-4</v>
          </cell>
          <cell r="DI892">
            <v>-1.0371841277777849E-3</v>
          </cell>
          <cell r="DJ892">
            <v>-9.6755966935485604E-4</v>
          </cell>
          <cell r="DK892">
            <v>-6.9049896111111897E-4</v>
          </cell>
          <cell r="DL892">
            <v>-8.8539311827950939E-5</v>
          </cell>
          <cell r="DM892">
            <v>-2.27098032258094E-4</v>
          </cell>
          <cell r="DN892">
            <v>-4.1248670155558109E-4</v>
          </cell>
          <cell r="DO892">
            <v>-2.7823139408600372E-4</v>
          </cell>
          <cell r="DP892">
            <v>-7.3338787444449105E-4</v>
          </cell>
          <cell r="DQ892">
            <v>-4.4281752903219118E-4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-1.7423026816665854E-3</v>
          </cell>
          <cell r="Q893">
            <v>-1.4698683005376356E-3</v>
          </cell>
          <cell r="R893">
            <v>-7.1869711031957717E-4</v>
          </cell>
          <cell r="S893">
            <v>-1.1589244354838213E-3</v>
          </cell>
          <cell r="T893">
            <v>-1.3465523083333597E-3</v>
          </cell>
          <cell r="U893">
            <v>-1.0059019107526712E-3</v>
          </cell>
          <cell r="V893">
            <v>-6.6137519166667436E-4</v>
          </cell>
          <cell r="W893">
            <v>-1.1567325693548347E-3</v>
          </cell>
          <cell r="X893">
            <v>-1.5118294255556108E-4</v>
          </cell>
          <cell r="Y893">
            <v>-1.326063548387213E-4</v>
          </cell>
          <cell r="Z893">
            <v>-2.9891478494581403E-5</v>
          </cell>
          <cell r="AA893">
            <v>-4.6329971999997666E-4</v>
          </cell>
          <cell r="AB893">
            <v>-6.7439437172039929E-4</v>
          </cell>
          <cell r="AC893">
            <v>-9.0914050333334995E-4</v>
          </cell>
          <cell r="AD893">
            <v>-9.7287242473131919E-4</v>
          </cell>
          <cell r="AE893">
            <v>-7.1958481979378375E-4</v>
          </cell>
          <cell r="AF893">
            <v>-1.1447195666667298E-3</v>
          </cell>
          <cell r="AG893">
            <v>-7.2827214367815474E-4</v>
          </cell>
          <cell r="AH893">
            <v>-1.1270511075269218E-3</v>
          </cell>
          <cell r="AI893">
            <v>-6.8424113122222963E-4</v>
          </cell>
          <cell r="AJ893">
            <v>-4.1188415268816891E-4</v>
          </cell>
          <cell r="AK893">
            <v>-3.2733432777778959E-4</v>
          </cell>
          <cell r="AL893">
            <v>-1.2521422043010322E-4</v>
          </cell>
          <cell r="AM893">
            <v>-5.9785612903262564E-5</v>
          </cell>
          <cell r="AN893">
            <v>-5.9512212944443088E-4</v>
          </cell>
          <cell r="AO893">
            <v>-8.4465063788707884E-4</v>
          </cell>
          <cell r="AP893">
            <v>-1.2360469111111771E-3</v>
          </cell>
          <cell r="AQ893">
            <v>-1.3501081500000289E-3</v>
          </cell>
          <cell r="AR893">
            <v>-7.2921267520781319E-4</v>
          </cell>
          <cell r="AS893">
            <v>-7.8572578870972354E-4</v>
          </cell>
          <cell r="AT893">
            <v>-1.5077364089285394E-3</v>
          </cell>
          <cell r="AU893">
            <v>-7.63832612903248E-4</v>
          </cell>
          <cell r="AV893">
            <v>-5.7930239969444797E-4</v>
          </cell>
          <cell r="AW893">
            <v>-7.8114485806451972E-4</v>
          </cell>
          <cell r="AX893">
            <v>-3.2495605533336414E-4</v>
          </cell>
          <cell r="AY893">
            <v>-1.1729812741936851E-4</v>
          </cell>
          <cell r="AZ893">
            <v>-5.978558602148798E-5</v>
          </cell>
          <cell r="BA893">
            <v>-4.0133461666669312E-4</v>
          </cell>
          <cell r="BB893">
            <v>-8.0988036021506504E-4</v>
          </cell>
          <cell r="BC893">
            <v>-1.2606364249999058E-3</v>
          </cell>
          <cell r="BD893">
            <v>-1.4229495086021116E-3</v>
          </cell>
          <cell r="BE893">
            <v>-6.9413935138040728E-4</v>
          </cell>
          <cell r="BF893">
            <v>-1.1915685940859788E-3</v>
          </cell>
          <cell r="BG893">
            <v>-1.2925455833334154E-3</v>
          </cell>
          <cell r="BH893">
            <v>-1.1473126397849032E-3</v>
          </cell>
          <cell r="BI893">
            <v>-6.783800583333166E-4</v>
          </cell>
          <cell r="BJ893">
            <v>-7.892921858226043E-4</v>
          </cell>
          <cell r="BK893">
            <v>-2.2844507777777801E-4</v>
          </cell>
          <cell r="BL893">
            <v>-1.1956848924732366E-4</v>
          </cell>
          <cell r="BM893">
            <v>-1.1956982795699456E-4</v>
          </cell>
          <cell r="BN893">
            <v>-3.4202011477776906E-4</v>
          </cell>
          <cell r="BO893">
            <v>-6.5669629516129646E-4</v>
          </cell>
          <cell r="BP893">
            <v>-6.9469421333334669E-4</v>
          </cell>
          <cell r="BQ893">
            <v>-1.1006178709678238E-3</v>
          </cell>
          <cell r="BR893">
            <v>-6.6101720777622663E-4</v>
          </cell>
          <cell r="BS893">
            <v>-8.3581838709678724E-4</v>
          </cell>
          <cell r="BT893">
            <v>-1.0385698898809359E-3</v>
          </cell>
          <cell r="BU893">
            <v>-8.59324349623658E-4</v>
          </cell>
          <cell r="BV893">
            <v>-9.5284544444448893E-4</v>
          </cell>
          <cell r="BW893">
            <v>-9.5163010000001713E-4</v>
          </cell>
          <cell r="BX893">
            <v>-3.4578050277778161E-4</v>
          </cell>
          <cell r="BY893">
            <v>-1.4946393225809262E-4</v>
          </cell>
          <cell r="BZ893">
            <v>-1.775438172042787E-4</v>
          </cell>
          <cell r="CA893">
            <v>-4.1766488611108543E-4</v>
          </cell>
          <cell r="CB893">
            <v>-6.1362182473123639E-4</v>
          </cell>
          <cell r="CC893">
            <v>-4.983250916665849E-4</v>
          </cell>
          <cell r="CD893">
            <v>-1.1143023043010958E-3</v>
          </cell>
          <cell r="CE893">
            <v>-5.3111591600180086E-4</v>
          </cell>
          <cell r="CF893">
            <v>-9.0615729236565024E-4</v>
          </cell>
          <cell r="CG893">
            <v>-5.2367599827590761E-4</v>
          </cell>
          <cell r="CH893">
            <v>-8.0583247688170712E-4</v>
          </cell>
          <cell r="CI893">
            <v>-8.5540235422221222E-4</v>
          </cell>
          <cell r="CJ893">
            <v>-6.7207974516131364E-4</v>
          </cell>
          <cell r="CK893">
            <v>-3.4282893555559468E-4</v>
          </cell>
          <cell r="CL893">
            <v>-5.9785580645149716E-5</v>
          </cell>
          <cell r="CM893">
            <v>-8.3654946236549899E-5</v>
          </cell>
          <cell r="CN893">
            <v>-3.4470151666665672E-4</v>
          </cell>
          <cell r="CO893">
            <v>-9.3197952150542163E-4</v>
          </cell>
          <cell r="CP893">
            <v>-5.5555555555558689E-4</v>
          </cell>
          <cell r="CQ893">
            <v>-2.9041916129046719E-4</v>
          </cell>
          <cell r="CR893">
            <v>-6.5284506447488289E-4</v>
          </cell>
          <cell r="CS893">
            <v>-9.1006372096769095E-4</v>
          </cell>
          <cell r="CT893">
            <v>-7.4426980357145123E-4</v>
          </cell>
          <cell r="CU893">
            <v>-8.6968215913973967E-4</v>
          </cell>
          <cell r="CV893">
            <v>-8.7592740611108777E-4</v>
          </cell>
          <cell r="CW893">
            <v>-1.4331684005376155E-3</v>
          </cell>
          <cell r="CX893">
            <v>-4.4956632777776173E-4</v>
          </cell>
          <cell r="CY893">
            <v>-1.3741839247313758E-4</v>
          </cell>
          <cell r="CZ893">
            <v>-2.3311886559140849E-4</v>
          </cell>
          <cell r="DA893">
            <v>-6.1719841666665887E-4</v>
          </cell>
          <cell r="DB893">
            <v>-4.711263709677449E-4</v>
          </cell>
          <cell r="DC893">
            <v>-5.5256164444444922E-4</v>
          </cell>
          <cell r="DD893">
            <v>-5.4514080591405722E-4</v>
          </cell>
          <cell r="DE893">
            <v>-4.588864699543449E-4</v>
          </cell>
          <cell r="DF893">
            <v>-5.3763444086019074E-4</v>
          </cell>
          <cell r="DG893">
            <v>-8.3110679166670254E-4</v>
          </cell>
          <cell r="DH893">
            <v>-7.9325801774188243E-4</v>
          </cell>
          <cell r="DI893">
            <v>-4.081877177777582E-4</v>
          </cell>
          <cell r="DJ893">
            <v>-3.1190824193547129E-4</v>
          </cell>
          <cell r="DK893">
            <v>-4.7533230666668702E-4</v>
          </cell>
          <cell r="DL893">
            <v>-2.1016937903223232E-4</v>
          </cell>
          <cell r="DM893">
            <v>-5.3124059139764146E-5</v>
          </cell>
          <cell r="DN893">
            <v>-1.9862436111109383E-4</v>
          </cell>
          <cell r="DO893">
            <v>-5.8124009139787214E-4</v>
          </cell>
          <cell r="DP893">
            <v>-5.9947507222224417E-4</v>
          </cell>
          <cell r="DQ893">
            <v>-5.3763311290322413E-4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-1.2108883076633603E-4</v>
          </cell>
          <cell r="R895">
            <v>-6.7481955098941393E-4</v>
          </cell>
          <cell r="S895">
            <v>-3.8636557323457055E-4</v>
          </cell>
          <cell r="T895">
            <v>-8.1939248176765567E-4</v>
          </cell>
          <cell r="U895">
            <v>-7.2653294463820295E-4</v>
          </cell>
          <cell r="V895">
            <v>-1.0173289714714429E-3</v>
          </cell>
          <cell r="W895">
            <v>-1.2268138113920579E-3</v>
          </cell>
          <cell r="X895">
            <v>-2.8870683183185308E-4</v>
          </cell>
          <cell r="Y895">
            <v>-2.0197533420515668E-4</v>
          </cell>
          <cell r="Z895">
            <v>-1.2347126562045618E-4</v>
          </cell>
          <cell r="AA895">
            <v>-6.7617359359362084E-4</v>
          </cell>
          <cell r="AB895">
            <v>-9.1494941150827014E-4</v>
          </cell>
          <cell r="AC895">
            <v>-1.0305074824825677E-3</v>
          </cell>
          <cell r="AD895">
            <v>-7.0971876392533773E-4</v>
          </cell>
          <cell r="AE895">
            <v>-5.457817523362718E-4</v>
          </cell>
          <cell r="AF895">
            <v>-3.5075899690018009E-4</v>
          </cell>
          <cell r="AG895">
            <v>-1.2943946437816711E-3</v>
          </cell>
          <cell r="AH895">
            <v>-7.4231898261156726E-4</v>
          </cell>
          <cell r="AI895">
            <v>-9.2205966003500173E-4</v>
          </cell>
          <cell r="AJ895">
            <v>-7.4711146832312503E-4</v>
          </cell>
          <cell r="AK895">
            <v>-3.753753603604193E-4</v>
          </cell>
          <cell r="AL895">
            <v>-2.3654642545806182E-5</v>
          </cell>
          <cell r="AM895">
            <v>-1.3464923592948486E-4</v>
          </cell>
          <cell r="AN895">
            <v>-6.4148583583584218E-4</v>
          </cell>
          <cell r="AO895">
            <v>-7.1287880218928734E-4</v>
          </cell>
          <cell r="AP895">
            <v>-4.1636691691682159E-4</v>
          </cell>
          <cell r="AQ895">
            <v>-2.4217766153256104E-4</v>
          </cell>
          <cell r="AR895">
            <v>-5.1362513280073241E-4</v>
          </cell>
          <cell r="AS895">
            <v>-3.4955030030026091E-4</v>
          </cell>
          <cell r="AT895">
            <v>-1.0875144023487771E-3</v>
          </cell>
          <cell r="AU895">
            <v>-1.0360337958926769E-3</v>
          </cell>
          <cell r="AV895">
            <v>-6.1136493993996233E-4</v>
          </cell>
          <cell r="AW895">
            <v>-1.0248559515159683E-3</v>
          </cell>
          <cell r="AX895">
            <v>-1.3913750087585219E-4</v>
          </cell>
          <cell r="AY895">
            <v>-6.7326104330134307E-5</v>
          </cell>
          <cell r="AZ895">
            <v>-7.4318128935380035E-5</v>
          </cell>
          <cell r="BA895">
            <v>-4.9777663288286256E-4</v>
          </cell>
          <cell r="BB895">
            <v>-7.2653296037966664E-4</v>
          </cell>
          <cell r="BC895">
            <v>-3.4765852102103256E-4</v>
          </cell>
          <cell r="BD895">
            <v>-2.4217767364131948E-4</v>
          </cell>
          <cell r="BE895">
            <v>-7.7307195894549263E-5</v>
          </cell>
          <cell r="BF895">
            <v>0</v>
          </cell>
          <cell r="BG895">
            <v>0</v>
          </cell>
          <cell r="BH895">
            <v>0</v>
          </cell>
          <cell r="BI895">
            <v>-5.1723268268266676E-4</v>
          </cell>
          <cell r="BJ895">
            <v>-2.4217766153245002E-4</v>
          </cell>
          <cell r="BK895">
            <v>-4.7962837837756123E-5</v>
          </cell>
          <cell r="BL895">
            <v>0</v>
          </cell>
          <cell r="BM895">
            <v>0</v>
          </cell>
          <cell r="BN895">
            <v>0</v>
          </cell>
          <cell r="BO895">
            <v>-1.2108881865730003E-4</v>
          </cell>
          <cell r="BP895">
            <v>0</v>
          </cell>
          <cell r="BQ895">
            <v>0</v>
          </cell>
          <cell r="BR895">
            <v>-9.7725094615142005E-5</v>
          </cell>
          <cell r="BS895">
            <v>0</v>
          </cell>
          <cell r="BT895">
            <v>0</v>
          </cell>
          <cell r="BU895">
            <v>0</v>
          </cell>
          <cell r="BV895">
            <v>-6.1501092342342023E-4</v>
          </cell>
          <cell r="BW895">
            <v>-4.3437348638963869E-4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-1.2108883076622501E-4</v>
          </cell>
          <cell r="CC895">
            <v>0</v>
          </cell>
          <cell r="CD895">
            <v>0</v>
          </cell>
          <cell r="CE895">
            <v>-4.8377944542876694E-5</v>
          </cell>
          <cell r="CF895">
            <v>0</v>
          </cell>
          <cell r="CG895">
            <v>0</v>
          </cell>
          <cell r="CH895">
            <v>0</v>
          </cell>
          <cell r="CI895">
            <v>-1.2512512512508067E-4</v>
          </cell>
          <cell r="CJ895">
            <v>-3.6326645597206664E-4</v>
          </cell>
          <cell r="CK895">
            <v>-8.9710460460468155E-5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-7.9744617219934533E-5</v>
          </cell>
          <cell r="CS895">
            <v>0</v>
          </cell>
          <cell r="CT895">
            <v>0</v>
          </cell>
          <cell r="CU895">
            <v>0</v>
          </cell>
          <cell r="CV895">
            <v>-4.3745950950946355E-4</v>
          </cell>
          <cell r="CW895">
            <v>4.017063111498298E-4</v>
          </cell>
          <cell r="CX895">
            <v>-4.2952777777777174E-4</v>
          </cell>
          <cell r="CY895">
            <v>-6.7326104330162062E-5</v>
          </cell>
          <cell r="CZ895">
            <v>0</v>
          </cell>
          <cell r="DA895">
            <v>-3.2363997747753004E-4</v>
          </cell>
          <cell r="DB895">
            <v>-1.2108883076622501E-4</v>
          </cell>
          <cell r="DC895">
            <v>0</v>
          </cell>
          <cell r="DD895">
            <v>0</v>
          </cell>
          <cell r="DE895">
            <v>-2.4972344221280141E-4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-5.4383815266878521E-4</v>
          </cell>
          <cell r="DK895">
            <v>-5.0334222472475654E-4</v>
          </cell>
          <cell r="DL895">
            <v>-3.2308492807320288E-4</v>
          </cell>
          <cell r="DM895">
            <v>-1.3440860215053752E-3</v>
          </cell>
          <cell r="DN895">
            <v>-1.2512513100604306E-4</v>
          </cell>
          <cell r="DO895">
            <v>-1.2108882471179028E-4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6"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-7.4607432406109675E-4</v>
          </cell>
          <cell r="P896">
            <v>-9.5673970075138559E-4</v>
          </cell>
          <cell r="Q896">
            <v>-7.7959261856386242E-5</v>
          </cell>
          <cell r="R896">
            <v>-5.8622745130482157E-4</v>
          </cell>
          <cell r="S896">
            <v>0</v>
          </cell>
          <cell r="T896">
            <v>-1.363595421411401E-3</v>
          </cell>
          <cell r="U896">
            <v>0</v>
          </cell>
          <cell r="V896">
            <v>-1.352886708266221E-3</v>
          </cell>
          <cell r="W896">
            <v>-2.0049796114485208E-4</v>
          </cell>
          <cell r="X896">
            <v>-3.6589537372511138E-4</v>
          </cell>
          <cell r="Y896">
            <v>0</v>
          </cell>
          <cell r="Z896">
            <v>0</v>
          </cell>
          <cell r="AA896">
            <v>-6.70960862855563E-4</v>
          </cell>
          <cell r="AB896">
            <v>-1.1975186126695347E-3</v>
          </cell>
          <cell r="AC896">
            <v>-3.3548040794417755E-4</v>
          </cell>
          <cell r="AD896">
            <v>-1.635391404992026E-3</v>
          </cell>
          <cell r="AE896">
            <v>-5.0811530216876566E-4</v>
          </cell>
          <cell r="AF896">
            <v>-3.0921655368554291E-4</v>
          </cell>
          <cell r="AG896">
            <v>-6.3276128255318476E-4</v>
          </cell>
          <cell r="AH896">
            <v>-1.0780601721989136E-3</v>
          </cell>
          <cell r="AI896">
            <v>-4.1080693102524268E-4</v>
          </cell>
          <cell r="AJ896">
            <v>-1.2416856916523389E-3</v>
          </cell>
          <cell r="AK896">
            <v>-1.0708801060118067E-3</v>
          </cell>
          <cell r="AL896">
            <v>0</v>
          </cell>
          <cell r="AM896">
            <v>-1.8051199613006164E-4</v>
          </cell>
          <cell r="AN896">
            <v>-5.0796100040256809E-4</v>
          </cell>
          <cell r="AO896">
            <v>-2.57230941249742E-4</v>
          </cell>
          <cell r="AP896">
            <v>-2.1551766304250819E-5</v>
          </cell>
          <cell r="AQ896">
            <v>-3.9407300919436228E-4</v>
          </cell>
          <cell r="AR896">
            <v>-4.8920098265886613E-4</v>
          </cell>
          <cell r="AS896">
            <v>-6.2336913017513318E-4</v>
          </cell>
          <cell r="AT896">
            <v>-3.3559279388084562E-4</v>
          </cell>
          <cell r="AU896">
            <v>-2.384014288218772E-3</v>
          </cell>
          <cell r="AV896">
            <v>0</v>
          </cell>
          <cell r="AW896">
            <v>-4.7926913455792475E-4</v>
          </cell>
          <cell r="AX896">
            <v>-7.4741018854002084E-4</v>
          </cell>
          <cell r="AY896">
            <v>0</v>
          </cell>
          <cell r="AZ896">
            <v>0</v>
          </cell>
          <cell r="BA896">
            <v>-1.3404824208262944E-4</v>
          </cell>
          <cell r="BB896">
            <v>-7.3932380136093601E-4</v>
          </cell>
          <cell r="BC896">
            <v>0</v>
          </cell>
          <cell r="BD896">
            <v>-3.7783033998239901E-4</v>
          </cell>
          <cell r="BE896">
            <v>-8.8907334061361087E-5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-3.246584593008528E-4</v>
          </cell>
          <cell r="BM896">
            <v>0</v>
          </cell>
          <cell r="BN896">
            <v>-7.462254898014109E-4</v>
          </cell>
          <cell r="BO896">
            <v>0</v>
          </cell>
          <cell r="BP896">
            <v>0</v>
          </cell>
          <cell r="BQ896">
            <v>0</v>
          </cell>
          <cell r="BR896">
            <v>-5.514746790402647E-5</v>
          </cell>
          <cell r="BS896">
            <v>0</v>
          </cell>
          <cell r="BT896">
            <v>0</v>
          </cell>
          <cell r="BU896">
            <v>-3.2465846904061735E-4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-3.246584917665496E-4</v>
          </cell>
          <cell r="CC896">
            <v>0</v>
          </cell>
          <cell r="CD896">
            <v>0</v>
          </cell>
          <cell r="CE896">
            <v>-1.0489737709329372E-4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-5.5161718871754584E-4</v>
          </cell>
          <cell r="CK896">
            <v>-3.3668543679543639E-4</v>
          </cell>
          <cell r="CL896">
            <v>0</v>
          </cell>
          <cell r="CM896">
            <v>-1.8051201560959074E-4</v>
          </cell>
          <cell r="CN896">
            <v>0</v>
          </cell>
          <cell r="CO896">
            <v>-1.8051198639024157E-4</v>
          </cell>
          <cell r="CP896">
            <v>0</v>
          </cell>
          <cell r="CQ896">
            <v>0</v>
          </cell>
          <cell r="CR896">
            <v>-1.2665186398430617E-4</v>
          </cell>
          <cell r="CS896">
            <v>0</v>
          </cell>
          <cell r="CT896">
            <v>0</v>
          </cell>
          <cell r="CU896">
            <v>-1.8088768115942511E-4</v>
          </cell>
          <cell r="CV896">
            <v>-3.35480475040284E-4</v>
          </cell>
          <cell r="CW896">
            <v>-2.6819017518570076E-4</v>
          </cell>
          <cell r="CX896">
            <v>-5.9477150429415593E-4</v>
          </cell>
          <cell r="CY896">
            <v>-1.8050406472389091E-4</v>
          </cell>
          <cell r="CZ896">
            <v>0</v>
          </cell>
          <cell r="DA896">
            <v>-6.7096079911432849E-4</v>
          </cell>
          <cell r="DB896">
            <v>6.8791911459148425E-4</v>
          </cell>
          <cell r="DC896">
            <v>0</v>
          </cell>
          <cell r="DD896">
            <v>0</v>
          </cell>
          <cell r="DE896">
            <v>-2.4182511636100523E-4</v>
          </cell>
          <cell r="DF896">
            <v>0</v>
          </cell>
          <cell r="DG896">
            <v>0</v>
          </cell>
          <cell r="DH896">
            <v>-4.0631168510607552E-5</v>
          </cell>
          <cell r="DI896">
            <v>-1.8652090042942104E-4</v>
          </cell>
          <cell r="DJ896">
            <v>-7.9049737675962461E-4</v>
          </cell>
          <cell r="DK896">
            <v>9.4577294685982416E-5</v>
          </cell>
          <cell r="DL896">
            <v>-3.3853637473379994E-4</v>
          </cell>
          <cell r="DM896">
            <v>-1.2919755467248328E-3</v>
          </cell>
          <cell r="DN896">
            <v>0</v>
          </cell>
          <cell r="DO896">
            <v>-2.9667757519086235E-4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</row>
        <row r="897">
          <cell r="F897">
            <v>-1.6969249496307515E-3</v>
          </cell>
          <cell r="G897">
            <v>-1.402850189393845E-3</v>
          </cell>
          <cell r="H897">
            <v>-1.301319954925606E-3</v>
          </cell>
          <cell r="I897">
            <v>-9.5168669612794021E-4</v>
          </cell>
          <cell r="J897">
            <v>-8.8559292114698263E-4</v>
          </cell>
          <cell r="K897">
            <v>-2.1929055836134026E-4</v>
          </cell>
          <cell r="L897">
            <v>-1.8161031633540103E-4</v>
          </cell>
          <cell r="M897">
            <v>-1.5097372379713203E-4</v>
          </cell>
          <cell r="N897">
            <v>-3.5858325757570642E-4</v>
          </cell>
          <cell r="O897">
            <v>-4.3771022048438857E-4</v>
          </cell>
          <cell r="P897">
            <v>-7.0145903549384547E-4</v>
          </cell>
          <cell r="Q897">
            <v>-7.9173084202233124E-4</v>
          </cell>
          <cell r="R897">
            <v>-3.8720866873065418E-4</v>
          </cell>
          <cell r="S897">
            <v>-3.4236965080924886E-4</v>
          </cell>
          <cell r="T897">
            <v>-9.532448826058415E-4</v>
          </cell>
          <cell r="U897">
            <v>-6.7883132209184405E-4</v>
          </cell>
          <cell r="V897">
            <v>-4.7307821548819851E-4</v>
          </cell>
          <cell r="W897">
            <v>-2.4507054415118246E-4</v>
          </cell>
          <cell r="X897">
            <v>-7.799963524129927E-5</v>
          </cell>
          <cell r="Y897">
            <v>-1.5097037580102945E-4</v>
          </cell>
          <cell r="Z897">
            <v>-4.8117978168782383E-5</v>
          </cell>
          <cell r="AA897">
            <v>-1.4029180695845911E-4</v>
          </cell>
          <cell r="AB897">
            <v>-6.4415528538069866E-4</v>
          </cell>
          <cell r="AC897">
            <v>-7.4843600729518345E-4</v>
          </cell>
          <cell r="AD897">
            <v>-1.9519895405673005E-4</v>
          </cell>
          <cell r="AE897">
            <v>-3.8598562368924449E-4</v>
          </cell>
          <cell r="AF897">
            <v>-7.5486830672155669E-5</v>
          </cell>
          <cell r="AG897">
            <v>-1.5824377960640956E-3</v>
          </cell>
          <cell r="AH897">
            <v>-3.4459028728139884E-4</v>
          </cell>
          <cell r="AI897">
            <v>-5.8169493167786746E-4</v>
          </cell>
          <cell r="AJ897">
            <v>-1.2760283751495072E-4</v>
          </cell>
          <cell r="AK897">
            <v>-4.3658633136917091E-4</v>
          </cell>
          <cell r="AL897">
            <v>-2.2645720647329615E-4</v>
          </cell>
          <cell r="AM897">
            <v>-7.5486830672322203E-5</v>
          </cell>
          <cell r="AN897">
            <v>-3.5858670033667162E-4</v>
          </cell>
          <cell r="AO897">
            <v>-4.9798643695014855E-4</v>
          </cell>
          <cell r="AP897">
            <v>-4.0993599887773069E-4</v>
          </cell>
          <cell r="AQ897">
            <v>0</v>
          </cell>
          <cell r="AR897">
            <v>-6.159797600318595E-4</v>
          </cell>
          <cell r="AS897">
            <v>-7.4726912267841783E-4</v>
          </cell>
          <cell r="AT897">
            <v>-1.4689751007095353E-3</v>
          </cell>
          <cell r="AU897">
            <v>-1.3225430877322197E-3</v>
          </cell>
          <cell r="AV897">
            <v>-7.8009197811446107E-4</v>
          </cell>
          <cell r="AW897">
            <v>-8.3944377511668833E-4</v>
          </cell>
          <cell r="AX897">
            <v>-2.1556507042652662E-4</v>
          </cell>
          <cell r="AY897">
            <v>-7.5483517975483139E-5</v>
          </cell>
          <cell r="AZ897">
            <v>-7.5483517975483139E-5</v>
          </cell>
          <cell r="BA897">
            <v>-5.6116725589228089E-4</v>
          </cell>
          <cell r="BB897">
            <v>-1.4925830074946633E-4</v>
          </cell>
          <cell r="BC897">
            <v>-8.4175082631887665E-4</v>
          </cell>
          <cell r="BD897">
            <v>-3.9516563484309764E-4</v>
          </cell>
          <cell r="BE897">
            <v>-1.4159025212162613E-4</v>
          </cell>
          <cell r="BF897">
            <v>0</v>
          </cell>
          <cell r="BG897">
            <v>-1.2988974567096356E-4</v>
          </cell>
          <cell r="BH897">
            <v>-1.7444887313994295E-4</v>
          </cell>
          <cell r="BI897">
            <v>-8.2136561658247009E-4</v>
          </cell>
          <cell r="BJ897">
            <v>-9.3252172259083999E-6</v>
          </cell>
          <cell r="BK897">
            <v>-7.8003058361419964E-5</v>
          </cell>
          <cell r="BL897">
            <v>-2.0892211632450586E-4</v>
          </cell>
          <cell r="BM897">
            <v>0</v>
          </cell>
          <cell r="BN897">
            <v>-1.5600442340069076E-4</v>
          </cell>
          <cell r="BO897">
            <v>-1.3576625122196928E-4</v>
          </cell>
          <cell r="BP897">
            <v>0</v>
          </cell>
          <cell r="BQ897">
            <v>0</v>
          </cell>
          <cell r="BR897">
            <v>-1.3506831303905509E-4</v>
          </cell>
          <cell r="BS897">
            <v>0</v>
          </cell>
          <cell r="BT897">
            <v>0</v>
          </cell>
          <cell r="BU897">
            <v>0</v>
          </cell>
          <cell r="BV897">
            <v>-8.5746174663298147E-4</v>
          </cell>
          <cell r="BW897">
            <v>-1.3576622406863414E-4</v>
          </cell>
          <cell r="BX897">
            <v>-2.0898776655448037E-4</v>
          </cell>
          <cell r="BY897">
            <v>0</v>
          </cell>
          <cell r="BZ897">
            <v>-7.5486837460614353E-5</v>
          </cell>
          <cell r="CA897">
            <v>-3.5858679854094966E-4</v>
          </cell>
          <cell r="CB897">
            <v>0</v>
          </cell>
          <cell r="CC897">
            <v>0</v>
          </cell>
          <cell r="CD897">
            <v>0</v>
          </cell>
          <cell r="CE897">
            <v>-1.6660492164138896E-4</v>
          </cell>
          <cell r="CF897">
            <v>0</v>
          </cell>
          <cell r="CG897">
            <v>0</v>
          </cell>
          <cell r="CH897">
            <v>-4.8278230694037694E-4</v>
          </cell>
          <cell r="CI897">
            <v>-6.3917026655441189E-4</v>
          </cell>
          <cell r="CJ897">
            <v>-4.0729879192458185E-4</v>
          </cell>
          <cell r="CK897">
            <v>-2.1988672095951678E-4</v>
          </cell>
          <cell r="CL897">
            <v>-7.5483517975427628E-5</v>
          </cell>
          <cell r="CM897">
            <v>0</v>
          </cell>
          <cell r="CN897">
            <v>0</v>
          </cell>
          <cell r="CO897">
            <v>-1.7010285720109319E-4</v>
          </cell>
          <cell r="CP897">
            <v>0</v>
          </cell>
          <cell r="CQ897">
            <v>0</v>
          </cell>
          <cell r="CR897">
            <v>-1.98206178220528E-4</v>
          </cell>
          <cell r="CS897">
            <v>0</v>
          </cell>
          <cell r="CT897">
            <v>0</v>
          </cell>
          <cell r="CU897">
            <v>0</v>
          </cell>
          <cell r="CV897">
            <v>-2.2694840067338795E-4</v>
          </cell>
          <cell r="CW897">
            <v>-1.4904841153468018E-4</v>
          </cell>
          <cell r="CX897">
            <v>-5.7283235409660849E-4</v>
          </cell>
          <cell r="CY897">
            <v>-1.6280126262624428E-4</v>
          </cell>
          <cell r="CZ897">
            <v>-7.5483517975427628E-5</v>
          </cell>
          <cell r="DA897">
            <v>-3.0078865039279146E-4</v>
          </cell>
          <cell r="DB897">
            <v>-8.8131754643200333E-4</v>
          </cell>
          <cell r="DC897">
            <v>0</v>
          </cell>
          <cell r="DD897">
            <v>0</v>
          </cell>
          <cell r="DE897">
            <v>-1.9557439324757731E-4</v>
          </cell>
          <cell r="DF897">
            <v>0</v>
          </cell>
          <cell r="DG897">
            <v>0</v>
          </cell>
          <cell r="DH897">
            <v>0</v>
          </cell>
          <cell r="DI897">
            <v>-1.4029180695845911E-4</v>
          </cell>
          <cell r="DJ897">
            <v>0</v>
          </cell>
          <cell r="DK897">
            <v>-2.552580681818295E-4</v>
          </cell>
          <cell r="DL897">
            <v>-3.9094047192361758E-4</v>
          </cell>
          <cell r="DM897">
            <v>-1.1569658955142281E-3</v>
          </cell>
          <cell r="DN897">
            <v>-3.8443532968573946E-4</v>
          </cell>
          <cell r="DO897">
            <v>0</v>
          </cell>
          <cell r="DP897">
            <v>0</v>
          </cell>
          <cell r="DQ897">
            <v>0</v>
          </cell>
          <cell r="DR897">
            <v>0</v>
          </cell>
          <cell r="DS897">
            <v>0</v>
          </cell>
          <cell r="DT897">
            <v>0</v>
          </cell>
          <cell r="DU897">
            <v>0</v>
          </cell>
          <cell r="DV897">
            <v>0</v>
          </cell>
          <cell r="DW897">
            <v>0</v>
          </cell>
          <cell r="DX897">
            <v>0</v>
          </cell>
          <cell r="DY897">
            <v>0</v>
          </cell>
          <cell r="DZ897">
            <v>0</v>
          </cell>
          <cell r="EA897">
            <v>0</v>
          </cell>
          <cell r="EB897">
            <v>0</v>
          </cell>
          <cell r="EC897">
            <v>0</v>
          </cell>
          <cell r="ED897">
            <v>0</v>
          </cell>
        </row>
        <row r="898">
          <cell r="F898">
            <v>-8.8509455817481486E-4</v>
          </cell>
          <cell r="G898">
            <v>-1.5973118933150232E-3</v>
          </cell>
          <cell r="H898">
            <v>-5.2626474014338953E-4</v>
          </cell>
          <cell r="I898">
            <v>-1.7647571819801033E-3</v>
          </cell>
          <cell r="J898">
            <v>-3.0076910669976642E-4</v>
          </cell>
          <cell r="K898">
            <v>-2.993899216524043E-4</v>
          </cell>
          <cell r="L898">
            <v>-6.2723018679322617E-5</v>
          </cell>
          <cell r="M898">
            <v>-4.5605386683134075E-5</v>
          </cell>
          <cell r="N898">
            <v>-1.9800777777778666E-4</v>
          </cell>
          <cell r="O898">
            <v>0</v>
          </cell>
          <cell r="P898">
            <v>-7.1225071225072822E-4</v>
          </cell>
          <cell r="Q898">
            <v>-9.6487059208705261E-4</v>
          </cell>
          <cell r="R898">
            <v>-5.0064441344693789E-4</v>
          </cell>
          <cell r="S898">
            <v>-5.0757047835686686E-4</v>
          </cell>
          <cell r="T898">
            <v>-2.070436279380361E-3</v>
          </cell>
          <cell r="U898">
            <v>0</v>
          </cell>
          <cell r="V898">
            <v>-5.5413311965812895E-4</v>
          </cell>
          <cell r="W898">
            <v>0</v>
          </cell>
          <cell r="X898">
            <v>-1.8711848290592359E-4</v>
          </cell>
          <cell r="Y898">
            <v>-3.4463743107249201E-4</v>
          </cell>
          <cell r="Z898">
            <v>-2.6107841880340654E-4</v>
          </cell>
          <cell r="AA898">
            <v>-1.9800779914530553E-4</v>
          </cell>
          <cell r="AB898">
            <v>-1.3544792149158269E-3</v>
          </cell>
          <cell r="AC898">
            <v>-3.5612535612539187E-4</v>
          </cell>
          <cell r="AD898">
            <v>-3.0324904880063563E-4</v>
          </cell>
          <cell r="AE898">
            <v>-4.0945800648617414E-4</v>
          </cell>
          <cell r="AF898">
            <v>-5.9487661979495954E-5</v>
          </cell>
          <cell r="AG898">
            <v>-8.39694611332098E-4</v>
          </cell>
          <cell r="AH898">
            <v>-6.3399207678521696E-4</v>
          </cell>
          <cell r="AI898">
            <v>-1.2577640135327806E-3</v>
          </cell>
          <cell r="AJ898">
            <v>-2.0722556520524904E-5</v>
          </cell>
          <cell r="AK898">
            <v>-1.0398618411681659E-3</v>
          </cell>
          <cell r="AL898">
            <v>-3.4463745175072891E-4</v>
          </cell>
          <cell r="AM898">
            <v>0</v>
          </cell>
          <cell r="AN898">
            <v>-3.9794707977158783E-5</v>
          </cell>
          <cell r="AO898">
            <v>-1.9161204163220535E-4</v>
          </cell>
          <cell r="AP898">
            <v>-1.9800341880338301E-4</v>
          </cell>
          <cell r="AQ898">
            <v>-3.4463747587537563E-4</v>
          </cell>
          <cell r="AR898">
            <v>-5.4766337928802145E-4</v>
          </cell>
          <cell r="AS898">
            <v>-9.5075372208375253E-5</v>
          </cell>
          <cell r="AT898">
            <v>-1.609644971001245E-3</v>
          </cell>
          <cell r="AU898">
            <v>-5.9544014336915252E-4</v>
          </cell>
          <cell r="AV898">
            <v>-4.8250776353275793E-4</v>
          </cell>
          <cell r="AW898">
            <v>-1.4796450958091678E-3</v>
          </cell>
          <cell r="AX898">
            <v>-1.9799907407408446E-4</v>
          </cell>
          <cell r="AY898">
            <v>-1.9161204163226087E-4</v>
          </cell>
          <cell r="AZ898">
            <v>0</v>
          </cell>
          <cell r="BA898">
            <v>-4.1182704772085854E-4</v>
          </cell>
          <cell r="BB898">
            <v>-9.4272088847524582E-4</v>
          </cell>
          <cell r="BC898">
            <v>0</v>
          </cell>
          <cell r="BD898">
            <v>-6.3283090019294885E-4</v>
          </cell>
          <cell r="BE898">
            <v>-1.9954488318107977E-4</v>
          </cell>
          <cell r="BF898">
            <v>0</v>
          </cell>
          <cell r="BG898">
            <v>0</v>
          </cell>
          <cell r="BH898">
            <v>-4.8775017231872386E-4</v>
          </cell>
          <cell r="BI898">
            <v>-9.5976006018516635E-4</v>
          </cell>
          <cell r="BJ898">
            <v>-3.2096574303824843E-4</v>
          </cell>
          <cell r="BK898">
            <v>-3.5612532051282342E-4</v>
          </cell>
          <cell r="BL898">
            <v>0</v>
          </cell>
          <cell r="BM898">
            <v>0</v>
          </cell>
          <cell r="BN898">
            <v>-2.7623758547012933E-4</v>
          </cell>
          <cell r="BO898">
            <v>0</v>
          </cell>
          <cell r="BP898">
            <v>0</v>
          </cell>
          <cell r="BQ898">
            <v>0</v>
          </cell>
          <cell r="BR898">
            <v>-4.5544478691039725E-5</v>
          </cell>
          <cell r="BS898">
            <v>0</v>
          </cell>
          <cell r="BT898">
            <v>0</v>
          </cell>
          <cell r="BU898">
            <v>0</v>
          </cell>
          <cell r="BV898">
            <v>-3.5612539173790481E-4</v>
          </cell>
          <cell r="BW898">
            <v>0</v>
          </cell>
          <cell r="BX898">
            <v>-1.9799909900286572E-4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-1.57632068504443E-4</v>
          </cell>
          <cell r="CF898">
            <v>0</v>
          </cell>
          <cell r="CG898">
            <v>0</v>
          </cell>
          <cell r="CH898">
            <v>-3.4463744141161046E-4</v>
          </cell>
          <cell r="CI898">
            <v>-3.5612535612528085E-4</v>
          </cell>
          <cell r="CJ898">
            <v>0</v>
          </cell>
          <cell r="CK898">
            <v>-1.1029288995725861E-3</v>
          </cell>
          <cell r="CL898">
            <v>0</v>
          </cell>
          <cell r="CM898">
            <v>0</v>
          </cell>
          <cell r="CN898">
            <v>0</v>
          </cell>
          <cell r="CO898">
            <v>-1.0444995864350437E-4</v>
          </cell>
          <cell r="CP898">
            <v>0</v>
          </cell>
          <cell r="CQ898">
            <v>0</v>
          </cell>
          <cell r="CR898">
            <v>-3.2243205400428465E-4</v>
          </cell>
          <cell r="CS898">
            <v>0</v>
          </cell>
          <cell r="CT898">
            <v>0</v>
          </cell>
          <cell r="CU898">
            <v>-1.5261816239320325E-4</v>
          </cell>
          <cell r="CV898">
            <v>-1.0683586538461909E-3</v>
          </cell>
          <cell r="CW898">
            <v>-5.8130195168187848E-4</v>
          </cell>
          <cell r="CX898">
            <v>-3.942642094016402E-4</v>
          </cell>
          <cell r="CY898">
            <v>-1.0930852288392745E-3</v>
          </cell>
          <cell r="CZ898">
            <v>0</v>
          </cell>
          <cell r="DA898">
            <v>0</v>
          </cell>
          <cell r="DB898">
            <v>-5.5393058657299266E-4</v>
          </cell>
          <cell r="DC898">
            <v>0</v>
          </cell>
          <cell r="DD898">
            <v>0</v>
          </cell>
          <cell r="DE898">
            <v>-1.39350272245653E-4</v>
          </cell>
          <cell r="DF898">
            <v>0</v>
          </cell>
          <cell r="DG898">
            <v>0</v>
          </cell>
          <cell r="DH898">
            <v>-3.0150582092641764E-4</v>
          </cell>
          <cell r="DI898">
            <v>0</v>
          </cell>
          <cell r="DJ898">
            <v>-2.097450561759362E-4</v>
          </cell>
          <cell r="DK898">
            <v>-2.6228700106828429E-4</v>
          </cell>
          <cell r="DL898">
            <v>-4.8298337468982711E-4</v>
          </cell>
          <cell r="DM898">
            <v>0</v>
          </cell>
          <cell r="DN898">
            <v>-3.7507306623935088E-4</v>
          </cell>
          <cell r="DO898">
            <v>-2.9702759511973653E-5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</row>
        <row r="899">
          <cell r="F899">
            <v>0</v>
          </cell>
          <cell r="G899">
            <v>0</v>
          </cell>
          <cell r="H899">
            <v>0</v>
          </cell>
          <cell r="I899">
            <v>-6.9321808510158789E-7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-1.4398807624116383E-4</v>
          </cell>
          <cell r="O899">
            <v>-1.4298787462824203E-4</v>
          </cell>
          <cell r="P899">
            <v>0</v>
          </cell>
          <cell r="Q899">
            <v>0</v>
          </cell>
          <cell r="R899">
            <v>-1.3949379116917626E-5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-8.4742335849929962E-5</v>
          </cell>
          <cell r="AA899">
            <v>0</v>
          </cell>
          <cell r="AB899">
            <v>-7.9500353751982278E-5</v>
          </cell>
          <cell r="AC899">
            <v>0</v>
          </cell>
          <cell r="AD899">
            <v>0</v>
          </cell>
          <cell r="AE899">
            <v>-7.5829342760624918E-5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-8.4944253317315033E-4</v>
          </cell>
          <cell r="AM899">
            <v>0</v>
          </cell>
          <cell r="AN899">
            <v>-4.736069739952331E-5</v>
          </cell>
          <cell r="AO899">
            <v>0</v>
          </cell>
          <cell r="AP899">
            <v>0</v>
          </cell>
          <cell r="AQ899">
            <v>0</v>
          </cell>
          <cell r="AR899">
            <v>-4.2921593558675752E-5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-5.0536714996568532E-4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>
            <v>0</v>
          </cell>
          <cell r="CD899">
            <v>0</v>
          </cell>
          <cell r="CE899">
            <v>0</v>
          </cell>
          <cell r="CF899">
            <v>0</v>
          </cell>
          <cell r="CG899">
            <v>0</v>
          </cell>
          <cell r="CH899">
            <v>0</v>
          </cell>
          <cell r="CI899">
            <v>0</v>
          </cell>
          <cell r="CJ899">
            <v>0</v>
          </cell>
          <cell r="CK899">
            <v>0</v>
          </cell>
          <cell r="CL899">
            <v>0</v>
          </cell>
          <cell r="CM899">
            <v>0</v>
          </cell>
          <cell r="CN899">
            <v>0</v>
          </cell>
          <cell r="CO899">
            <v>0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0</v>
          </cell>
          <cell r="CZ899">
            <v>0</v>
          </cell>
          <cell r="DA899">
            <v>0</v>
          </cell>
          <cell r="DB899">
            <v>0</v>
          </cell>
          <cell r="DC899">
            <v>0</v>
          </cell>
          <cell r="DD899">
            <v>0</v>
          </cell>
          <cell r="DE899">
            <v>0</v>
          </cell>
          <cell r="DF899">
            <v>0</v>
          </cell>
          <cell r="DG899">
            <v>0</v>
          </cell>
          <cell r="DH899">
            <v>0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</v>
          </cell>
          <cell r="DU899">
            <v>0</v>
          </cell>
          <cell r="DV899">
            <v>0</v>
          </cell>
          <cell r="DW899">
            <v>0</v>
          </cell>
          <cell r="DX899">
            <v>0</v>
          </cell>
          <cell r="DY899">
            <v>0</v>
          </cell>
          <cell r="DZ899">
            <v>0</v>
          </cell>
          <cell r="EA899">
            <v>0</v>
          </cell>
          <cell r="EB899">
            <v>0</v>
          </cell>
          <cell r="EC899">
            <v>0</v>
          </cell>
          <cell r="ED899">
            <v>0</v>
          </cell>
        </row>
        <row r="900">
          <cell r="F900">
            <v>-1.1633252457369792E-3</v>
          </cell>
          <cell r="G900">
            <v>-1.6968097973785179E-3</v>
          </cell>
          <cell r="H900">
            <v>-1.3576625393721953E-3</v>
          </cell>
          <cell r="I900">
            <v>-1.8940219702581196E-3</v>
          </cell>
          <cell r="J900">
            <v>-4.3482035136316322E-4</v>
          </cell>
          <cell r="K900">
            <v>-9.2721696127950892E-5</v>
          </cell>
          <cell r="L900">
            <v>-2.0141143966589947E-5</v>
          </cell>
          <cell r="M900">
            <v>-2.1834705387205333E-4</v>
          </cell>
          <cell r="N900">
            <v>-3.1200541947251637E-4</v>
          </cell>
          <cell r="O900">
            <v>-4.2250291897472092E-4</v>
          </cell>
          <cell r="P900">
            <v>-9.8204263468010256E-4</v>
          </cell>
          <cell r="Q900">
            <v>-1.3731606155643616E-3</v>
          </cell>
          <cell r="R900">
            <v>-6.2238252586371834E-4</v>
          </cell>
          <cell r="S900">
            <v>-1.0665763288802976E-3</v>
          </cell>
          <cell r="T900">
            <v>-1.2872052519239396E-3</v>
          </cell>
          <cell r="U900">
            <v>-8.5950712094057247E-4</v>
          </cell>
          <cell r="V900">
            <v>-1.6608869107742619E-4</v>
          </cell>
          <cell r="W900">
            <v>-1.019416013631036E-3</v>
          </cell>
          <cell r="X900">
            <v>-7.8003056958431127E-5</v>
          </cell>
          <cell r="Y900">
            <v>-1.3576626479849807E-4</v>
          </cell>
          <cell r="Z900">
            <v>-1.5097045726081282E-4</v>
          </cell>
          <cell r="AA900">
            <v>-4.9438582421434951E-4</v>
          </cell>
          <cell r="AB900">
            <v>-1.0232528592375445E-3</v>
          </cell>
          <cell r="AC900">
            <v>-7.947737556116552E-4</v>
          </cell>
          <cell r="AD900">
            <v>-4.2613466655816445E-4</v>
          </cell>
          <cell r="AE900">
            <v>-5.5458910982553178E-4</v>
          </cell>
          <cell r="AF900">
            <v>-6.5049983029219494E-4</v>
          </cell>
          <cell r="AG900">
            <v>-8.0544592476489152E-4</v>
          </cell>
          <cell r="AH900">
            <v>-1.3927275619094459E-3</v>
          </cell>
          <cell r="AI900">
            <v>-5.5966423961839595E-4</v>
          </cell>
          <cell r="AJ900">
            <v>-2.715325540349478E-4</v>
          </cell>
          <cell r="AK900">
            <v>-6.5487774971939583E-4</v>
          </cell>
          <cell r="AL900">
            <v>-7.5486871402186129E-5</v>
          </cell>
          <cell r="AM900">
            <v>-7.5486857825546316E-5</v>
          </cell>
          <cell r="AN900">
            <v>0</v>
          </cell>
          <cell r="AO900">
            <v>-5.1336916205063643E-4</v>
          </cell>
          <cell r="AP900">
            <v>-1.2735657369529196E-3</v>
          </cell>
          <cell r="AQ900">
            <v>-4.0729879439560523E-4</v>
          </cell>
          <cell r="AR900">
            <v>-5.8836033078496497E-4</v>
          </cell>
          <cell r="AS900">
            <v>-5.6975791517310803E-4</v>
          </cell>
          <cell r="AT900">
            <v>-9.3524598364597145E-4</v>
          </cell>
          <cell r="AU900">
            <v>-6.4405079151724776E-4</v>
          </cell>
          <cell r="AV900">
            <v>-7.7617622194159352E-4</v>
          </cell>
          <cell r="AW900">
            <v>-9.297580237862535E-4</v>
          </cell>
          <cell r="AX900">
            <v>-5.1676789702581605E-4</v>
          </cell>
          <cell r="AY900">
            <v>-7.5486857825490805E-5</v>
          </cell>
          <cell r="AZ900">
            <v>-1.5097368849786852E-4</v>
          </cell>
          <cell r="BA900">
            <v>-6.2768450996075753E-4</v>
          </cell>
          <cell r="BB900">
            <v>-3.622235052134215E-4</v>
          </cell>
          <cell r="BC900">
            <v>-6.872448092031247E-4</v>
          </cell>
          <cell r="BD900">
            <v>-8.2673083251860735E-4</v>
          </cell>
          <cell r="BE900">
            <v>-1.5305093192197194E-4</v>
          </cell>
          <cell r="BF900">
            <v>0</v>
          </cell>
          <cell r="BG900">
            <v>-2.042288359793698E-5</v>
          </cell>
          <cell r="BH900">
            <v>-3.1223853725426132E-4</v>
          </cell>
          <cell r="BI900">
            <v>-1.7259823232324001E-4</v>
          </cell>
          <cell r="BJ900">
            <v>-5.3690045617466042E-4</v>
          </cell>
          <cell r="BK900">
            <v>-1.4029180695851462E-4</v>
          </cell>
          <cell r="BL900">
            <v>-7.781116270227928E-5</v>
          </cell>
          <cell r="BM900">
            <v>0</v>
          </cell>
          <cell r="BN900">
            <v>0</v>
          </cell>
          <cell r="BO900">
            <v>-5.5385785136313759E-4</v>
          </cell>
          <cell r="BP900">
            <v>0</v>
          </cell>
          <cell r="BQ900">
            <v>0</v>
          </cell>
          <cell r="BR900">
            <v>-1.9385084763162697E-4</v>
          </cell>
          <cell r="BS900">
            <v>0</v>
          </cell>
          <cell r="BT900">
            <v>-8.3574735449676307E-5</v>
          </cell>
          <cell r="BU900">
            <v>-4.0729888943191739E-4</v>
          </cell>
          <cell r="BV900">
            <v>-6.3675353535352919E-4</v>
          </cell>
          <cell r="BW900">
            <v>-4.0729879439554972E-4</v>
          </cell>
          <cell r="BX900">
            <v>-2.1188773007851935E-4</v>
          </cell>
          <cell r="BY900">
            <v>-2.0886530628871913E-4</v>
          </cell>
          <cell r="BZ900">
            <v>-7.5486844248962015E-5</v>
          </cell>
          <cell r="CA900">
            <v>-1.5600099186313665E-4</v>
          </cell>
          <cell r="CB900">
            <v>-1.3576626479849807E-4</v>
          </cell>
          <cell r="CC900">
            <v>0</v>
          </cell>
          <cell r="CD900">
            <v>0</v>
          </cell>
          <cell r="CE900">
            <v>-1.8055585338810909E-4</v>
          </cell>
          <cell r="CF900">
            <v>0</v>
          </cell>
          <cell r="CG900">
            <v>0</v>
          </cell>
          <cell r="CH900">
            <v>-2.7153254317358044E-4</v>
          </cell>
          <cell r="CI900">
            <v>-7.7946224747471593E-4</v>
          </cell>
          <cell r="CJ900">
            <v>-6.7883132399254587E-4</v>
          </cell>
          <cell r="CK900">
            <v>-1.4029180695851462E-4</v>
          </cell>
          <cell r="CL900">
            <v>-1.5097038937761376E-4</v>
          </cell>
          <cell r="CM900">
            <v>0</v>
          </cell>
          <cell r="CN900">
            <v>-1.4498195847362227E-4</v>
          </cell>
          <cell r="CO900">
            <v>0</v>
          </cell>
          <cell r="CP900">
            <v>0</v>
          </cell>
          <cell r="CQ900">
            <v>0</v>
          </cell>
          <cell r="CR900">
            <v>-2.1878042179795942E-4</v>
          </cell>
          <cell r="CS900">
            <v>0</v>
          </cell>
          <cell r="CT900">
            <v>0</v>
          </cell>
          <cell r="CU900">
            <v>0</v>
          </cell>
          <cell r="CV900">
            <v>-1.1765175322671073E-3</v>
          </cell>
          <cell r="CW900">
            <v>-9.5991029922914972E-5</v>
          </cell>
          <cell r="CX900">
            <v>-4.8720993265993773E-4</v>
          </cell>
          <cell r="CY900">
            <v>0</v>
          </cell>
          <cell r="CZ900">
            <v>0</v>
          </cell>
          <cell r="DA900">
            <v>-6.8125398428725559E-4</v>
          </cell>
          <cell r="DB900">
            <v>-2.1063511458668804E-4</v>
          </cell>
          <cell r="DC900">
            <v>0</v>
          </cell>
          <cell r="DD900">
            <v>0</v>
          </cell>
          <cell r="DE900">
            <v>-2.578124989622288E-4</v>
          </cell>
          <cell r="DF900">
            <v>0</v>
          </cell>
          <cell r="DG900">
            <v>0</v>
          </cell>
          <cell r="DH900">
            <v>0</v>
          </cell>
          <cell r="DI900">
            <v>-9.8204259259254689E-4</v>
          </cell>
          <cell r="DJ900">
            <v>-8.7751967117405405E-4</v>
          </cell>
          <cell r="DK900">
            <v>-1.4029179994384799E-4</v>
          </cell>
          <cell r="DL900">
            <v>-3.626383349625284E-4</v>
          </cell>
          <cell r="DM900">
            <v>-2.2646050559355091E-4</v>
          </cell>
          <cell r="DN900">
            <v>-2.1829489337821251E-4</v>
          </cell>
          <cell r="DO900">
            <v>-2.7153257032697109E-4</v>
          </cell>
          <cell r="DP900">
            <v>0</v>
          </cell>
          <cell r="DQ900">
            <v>0</v>
          </cell>
          <cell r="DR900">
            <v>0</v>
          </cell>
          <cell r="DS900">
            <v>0</v>
          </cell>
          <cell r="DT900">
            <v>0</v>
          </cell>
          <cell r="DU900">
            <v>0</v>
          </cell>
          <cell r="DV900">
            <v>0</v>
          </cell>
          <cell r="DW900">
            <v>0</v>
          </cell>
          <cell r="DX900">
            <v>0</v>
          </cell>
          <cell r="DY900">
            <v>0</v>
          </cell>
          <cell r="DZ900">
            <v>0</v>
          </cell>
          <cell r="EA900">
            <v>0</v>
          </cell>
          <cell r="EB900">
            <v>0</v>
          </cell>
          <cell r="EC900">
            <v>0</v>
          </cell>
          <cell r="ED900">
            <v>0</v>
          </cell>
        </row>
        <row r="901"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-7.4360174931786815E-5</v>
          </cell>
          <cell r="M901">
            <v>0</v>
          </cell>
          <cell r="N901">
            <v>0</v>
          </cell>
          <cell r="O901">
            <v>-1.3373988391374159E-4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>
            <v>0</v>
          </cell>
          <cell r="CD901">
            <v>0</v>
          </cell>
          <cell r="CE901">
            <v>0</v>
          </cell>
          <cell r="CF901">
            <v>0</v>
          </cell>
          <cell r="CG901">
            <v>0</v>
          </cell>
          <cell r="CH901">
            <v>0</v>
          </cell>
          <cell r="CI901">
            <v>0</v>
          </cell>
          <cell r="CJ901">
            <v>0</v>
          </cell>
          <cell r="CK901">
            <v>0</v>
          </cell>
          <cell r="CL901">
            <v>0</v>
          </cell>
          <cell r="CM901">
            <v>0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0</v>
          </cell>
          <cell r="DF901">
            <v>0</v>
          </cell>
          <cell r="DG901">
            <v>0</v>
          </cell>
          <cell r="DH901">
            <v>0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</row>
        <row r="902">
          <cell r="F902">
            <v>0</v>
          </cell>
          <cell r="G902">
            <v>-3.8156056356836165E-4</v>
          </cell>
          <cell r="H902">
            <v>1.0800493693136071E-4</v>
          </cell>
          <cell r="I902">
            <v>6.5049554843266133E-5</v>
          </cell>
          <cell r="J902">
            <v>-7.1602651123514605E-4</v>
          </cell>
          <cell r="K902">
            <v>-2.6709401709407166E-4</v>
          </cell>
          <cell r="L902">
            <v>-9.5810216776959223E-5</v>
          </cell>
          <cell r="M902">
            <v>-4.7905108388479611E-5</v>
          </cell>
          <cell r="N902">
            <v>-1.8075698005703966E-4</v>
          </cell>
          <cell r="O902">
            <v>-1.1860234094981381E-3</v>
          </cell>
          <cell r="P902">
            <v>0</v>
          </cell>
          <cell r="Q902">
            <v>0</v>
          </cell>
          <cell r="R902">
            <v>-1.0849606530266565E-4</v>
          </cell>
          <cell r="S902">
            <v>0</v>
          </cell>
          <cell r="T902">
            <v>0</v>
          </cell>
          <cell r="U902">
            <v>-9.5476267404193127E-4</v>
          </cell>
          <cell r="V902">
            <v>1.3046851851855612E-4</v>
          </cell>
          <cell r="W902">
            <v>4.3157945616206783E-4</v>
          </cell>
          <cell r="X902">
            <v>-7.9102138532766153E-4</v>
          </cell>
          <cell r="Y902">
            <v>1.5310003101737246E-4</v>
          </cell>
          <cell r="Z902">
            <v>0</v>
          </cell>
          <cell r="AA902">
            <v>-8.9031339031375722E-5</v>
          </cell>
          <cell r="AB902">
            <v>-1.8196641508128053E-4</v>
          </cell>
          <cell r="AC902">
            <v>0</v>
          </cell>
          <cell r="AD902">
            <v>0</v>
          </cell>
          <cell r="AE902">
            <v>2.1588673754124876E-5</v>
          </cell>
          <cell r="AF902">
            <v>0</v>
          </cell>
          <cell r="AG902">
            <v>0</v>
          </cell>
          <cell r="AH902">
            <v>0</v>
          </cell>
          <cell r="AI902">
            <v>-2.0805189636752264E-4</v>
          </cell>
          <cell r="AJ902">
            <v>-1.7231871208989169E-4</v>
          </cell>
          <cell r="AK902">
            <v>0</v>
          </cell>
          <cell r="AL902">
            <v>-3.3081325820250029E-5</v>
          </cell>
          <cell r="AM902">
            <v>0</v>
          </cell>
          <cell r="AN902">
            <v>6.8368042200850354E-4</v>
          </cell>
          <cell r="AO902">
            <v>0</v>
          </cell>
          <cell r="AP902">
            <v>0</v>
          </cell>
          <cell r="AQ902">
            <v>0</v>
          </cell>
          <cell r="AR902">
            <v>2.111327574346733E-4</v>
          </cell>
          <cell r="AS902">
            <v>0</v>
          </cell>
          <cell r="AT902">
            <v>0</v>
          </cell>
          <cell r="AU902">
            <v>0</v>
          </cell>
          <cell r="AV902">
            <v>1.775683849715104E-3</v>
          </cell>
          <cell r="AW902">
            <v>-8.6159360352944248E-5</v>
          </cell>
          <cell r="AX902">
            <v>5.4063180199437344E-4</v>
          </cell>
          <cell r="AY902">
            <v>7.5995872966638789E-4</v>
          </cell>
          <cell r="AZ902">
            <v>0</v>
          </cell>
          <cell r="BA902">
            <v>-8.9031330128219732E-5</v>
          </cell>
          <cell r="BB902">
            <v>-3.4331785911223545E-4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  <cell r="BQ902">
            <v>0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0</v>
          </cell>
          <cell r="CC902">
            <v>0</v>
          </cell>
          <cell r="CD902">
            <v>0</v>
          </cell>
          <cell r="CE902">
            <v>0</v>
          </cell>
          <cell r="CF902">
            <v>0</v>
          </cell>
          <cell r="CG902">
            <v>0</v>
          </cell>
          <cell r="CH902">
            <v>0</v>
          </cell>
          <cell r="CI902">
            <v>0</v>
          </cell>
          <cell r="CJ902">
            <v>0</v>
          </cell>
          <cell r="CK902">
            <v>0</v>
          </cell>
          <cell r="CL902">
            <v>0</v>
          </cell>
          <cell r="CM902">
            <v>0</v>
          </cell>
          <cell r="CN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0</v>
          </cell>
          <cell r="CZ902">
            <v>0</v>
          </cell>
          <cell r="DA902">
            <v>0</v>
          </cell>
          <cell r="DB902">
            <v>0</v>
          </cell>
          <cell r="DC902">
            <v>0</v>
          </cell>
          <cell r="DD902">
            <v>0</v>
          </cell>
          <cell r="DE902">
            <v>0</v>
          </cell>
          <cell r="DF902">
            <v>0</v>
          </cell>
          <cell r="DG902">
            <v>0</v>
          </cell>
          <cell r="DH902">
            <v>0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</row>
        <row r="903">
          <cell r="F903">
            <v>0</v>
          </cell>
          <cell r="G903">
            <v>0</v>
          </cell>
          <cell r="H903">
            <v>1.0163576992006096E-4</v>
          </cell>
          <cell r="I903">
            <v>1.5381844373218989E-4</v>
          </cell>
          <cell r="J903">
            <v>-5.3524635545909582E-4</v>
          </cell>
          <cell r="K903">
            <v>0</v>
          </cell>
          <cell r="L903">
            <v>0</v>
          </cell>
          <cell r="M903">
            <v>0</v>
          </cell>
          <cell r="N903">
            <v>-1.0180382816954436E-4</v>
          </cell>
          <cell r="O903">
            <v>-2.3908071408876297E-4</v>
          </cell>
          <cell r="P903">
            <v>0</v>
          </cell>
          <cell r="Q903">
            <v>0</v>
          </cell>
          <cell r="R903">
            <v>-7.0479549672153308E-5</v>
          </cell>
          <cell r="S903">
            <v>0</v>
          </cell>
          <cell r="T903">
            <v>0</v>
          </cell>
          <cell r="U903">
            <v>1.7998238902677821E-4</v>
          </cell>
          <cell r="V903">
            <v>-4.5772946937322478E-4</v>
          </cell>
          <cell r="W903">
            <v>4.0883826164872517E-4</v>
          </cell>
          <cell r="X903">
            <v>-3.1634970975780163E-4</v>
          </cell>
          <cell r="Y903">
            <v>-8.0758460849150726E-5</v>
          </cell>
          <cell r="Z903">
            <v>2.4997721946512508E-4</v>
          </cell>
          <cell r="AA903">
            <v>0</v>
          </cell>
          <cell r="AB903">
            <v>-9.5810173697308265E-5</v>
          </cell>
          <cell r="AC903">
            <v>-7.677255519942805E-4</v>
          </cell>
          <cell r="AD903">
            <v>0</v>
          </cell>
          <cell r="AE903">
            <v>4.8004844180493667E-5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2.5951044251459887E-5</v>
          </cell>
          <cell r="AM903">
            <v>0</v>
          </cell>
          <cell r="AN903">
            <v>7.3690569800566319E-4</v>
          </cell>
          <cell r="AO903">
            <v>-1.7231872070583298E-4</v>
          </cell>
          <cell r="AP903">
            <v>0</v>
          </cell>
          <cell r="AQ903">
            <v>0</v>
          </cell>
          <cell r="AR903">
            <v>9.7556906099971474E-5</v>
          </cell>
          <cell r="AS903">
            <v>0</v>
          </cell>
          <cell r="AT903">
            <v>0</v>
          </cell>
          <cell r="AU903">
            <v>0</v>
          </cell>
          <cell r="AV903">
            <v>-1.1086574074337108E-6</v>
          </cell>
          <cell r="AW903">
            <v>0</v>
          </cell>
          <cell r="AX903">
            <v>1.1949719907407008E-3</v>
          </cell>
          <cell r="AY903">
            <v>2.1163602839818774E-4</v>
          </cell>
          <cell r="AZ903">
            <v>0</v>
          </cell>
          <cell r="BA903">
            <v>-8.7771420940130351E-5</v>
          </cell>
          <cell r="BB903">
            <v>-1.3339366211745363E-4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R903">
            <v>0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0</v>
          </cell>
          <cell r="BX903">
            <v>0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>
            <v>0</v>
          </cell>
          <cell r="CD903">
            <v>0</v>
          </cell>
          <cell r="CE903">
            <v>0</v>
          </cell>
          <cell r="CF903">
            <v>0</v>
          </cell>
          <cell r="CG903">
            <v>0</v>
          </cell>
          <cell r="CH903">
            <v>0</v>
          </cell>
          <cell r="CI903">
            <v>0</v>
          </cell>
          <cell r="CJ903">
            <v>0</v>
          </cell>
          <cell r="CK903">
            <v>0</v>
          </cell>
          <cell r="CL903">
            <v>0</v>
          </cell>
          <cell r="CM903">
            <v>0</v>
          </cell>
          <cell r="CN903">
            <v>0</v>
          </cell>
          <cell r="CO903">
            <v>0</v>
          </cell>
          <cell r="CP903">
            <v>0</v>
          </cell>
          <cell r="CQ903">
            <v>0</v>
          </cell>
          <cell r="CR903">
            <v>0</v>
          </cell>
          <cell r="CS903">
            <v>0</v>
          </cell>
          <cell r="CT903">
            <v>0</v>
          </cell>
          <cell r="CU903">
            <v>0</v>
          </cell>
          <cell r="CV903">
            <v>0</v>
          </cell>
          <cell r="CW903">
            <v>0</v>
          </cell>
          <cell r="CX903">
            <v>0</v>
          </cell>
          <cell r="CY903">
            <v>0</v>
          </cell>
          <cell r="CZ903">
            <v>0</v>
          </cell>
          <cell r="DA903">
            <v>0</v>
          </cell>
          <cell r="DB903">
            <v>0</v>
          </cell>
          <cell r="DC903">
            <v>0</v>
          </cell>
          <cell r="DD903">
            <v>0</v>
          </cell>
          <cell r="DE903">
            <v>0</v>
          </cell>
          <cell r="DF903">
            <v>0</v>
          </cell>
          <cell r="DG903">
            <v>0</v>
          </cell>
          <cell r="DH903">
            <v>0</v>
          </cell>
          <cell r="DI903">
            <v>0</v>
          </cell>
          <cell r="DJ903">
            <v>0</v>
          </cell>
          <cell r="DK903">
            <v>0</v>
          </cell>
          <cell r="DL903">
            <v>0</v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0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0</v>
          </cell>
          <cell r="DX903">
            <v>0</v>
          </cell>
          <cell r="DY903">
            <v>0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</row>
        <row r="904">
          <cell r="F904">
            <v>-2.4526559403886816E-3</v>
          </cell>
          <cell r="G904">
            <v>-2.4620641134084353E-3</v>
          </cell>
          <cell r="H904">
            <v>-1.0672185436710335E-3</v>
          </cell>
          <cell r="I904">
            <v>-1.7329463206627871E-3</v>
          </cell>
          <cell r="J904">
            <v>-6.5842662469350888E-4</v>
          </cell>
          <cell r="K904">
            <v>0</v>
          </cell>
          <cell r="L904">
            <v>-2.6220593284287386E-4</v>
          </cell>
          <cell r="M904">
            <v>-2.8172104319934554E-5</v>
          </cell>
          <cell r="N904">
            <v>0</v>
          </cell>
          <cell r="O904">
            <v>-1.9325713544614542E-3</v>
          </cell>
          <cell r="P904">
            <v>-1.3342715643274161E-3</v>
          </cell>
          <cell r="Q904">
            <v>-1.7136682795698688E-3</v>
          </cell>
          <cell r="R904">
            <v>-9.6274135568374941E-4</v>
          </cell>
          <cell r="S904">
            <v>-1.3715529805697901E-3</v>
          </cell>
          <cell r="T904">
            <v>-5.908541196742445E-4</v>
          </cell>
          <cell r="U904">
            <v>-1.4172624269006007E-3</v>
          </cell>
          <cell r="V904">
            <v>-1.7329345190058576E-3</v>
          </cell>
          <cell r="W904">
            <v>-2.5516342199588538E-4</v>
          </cell>
          <cell r="X904">
            <v>-5.4191599902531085E-4</v>
          </cell>
          <cell r="Y904">
            <v>0</v>
          </cell>
          <cell r="Z904">
            <v>-2.6221743538956677E-4</v>
          </cell>
          <cell r="AA904">
            <v>-1.1028520272904352E-3</v>
          </cell>
          <cell r="AB904">
            <v>-1.4626629140728764E-3</v>
          </cell>
          <cell r="AC904">
            <v>0</v>
          </cell>
          <cell r="AD904">
            <v>-2.7642247924920538E-3</v>
          </cell>
          <cell r="AE904">
            <v>-5.3557134654708127E-4</v>
          </cell>
          <cell r="AF904">
            <v>-9.9069561403519746E-4</v>
          </cell>
          <cell r="AG904">
            <v>-1.0591193789070141E-3</v>
          </cell>
          <cell r="AH904">
            <v>-1.4786169180342479E-3</v>
          </cell>
          <cell r="AI904">
            <v>-5.4189221734890491E-4</v>
          </cell>
          <cell r="AJ904">
            <v>-8.1598536361060514E-4</v>
          </cell>
          <cell r="AK904">
            <v>-2.7095804093568709E-4</v>
          </cell>
          <cell r="AL904">
            <v>0</v>
          </cell>
          <cell r="AM904">
            <v>0</v>
          </cell>
          <cell r="AN904">
            <v>-5.2999789473684444E-4</v>
          </cell>
          <cell r="AO904">
            <v>-1.0315381531789125E-4</v>
          </cell>
          <cell r="AP904">
            <v>0</v>
          </cell>
          <cell r="AQ904">
            <v>-6.4442591020563711E-4</v>
          </cell>
          <cell r="AR904">
            <v>-6.6896754886652809E-4</v>
          </cell>
          <cell r="AS904">
            <v>-5.3735251744957413E-4</v>
          </cell>
          <cell r="AT904">
            <v>-1.025992778822038E-3</v>
          </cell>
          <cell r="AU904">
            <v>-1.8973111299754875E-3</v>
          </cell>
          <cell r="AV904">
            <v>-5.2148418957109755E-4</v>
          </cell>
          <cell r="AW904">
            <v>-1.1001658790794067E-3</v>
          </cell>
          <cell r="AX904">
            <v>-4.8732946881091532E-4</v>
          </cell>
          <cell r="AY904">
            <v>0</v>
          </cell>
          <cell r="AZ904">
            <v>0</v>
          </cell>
          <cell r="BA904">
            <v>-1.4619883333333306E-3</v>
          </cell>
          <cell r="BB904">
            <v>0</v>
          </cell>
          <cell r="BC904">
            <v>-4.9375784600347306E-5</v>
          </cell>
          <cell r="BD904">
            <v>-9.7613899735893295E-4</v>
          </cell>
          <cell r="BE904">
            <v>-5.5318136081067282E-4</v>
          </cell>
          <cell r="BF904">
            <v>-1.1429753537067766E-3</v>
          </cell>
          <cell r="BG904">
            <v>-9.5558801169592922E-4</v>
          </cell>
          <cell r="BH904">
            <v>0</v>
          </cell>
          <cell r="BI904">
            <v>0</v>
          </cell>
          <cell r="BJ904">
            <v>-4.1743986511971753E-4</v>
          </cell>
          <cell r="BK904">
            <v>-1.0552963421052719E-3</v>
          </cell>
          <cell r="BL904">
            <v>0</v>
          </cell>
          <cell r="BM904">
            <v>-2.6220599886811469E-4</v>
          </cell>
          <cell r="BN904">
            <v>-4.8732944444440651E-4</v>
          </cell>
          <cell r="BO904">
            <v>-1.5204674401056439E-3</v>
          </cell>
          <cell r="BP904">
            <v>-6.396678947368506E-4</v>
          </cell>
          <cell r="BQ904">
            <v>-1.9516688832299511E-4</v>
          </cell>
          <cell r="BR904">
            <v>-7.2656134683163343E-4</v>
          </cell>
          <cell r="BS904">
            <v>-1.4178315836634869E-3</v>
          </cell>
          <cell r="BT904">
            <v>-1.8855655466792909E-3</v>
          </cell>
          <cell r="BU904">
            <v>-3.0491295510276517E-4</v>
          </cell>
          <cell r="BV904">
            <v>-8.8146612573103411E-4</v>
          </cell>
          <cell r="BW904">
            <v>-6.3484091209203841E-4</v>
          </cell>
          <cell r="BX904">
            <v>-1.3331744541910662E-3</v>
          </cell>
          <cell r="BY904">
            <v>0</v>
          </cell>
          <cell r="BZ904">
            <v>0</v>
          </cell>
          <cell r="CA904">
            <v>-8.4308825536061338E-4</v>
          </cell>
          <cell r="CB904">
            <v>-5.9168634691569855E-4</v>
          </cell>
          <cell r="CC904">
            <v>-9.7465884990255436E-4</v>
          </cell>
          <cell r="CD904">
            <v>0</v>
          </cell>
          <cell r="CE904">
            <v>-5.2087715823034841E-4</v>
          </cell>
          <cell r="CF904">
            <v>0</v>
          </cell>
          <cell r="CG904">
            <v>-1.7158993244605902E-3</v>
          </cell>
          <cell r="CH904">
            <v>-1.6379286408225169E-3</v>
          </cell>
          <cell r="CI904">
            <v>0</v>
          </cell>
          <cell r="CJ904">
            <v>-1.64825976230909E-4</v>
          </cell>
          <cell r="CK904">
            <v>-6.2526025341130831E-4</v>
          </cell>
          <cell r="CL904">
            <v>0</v>
          </cell>
          <cell r="CM904">
            <v>-1.0727773061686152E-4</v>
          </cell>
          <cell r="CN904">
            <v>-6.3505004873287696E-4</v>
          </cell>
          <cell r="CO904">
            <v>-4.7160908319177075E-4</v>
          </cell>
          <cell r="CP904">
            <v>-4.873294346978696E-4</v>
          </cell>
          <cell r="CQ904">
            <v>-4.7160913035271257E-4</v>
          </cell>
          <cell r="CR904">
            <v>-4.5108023431866817E-4</v>
          </cell>
          <cell r="CS904">
            <v>-8.7580582908874938E-4</v>
          </cell>
          <cell r="CT904">
            <v>-5.6862755847952862E-4</v>
          </cell>
          <cell r="CU904">
            <v>-7.5111451141290919E-4</v>
          </cell>
          <cell r="CV904">
            <v>-1.7873601364520875E-4</v>
          </cell>
          <cell r="CW904">
            <v>-1.8295355498962329E-3</v>
          </cell>
          <cell r="CX904">
            <v>0</v>
          </cell>
          <cell r="CY904">
            <v>0</v>
          </cell>
          <cell r="CZ904">
            <v>0</v>
          </cell>
          <cell r="DA904">
            <v>0</v>
          </cell>
          <cell r="DB904">
            <v>-7.3381496887386932E-4</v>
          </cell>
          <cell r="DC904">
            <v>0</v>
          </cell>
          <cell r="DD904">
            <v>-4.3426570458393599E-4</v>
          </cell>
          <cell r="DE904">
            <v>-7.0184897997277451E-4</v>
          </cell>
          <cell r="DF904">
            <v>0</v>
          </cell>
          <cell r="DG904">
            <v>-2.0885547149123163E-3</v>
          </cell>
          <cell r="DH904">
            <v>-2.1083634408601837E-3</v>
          </cell>
          <cell r="DI904">
            <v>-4.873294346978696E-4</v>
          </cell>
          <cell r="DJ904">
            <v>-1.2958040935672765E-3</v>
          </cell>
          <cell r="DK904">
            <v>-5.252588177387385E-4</v>
          </cell>
          <cell r="DL904">
            <v>-2.9175952650442594E-4</v>
          </cell>
          <cell r="DM904">
            <v>-5.2443484719866262E-4</v>
          </cell>
          <cell r="DN904">
            <v>-4.8732943469781409E-4</v>
          </cell>
          <cell r="DO904">
            <v>-3.5904464252028978E-4</v>
          </cell>
          <cell r="DP904">
            <v>-8.3809405458101782E-5</v>
          </cell>
          <cell r="DQ904">
            <v>-2.6522354272773274E-4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</row>
        <row r="906">
          <cell r="F906">
            <v>-9.9635152682742145E-4</v>
          </cell>
          <cell r="G906">
            <v>-8.2532544943481057E-4</v>
          </cell>
          <cell r="H906">
            <v>-5.1650605653308368E-4</v>
          </cell>
          <cell r="I906">
            <v>-2.1508934343439368E-4</v>
          </cell>
          <cell r="J906">
            <v>-4.0729879439560523E-4</v>
          </cell>
          <cell r="K906">
            <v>-3.1200882856344259E-4</v>
          </cell>
          <cell r="L906">
            <v>-7.5486830672377714E-5</v>
          </cell>
          <cell r="M906">
            <v>0</v>
          </cell>
          <cell r="N906">
            <v>-2.9629793771041024E-4</v>
          </cell>
          <cell r="O906">
            <v>-5.5225131964808938E-4</v>
          </cell>
          <cell r="P906">
            <v>-3.4795899607181768E-4</v>
          </cell>
          <cell r="Q906">
            <v>-4.1985834147928447E-4</v>
          </cell>
          <cell r="R906">
            <v>-2.908972034730839E-4</v>
          </cell>
          <cell r="S906">
            <v>-8.1041227734335308E-4</v>
          </cell>
          <cell r="T906">
            <v>-5.3450896314338747E-4</v>
          </cell>
          <cell r="U906">
            <v>-6.5347096231133106E-4</v>
          </cell>
          <cell r="V906">
            <v>0</v>
          </cell>
          <cell r="W906">
            <v>-2.6787896437494019E-4</v>
          </cell>
          <cell r="X906">
            <v>-7.799963524129927E-5</v>
          </cell>
          <cell r="Y906">
            <v>0</v>
          </cell>
          <cell r="Z906">
            <v>0</v>
          </cell>
          <cell r="AA906">
            <v>-5.2875926907969273E-4</v>
          </cell>
          <cell r="AB906">
            <v>-1.3576626262618019E-4</v>
          </cell>
          <cell r="AC906">
            <v>-8.2960521885555583E-5</v>
          </cell>
          <cell r="AD906">
            <v>-4.0729880797224505E-4</v>
          </cell>
          <cell r="AE906">
            <v>-5.4359752714977505E-4</v>
          </cell>
          <cell r="AF906">
            <v>-7.8472634096338201E-4</v>
          </cell>
          <cell r="AG906">
            <v>-1.1372264019505196E-3</v>
          </cell>
          <cell r="AH906">
            <v>-1.1315219941348542E-3</v>
          </cell>
          <cell r="AI906">
            <v>-6.7765853675638699E-4</v>
          </cell>
          <cell r="AJ906">
            <v>-3.6627652872850414E-5</v>
          </cell>
          <cell r="AK906">
            <v>-2.8058361391697373E-4</v>
          </cell>
          <cell r="AL906">
            <v>-7.5483517975455383E-5</v>
          </cell>
          <cell r="AM906">
            <v>-1.5097038937764151E-4</v>
          </cell>
          <cell r="AN906">
            <v>-3.620107842312037E-4</v>
          </cell>
          <cell r="AO906">
            <v>-5.5645314706209703E-4</v>
          </cell>
          <cell r="AP906">
            <v>-3.5345917508422531E-4</v>
          </cell>
          <cell r="AQ906">
            <v>-9.985965053762591E-4</v>
          </cell>
          <cell r="AR906">
            <v>-3.3597588197736838E-4</v>
          </cell>
          <cell r="AS906">
            <v>-3.6023658602146735E-4</v>
          </cell>
          <cell r="AT906">
            <v>-7.3606168831163998E-4</v>
          </cell>
          <cell r="AU906">
            <v>-6.8340566281083204E-4</v>
          </cell>
          <cell r="AV906">
            <v>-8.9268883277232591E-5</v>
          </cell>
          <cell r="AW906">
            <v>-1.7362922233085665E-4</v>
          </cell>
          <cell r="AX906">
            <v>-7.800307239053117E-5</v>
          </cell>
          <cell r="AY906">
            <v>-1.5097368442490433E-4</v>
          </cell>
          <cell r="AZ906">
            <v>-7.5486837460614353E-5</v>
          </cell>
          <cell r="BA906">
            <v>-2.9502864758701453E-4</v>
          </cell>
          <cell r="BB906">
            <v>-4.5900881123056569E-4</v>
          </cell>
          <cell r="BC906">
            <v>-5.6116721669474678E-4</v>
          </cell>
          <cell r="BD906">
            <v>-3.9782161670465221E-4</v>
          </cell>
          <cell r="BE906">
            <v>-3.8093549243572999E-4</v>
          </cell>
          <cell r="BF906">
            <v>-4.9316329966325734E-4</v>
          </cell>
          <cell r="BG906">
            <v>-6.0125060125060248E-4</v>
          </cell>
          <cell r="BH906">
            <v>-5.7144421364180298E-4</v>
          </cell>
          <cell r="BI906">
            <v>-7.314063524130332E-4</v>
          </cell>
          <cell r="BJ906">
            <v>-3.7889500461604775E-4</v>
          </cell>
          <cell r="BK906">
            <v>-5.6978205948376992E-4</v>
          </cell>
          <cell r="BL906">
            <v>-7.5486817095737901E-5</v>
          </cell>
          <cell r="BM906">
            <v>0</v>
          </cell>
          <cell r="BN906">
            <v>-3.3225284792365306E-4</v>
          </cell>
          <cell r="BO906">
            <v>-1.5097034864780534E-4</v>
          </cell>
          <cell r="BP906">
            <v>-2.8058361391691822E-4</v>
          </cell>
          <cell r="BQ906">
            <v>-4.1990133865532631E-4</v>
          </cell>
          <cell r="BR906">
            <v>-4.7239211523925073E-4</v>
          </cell>
          <cell r="BS906">
            <v>-9.4949900483326521E-4</v>
          </cell>
          <cell r="BT906">
            <v>-7.3196831409327867E-4</v>
          </cell>
          <cell r="BU906">
            <v>-6.7103418594549602E-4</v>
          </cell>
          <cell r="BV906">
            <v>-3.2312268153755763E-4</v>
          </cell>
          <cell r="BW906">
            <v>-5.9296762924945789E-4</v>
          </cell>
          <cell r="BX906">
            <v>-3.9566941835017522E-4</v>
          </cell>
          <cell r="BY906">
            <v>0</v>
          </cell>
          <cell r="BZ906">
            <v>-2.3820666340851337E-5</v>
          </cell>
          <cell r="CA906">
            <v>-6.3065791386085479E-4</v>
          </cell>
          <cell r="CB906">
            <v>-2.7153252959705165E-4</v>
          </cell>
          <cell r="CC906">
            <v>-5.6117067396183051E-4</v>
          </cell>
          <cell r="CD906">
            <v>-5.4306174649720873E-4</v>
          </cell>
          <cell r="CE906">
            <v>-2.6294117074671108E-4</v>
          </cell>
          <cell r="CF906">
            <v>0</v>
          </cell>
          <cell r="CG906">
            <v>-5.0525013119712137E-4</v>
          </cell>
          <cell r="CH906">
            <v>-2.0730641631366842E-4</v>
          </cell>
          <cell r="CI906">
            <v>-3.725227988215507E-4</v>
          </cell>
          <cell r="CJ906">
            <v>-1.2699295373089226E-4</v>
          </cell>
          <cell r="CK906">
            <v>-2.18291386083036E-4</v>
          </cell>
          <cell r="CL906">
            <v>-3.4701937520364989E-4</v>
          </cell>
          <cell r="CM906">
            <v>-5.7715447485590099E-5</v>
          </cell>
          <cell r="CN906">
            <v>-4.4587524551070734E-4</v>
          </cell>
          <cell r="CO906">
            <v>-2.1125308189418046E-4</v>
          </cell>
          <cell r="CP906">
            <v>-1.3965361952861244E-4</v>
          </cell>
          <cell r="CQ906">
            <v>-5.4306508634738293E-4</v>
          </cell>
          <cell r="CR906">
            <v>-4.8977105457548298E-4</v>
          </cell>
          <cell r="CS906">
            <v>-1.9406592809856349E-5</v>
          </cell>
          <cell r="CT906">
            <v>-1.2366425384801039E-3</v>
          </cell>
          <cell r="CU906">
            <v>-3.1562596394046905E-4</v>
          </cell>
          <cell r="CV906">
            <v>-4.8713478815931577E-4</v>
          </cell>
          <cell r="CW906">
            <v>-1.1363701900727607E-3</v>
          </cell>
          <cell r="CX906">
            <v>0</v>
          </cell>
          <cell r="CY906">
            <v>0</v>
          </cell>
          <cell r="CZ906">
            <v>0</v>
          </cell>
          <cell r="DA906">
            <v>-2.8058361391697373E-4</v>
          </cell>
          <cell r="DB906">
            <v>-4.4422354730089264E-4</v>
          </cell>
          <cell r="DC906">
            <v>-9.240462464926158E-4</v>
          </cell>
          <cell r="DD906">
            <v>-1.0968738473445261E-3</v>
          </cell>
          <cell r="DE906">
            <v>-3.6975977798536785E-4</v>
          </cell>
          <cell r="DF906">
            <v>-2.8778293689579737E-5</v>
          </cell>
          <cell r="DG906">
            <v>-9.0187591991341964E-4</v>
          </cell>
          <cell r="DH906">
            <v>-4.2593048414246715E-4</v>
          </cell>
          <cell r="DI906">
            <v>-5.3904591778902722E-4</v>
          </cell>
          <cell r="DJ906">
            <v>-2.4481864885411708E-4</v>
          </cell>
          <cell r="DK906">
            <v>-2.7615663580249361E-4</v>
          </cell>
          <cell r="DL906">
            <v>-5.17748859563405E-5</v>
          </cell>
          <cell r="DM906">
            <v>-2.0467937438908845E-4</v>
          </cell>
          <cell r="DN906">
            <v>-4.2087542087543284E-4</v>
          </cell>
          <cell r="DO906">
            <v>-2.6465053763441437E-4</v>
          </cell>
          <cell r="DP906">
            <v>-2.5645666386081567E-4</v>
          </cell>
          <cell r="DQ906">
            <v>-8.7400500298684403E-4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</row>
        <row r="907">
          <cell r="F907">
            <v>-2.0486594058869434E-3</v>
          </cell>
          <cell r="G907">
            <v>-1.4915597814454951E-3</v>
          </cell>
          <cell r="H907">
            <v>-8.5993550152058118E-4</v>
          </cell>
          <cell r="I907">
            <v>-9.1975385802470222E-4</v>
          </cell>
          <cell r="J907">
            <v>-7.3577914087108454E-4</v>
          </cell>
          <cell r="K907">
            <v>-3.8090207211000093E-4</v>
          </cell>
          <cell r="L907">
            <v>-7.2312650700623315E-5</v>
          </cell>
          <cell r="M907">
            <v>-3.0370568453347291E-4</v>
          </cell>
          <cell r="N907">
            <v>-2.9629790965207681E-4</v>
          </cell>
          <cell r="O907">
            <v>-3.6222349842512935E-4</v>
          </cell>
          <cell r="P907">
            <v>-8.7398975869812379E-4</v>
          </cell>
          <cell r="Q907">
            <v>-1.6736431560225862E-3</v>
          </cell>
          <cell r="R907">
            <v>-9.9875648468700229E-4</v>
          </cell>
          <cell r="S907">
            <v>-2.2726633930705287E-3</v>
          </cell>
          <cell r="T907">
            <v>-1.1841739868927448E-3</v>
          </cell>
          <cell r="U907">
            <v>-1.7242327237427801E-3</v>
          </cell>
          <cell r="V907">
            <v>-9.1975214646461412E-4</v>
          </cell>
          <cell r="W907">
            <v>-1.1516505512109698E-3</v>
          </cell>
          <cell r="X907">
            <v>-4.2911386083055447E-4</v>
          </cell>
          <cell r="Y907">
            <v>-2.2588520555011371E-4</v>
          </cell>
          <cell r="Z907">
            <v>0</v>
          </cell>
          <cell r="AA907">
            <v>-6.8722141273847015E-4</v>
          </cell>
          <cell r="AB907">
            <v>-1.2785278307266834E-3</v>
          </cell>
          <cell r="AC907">
            <v>-1.3178346492704884E-3</v>
          </cell>
          <cell r="AD907">
            <v>-7.9128491501034848E-4</v>
          </cell>
          <cell r="AE907">
            <v>-6.8610698163329431E-4</v>
          </cell>
          <cell r="AF907">
            <v>-5.1957921961554021E-4</v>
          </cell>
          <cell r="AG907">
            <v>-1.6112561970277328E-3</v>
          </cell>
          <cell r="AH907">
            <v>-1.6994493021614265E-3</v>
          </cell>
          <cell r="AI907">
            <v>-8.0857775392817466E-4</v>
          </cell>
          <cell r="AJ907">
            <v>-4.0729877267303705E-4</v>
          </cell>
          <cell r="AK907">
            <v>-2.1102770061726117E-4</v>
          </cell>
          <cell r="AL907">
            <v>0</v>
          </cell>
          <cell r="AM907">
            <v>0</v>
          </cell>
          <cell r="AN907">
            <v>-2.6920662514023919E-4</v>
          </cell>
          <cell r="AO907">
            <v>-8.1889224231557201E-4</v>
          </cell>
          <cell r="AP907">
            <v>-1.1223344093714838E-3</v>
          </cell>
          <cell r="AQ907">
            <v>-8.1459758879109945E-4</v>
          </cell>
          <cell r="AR907">
            <v>-6.993753346017928E-4</v>
          </cell>
          <cell r="AS907">
            <v>-7.8471979200611663E-4</v>
          </cell>
          <cell r="AT907">
            <v>-7.6273458694087193E-4</v>
          </cell>
          <cell r="AU907">
            <v>-1.0061920074400099E-3</v>
          </cell>
          <cell r="AV907">
            <v>-1.1817282466329848E-3</v>
          </cell>
          <cell r="AW907">
            <v>-8.7850348511997467E-4</v>
          </cell>
          <cell r="AX907">
            <v>-6.4112124017956518E-4</v>
          </cell>
          <cell r="AY907">
            <v>-5.7366134462721874E-6</v>
          </cell>
          <cell r="AZ907">
            <v>0</v>
          </cell>
          <cell r="BA907">
            <v>-1.5673932379350886E-4</v>
          </cell>
          <cell r="BB907">
            <v>-8.0286615211250245E-4</v>
          </cell>
          <cell r="BC907">
            <v>-7.3021944388318438E-4</v>
          </cell>
          <cell r="BD907">
            <v>-1.4452458550560099E-3</v>
          </cell>
          <cell r="BE907">
            <v>-8.0194949425749229E-4</v>
          </cell>
          <cell r="BF907">
            <v>-1.587478930433206E-3</v>
          </cell>
          <cell r="BG907">
            <v>-1.3528138888888597E-3</v>
          </cell>
          <cell r="BH907">
            <v>-6.9403704110992948E-4</v>
          </cell>
          <cell r="BI907">
            <v>-8.866029363074901E-4</v>
          </cell>
          <cell r="BJ907">
            <v>-1.4945776270772204E-3</v>
          </cell>
          <cell r="BK907">
            <v>-5.0960091329960155E-4</v>
          </cell>
          <cell r="BL907">
            <v>0</v>
          </cell>
          <cell r="BM907">
            <v>-3.6222677039210449E-4</v>
          </cell>
          <cell r="BN907">
            <v>-4.2719144219977023E-4</v>
          </cell>
          <cell r="BO907">
            <v>-9.2057580509397052E-4</v>
          </cell>
          <cell r="BP907">
            <v>-6.4526799943886992E-4</v>
          </cell>
          <cell r="BQ907">
            <v>-7.724869800153078E-4</v>
          </cell>
          <cell r="BR907">
            <v>-5.5732367660626947E-4</v>
          </cell>
          <cell r="BS907">
            <v>-4.0729879439549421E-4</v>
          </cell>
          <cell r="BT907">
            <v>-3.5068490560363763E-4</v>
          </cell>
          <cell r="BU907">
            <v>-1.1796156742153174E-3</v>
          </cell>
          <cell r="BV907">
            <v>-7.4346513748591025E-4</v>
          </cell>
          <cell r="BW907">
            <v>-5.8549106114913485E-4</v>
          </cell>
          <cell r="BX907">
            <v>-5.6008319304157173E-4</v>
          </cell>
          <cell r="BY907">
            <v>-1.5097037580102945E-4</v>
          </cell>
          <cell r="BZ907">
            <v>-8.0058393070514544E-5</v>
          </cell>
          <cell r="CA907">
            <v>-8.6187580246910311E-4</v>
          </cell>
          <cell r="CB907">
            <v>-3.3704590257421785E-4</v>
          </cell>
          <cell r="CC907">
            <v>-3.5858667227828267E-4</v>
          </cell>
          <cell r="CD907">
            <v>-1.0622178777018876E-3</v>
          </cell>
          <cell r="CE907">
            <v>-5.7649997429909394E-4</v>
          </cell>
          <cell r="CF907">
            <v>-6.9858174486814306E-4</v>
          </cell>
          <cell r="CG907">
            <v>-1.0768898365842161E-3</v>
          </cell>
          <cell r="CH907">
            <v>-9.9342651922446068E-4</v>
          </cell>
          <cell r="CI907">
            <v>-9.1115340909092568E-4</v>
          </cell>
          <cell r="CJ907">
            <v>-6.0871184221239494E-4</v>
          </cell>
          <cell r="CK907">
            <v>-4.2087540263741063E-4</v>
          </cell>
          <cell r="CL907">
            <v>-7.5486803519042578E-5</v>
          </cell>
          <cell r="CM907">
            <v>-5.3839236586289418E-4</v>
          </cell>
          <cell r="CN907">
            <v>-7.7945859708195009E-4</v>
          </cell>
          <cell r="CO907">
            <v>-2.9796673047682853E-4</v>
          </cell>
          <cell r="CP907">
            <v>-1.402918069584036E-4</v>
          </cell>
          <cell r="CQ907">
            <v>-4.0729879575318595E-4</v>
          </cell>
          <cell r="CR907">
            <v>-7.6341350756414794E-4</v>
          </cell>
          <cell r="CS907">
            <v>-1.1714993890518111E-3</v>
          </cell>
          <cell r="CT907">
            <v>-1.5724370189995063E-3</v>
          </cell>
          <cell r="CU907">
            <v>-1.4564311352774917E-3</v>
          </cell>
          <cell r="CV907">
            <v>-5.768815656566062E-4</v>
          </cell>
          <cell r="CW907">
            <v>-1.2682686352775141E-3</v>
          </cell>
          <cell r="CX907">
            <v>-6.391668490460245E-4</v>
          </cell>
          <cell r="CY907">
            <v>-7.5483517975427628E-5</v>
          </cell>
          <cell r="CZ907">
            <v>-7.5483517975427628E-5</v>
          </cell>
          <cell r="DA907">
            <v>-2.8856745230076974E-4</v>
          </cell>
          <cell r="DB907">
            <v>-4.6587595036390317E-4</v>
          </cell>
          <cell r="DC907">
            <v>-8.4931136363641802E-4</v>
          </cell>
          <cell r="DD907">
            <v>-7.7727646084513324E-4</v>
          </cell>
          <cell r="DE907">
            <v>-4.6066209733175434E-4</v>
          </cell>
          <cell r="DF907">
            <v>-2.7535338112305574E-4</v>
          </cell>
          <cell r="DG907">
            <v>-4.5093794642858676E-4</v>
          </cell>
          <cell r="DH907">
            <v>-8.145976702508273E-4</v>
          </cell>
          <cell r="DI907">
            <v>-7.9301647306390111E-4</v>
          </cell>
          <cell r="DJ907">
            <v>-1.1665731383729838E-3</v>
          </cell>
          <cell r="DK907">
            <v>-2.7130836840627559E-4</v>
          </cell>
          <cell r="DL907">
            <v>-8.0882847290353332E-6</v>
          </cell>
          <cell r="DM907">
            <v>-2.4327923047684497E-4</v>
          </cell>
          <cell r="DN907">
            <v>-8.4175085437709907E-4</v>
          </cell>
          <cell r="DO907">
            <v>-2.4888806614536962E-4</v>
          </cell>
          <cell r="DP907">
            <v>-6.5102204966360766E-5</v>
          </cell>
          <cell r="DQ907">
            <v>-3.5225461605303821E-4</v>
          </cell>
          <cell r="DR907">
            <v>0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0</v>
          </cell>
        </row>
        <row r="908">
          <cell r="F908">
            <v>-7.1354139784962634E-4</v>
          </cell>
          <cell r="G908">
            <v>-2.2099457867826855E-3</v>
          </cell>
          <cell r="H908">
            <v>-6.4288165150261367E-4</v>
          </cell>
          <cell r="I908">
            <v>-2.9450228703703785E-3</v>
          </cell>
          <cell r="J908">
            <v>-1.2161024469258819E-3</v>
          </cell>
          <cell r="K908">
            <v>-3.9599817663815706E-4</v>
          </cell>
          <cell r="L908">
            <v>-1.6115108905423448E-5</v>
          </cell>
          <cell r="M908">
            <v>-6.8927491728693058E-4</v>
          </cell>
          <cell r="N908">
            <v>0</v>
          </cell>
          <cell r="O908">
            <v>-8.0677894954500617E-4</v>
          </cell>
          <cell r="P908">
            <v>-1.2691046766382108E-3</v>
          </cell>
          <cell r="Q908">
            <v>-3.0001152260821229E-3</v>
          </cell>
          <cell r="R908">
            <v>-8.7909019680365574E-4</v>
          </cell>
          <cell r="S908">
            <v>-1.6711479873173785E-3</v>
          </cell>
          <cell r="T908">
            <v>-9.8267837454213414E-4</v>
          </cell>
          <cell r="U908">
            <v>-1.8423868484973571E-3</v>
          </cell>
          <cell r="V908">
            <v>0</v>
          </cell>
          <cell r="W908">
            <v>-6.8927488282327642E-4</v>
          </cell>
          <cell r="X908">
            <v>0</v>
          </cell>
          <cell r="Y908">
            <v>0</v>
          </cell>
          <cell r="Z908">
            <v>0</v>
          </cell>
          <cell r="AA908">
            <v>-1.1805497222222572E-3</v>
          </cell>
          <cell r="AB908">
            <v>-1.2454333746897972E-3</v>
          </cell>
          <cell r="AC908">
            <v>-2.0473863247862933E-3</v>
          </cell>
          <cell r="AD908">
            <v>-8.909454852495946E-4</v>
          </cell>
          <cell r="AE908">
            <v>-6.8339361922609143E-4</v>
          </cell>
          <cell r="AF908">
            <v>-3.832408705541912E-4</v>
          </cell>
          <cell r="AG908">
            <v>-1.8574620321250013E-3</v>
          </cell>
          <cell r="AH908">
            <v>-9.0005603115528299E-4</v>
          </cell>
          <cell r="AI908">
            <v>-4.4876809116811689E-4</v>
          </cell>
          <cell r="AJ908">
            <v>-6.8927486214503952E-4</v>
          </cell>
          <cell r="AK908">
            <v>-1.1664052706555905E-4</v>
          </cell>
          <cell r="AL908">
            <v>-3.8322404880070104E-4</v>
          </cell>
          <cell r="AM908">
            <v>0</v>
          </cell>
          <cell r="AN908">
            <v>0</v>
          </cell>
          <cell r="AO908">
            <v>-1.1430316583954658E-3</v>
          </cell>
          <cell r="AP908">
            <v>-1.4505242236466653E-3</v>
          </cell>
          <cell r="AQ908">
            <v>-8.8109770471467286E-4</v>
          </cell>
          <cell r="AR908">
            <v>-8.6240668071652093E-4</v>
          </cell>
          <cell r="AS908">
            <v>-8.7260752688056442E-5</v>
          </cell>
          <cell r="AT908">
            <v>-1.7267490079365122E-3</v>
          </cell>
          <cell r="AU908">
            <v>-2.1285134408602358E-3</v>
          </cell>
          <cell r="AV908">
            <v>-1.3971504629629594E-3</v>
          </cell>
          <cell r="AW908">
            <v>-4.9704762889446474E-4</v>
          </cell>
          <cell r="AX908">
            <v>-4.7817186609688811E-4</v>
          </cell>
          <cell r="AY908">
            <v>0</v>
          </cell>
          <cell r="AZ908">
            <v>0</v>
          </cell>
          <cell r="BA908">
            <v>-3.2269669515666566E-4</v>
          </cell>
          <cell r="BB908">
            <v>-7.1785172318711288E-4</v>
          </cell>
          <cell r="BC908">
            <v>-3.1379338532764312E-3</v>
          </cell>
          <cell r="BD908">
            <v>0</v>
          </cell>
          <cell r="BE908">
            <v>-7.9543637197060368E-4</v>
          </cell>
          <cell r="BF908">
            <v>-2.375085725117243E-3</v>
          </cell>
          <cell r="BG908">
            <v>0</v>
          </cell>
          <cell r="BH908">
            <v>-1.2344706920319748E-3</v>
          </cell>
          <cell r="BI908">
            <v>-2.5819510612535845E-3</v>
          </cell>
          <cell r="BJ908">
            <v>-1.1402564791834768E-4</v>
          </cell>
          <cell r="BK908">
            <v>-6.4509340313395613E-4</v>
          </cell>
          <cell r="BL908">
            <v>0</v>
          </cell>
          <cell r="BM908">
            <v>0</v>
          </cell>
          <cell r="BN908">
            <v>-1.4980356125349203E-4</v>
          </cell>
          <cell r="BO908">
            <v>-1.6044554728428251E-4</v>
          </cell>
          <cell r="BP908">
            <v>-7.4836557834767614E-4</v>
          </cell>
          <cell r="BQ908">
            <v>-1.4894519892472147E-3</v>
          </cell>
          <cell r="BR908">
            <v>-6.3464868253138018E-4</v>
          </cell>
          <cell r="BS908">
            <v>0</v>
          </cell>
          <cell r="BT908">
            <v>-5.0897702991459237E-4</v>
          </cell>
          <cell r="BU908">
            <v>-2.5084917562723796E-3</v>
          </cell>
          <cell r="BV908">
            <v>-5.7875151709407824E-4</v>
          </cell>
          <cell r="BW908">
            <v>-4.0449543700027402E-4</v>
          </cell>
          <cell r="BX908">
            <v>-7.9751753205120623E-4</v>
          </cell>
          <cell r="BY908">
            <v>0</v>
          </cell>
          <cell r="BZ908">
            <v>-2.6228837193276178E-4</v>
          </cell>
          <cell r="CA908">
            <v>-1.1646250783474699E-3</v>
          </cell>
          <cell r="CB908">
            <v>-6.892749172870416E-4</v>
          </cell>
          <cell r="CC908">
            <v>0</v>
          </cell>
          <cell r="CD908">
            <v>-6.8927495175086229E-4</v>
          </cell>
          <cell r="CE908">
            <v>-3.1110127489369921E-4</v>
          </cell>
          <cell r="CF908">
            <v>-6.8927488282333194E-4</v>
          </cell>
          <cell r="CG908">
            <v>-4.27201812555289E-4</v>
          </cell>
          <cell r="CH908">
            <v>0</v>
          </cell>
          <cell r="CI908">
            <v>-6.4149821937320439E-4</v>
          </cell>
          <cell r="CJ908">
            <v>-4.7558007582021444E-4</v>
          </cell>
          <cell r="CK908">
            <v>0</v>
          </cell>
          <cell r="CL908">
            <v>0</v>
          </cell>
          <cell r="CM908">
            <v>-1.8874323132062054E-4</v>
          </cell>
          <cell r="CN908">
            <v>-7.6544471509970569E-4</v>
          </cell>
          <cell r="CO908">
            <v>-5.5507044389302429E-4</v>
          </cell>
          <cell r="CP908">
            <v>-3.2399454416021101E-6</v>
          </cell>
          <cell r="CQ908">
            <v>0</v>
          </cell>
          <cell r="CR908">
            <v>-5.7377925705415223E-4</v>
          </cell>
          <cell r="CS908">
            <v>0</v>
          </cell>
          <cell r="CT908">
            <v>-4.4740954670330346E-4</v>
          </cell>
          <cell r="CU908">
            <v>-9.7719389302453052E-4</v>
          </cell>
          <cell r="CV908">
            <v>-6.2440042735034673E-4</v>
          </cell>
          <cell r="CW908">
            <v>-2.4972369651227733E-3</v>
          </cell>
          <cell r="CX908">
            <v>-1.139773468660954E-3</v>
          </cell>
          <cell r="CY908">
            <v>0</v>
          </cell>
          <cell r="CZ908">
            <v>0</v>
          </cell>
          <cell r="DA908">
            <v>-3.9599814814816892E-4</v>
          </cell>
          <cell r="DB908">
            <v>-5.0181069754617891E-4</v>
          </cell>
          <cell r="DC908">
            <v>-2.9444373219367215E-4</v>
          </cell>
          <cell r="DD908">
            <v>0</v>
          </cell>
          <cell r="DE908">
            <v>-6.8719913066389582E-4</v>
          </cell>
          <cell r="DF908">
            <v>-1.9023212710229664E-3</v>
          </cell>
          <cell r="DG908">
            <v>0</v>
          </cell>
          <cell r="DH908">
            <v>0</v>
          </cell>
          <cell r="DI908">
            <v>-8.2455877492870755E-4</v>
          </cell>
          <cell r="DJ908">
            <v>-9.7367721257235473E-4</v>
          </cell>
          <cell r="DK908">
            <v>-1.1062025641025985E-3</v>
          </cell>
          <cell r="DL908">
            <v>-6.482112627516079E-4</v>
          </cell>
          <cell r="DM908">
            <v>-3.4732601323406165E-4</v>
          </cell>
          <cell r="DN908">
            <v>0</v>
          </cell>
          <cell r="DO908">
            <v>-1.0072497242900047E-3</v>
          </cell>
          <cell r="DP908">
            <v>-1.1000144230770559E-3</v>
          </cell>
          <cell r="DQ908">
            <v>-2.7942128480828998E-4</v>
          </cell>
          <cell r="DR908">
            <v>0</v>
          </cell>
          <cell r="DS908">
            <v>0</v>
          </cell>
          <cell r="DT908">
            <v>0</v>
          </cell>
          <cell r="DU908">
            <v>0</v>
          </cell>
          <cell r="DV908">
            <v>0</v>
          </cell>
          <cell r="DW908">
            <v>0</v>
          </cell>
          <cell r="DX908">
            <v>0</v>
          </cell>
          <cell r="DY908">
            <v>0</v>
          </cell>
          <cell r="DZ908">
            <v>0</v>
          </cell>
          <cell r="EA908">
            <v>0</v>
          </cell>
          <cell r="EB908">
            <v>0</v>
          </cell>
          <cell r="EC908">
            <v>0</v>
          </cell>
          <cell r="ED908">
            <v>0</v>
          </cell>
        </row>
        <row r="912"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>
            <v>0</v>
          </cell>
          <cell r="BR912">
            <v>0</v>
          </cell>
          <cell r="BS912">
            <v>0</v>
          </cell>
          <cell r="BT912">
            <v>0</v>
          </cell>
          <cell r="BU912">
            <v>0</v>
          </cell>
          <cell r="BV912">
            <v>0</v>
          </cell>
          <cell r="BW912">
            <v>0</v>
          </cell>
          <cell r="BX912">
            <v>0</v>
          </cell>
          <cell r="BY912">
            <v>0</v>
          </cell>
          <cell r="BZ912">
            <v>0</v>
          </cell>
          <cell r="CA912">
            <v>0</v>
          </cell>
          <cell r="CB912">
            <v>0</v>
          </cell>
          <cell r="CC912">
            <v>0</v>
          </cell>
          <cell r="CD912">
            <v>0</v>
          </cell>
          <cell r="CE912">
            <v>0</v>
          </cell>
          <cell r="CF912">
            <v>0</v>
          </cell>
          <cell r="CG912">
            <v>0</v>
          </cell>
          <cell r="CH912">
            <v>0</v>
          </cell>
          <cell r="CI912">
            <v>0</v>
          </cell>
          <cell r="CJ912">
            <v>0</v>
          </cell>
          <cell r="CK912">
            <v>0</v>
          </cell>
          <cell r="CL912">
            <v>0</v>
          </cell>
          <cell r="CM912">
            <v>0</v>
          </cell>
          <cell r="CN912">
            <v>0</v>
          </cell>
          <cell r="CO912">
            <v>0</v>
          </cell>
          <cell r="CP912">
            <v>0</v>
          </cell>
          <cell r="CQ912">
            <v>0</v>
          </cell>
          <cell r="CR912">
            <v>0</v>
          </cell>
          <cell r="CS912">
            <v>0</v>
          </cell>
          <cell r="CT912">
            <v>0</v>
          </cell>
          <cell r="CU912">
            <v>0</v>
          </cell>
          <cell r="CV912">
            <v>0</v>
          </cell>
          <cell r="CW912">
            <v>0</v>
          </cell>
          <cell r="CX912">
            <v>0</v>
          </cell>
          <cell r="CY912">
            <v>0</v>
          </cell>
          <cell r="CZ912">
            <v>0</v>
          </cell>
          <cell r="DA912">
            <v>0</v>
          </cell>
          <cell r="DB912">
            <v>0</v>
          </cell>
          <cell r="DC912">
            <v>0</v>
          </cell>
          <cell r="DD912">
            <v>0</v>
          </cell>
          <cell r="DE912">
            <v>0</v>
          </cell>
          <cell r="DF912">
            <v>0</v>
          </cell>
          <cell r="DG912">
            <v>0</v>
          </cell>
          <cell r="DH912">
            <v>0</v>
          </cell>
          <cell r="DI912">
            <v>0</v>
          </cell>
          <cell r="DJ912">
            <v>0</v>
          </cell>
          <cell r="DK912">
            <v>0</v>
          </cell>
          <cell r="DL912">
            <v>0</v>
          </cell>
          <cell r="DM912">
            <v>0</v>
          </cell>
          <cell r="DN912">
            <v>0</v>
          </cell>
          <cell r="DO912">
            <v>0</v>
          </cell>
          <cell r="DP912">
            <v>0</v>
          </cell>
          <cell r="DQ912">
            <v>0</v>
          </cell>
          <cell r="DR912">
            <v>0</v>
          </cell>
          <cell r="DS912">
            <v>0</v>
          </cell>
          <cell r="DT912">
            <v>0</v>
          </cell>
          <cell r="DU912">
            <v>0</v>
          </cell>
          <cell r="DV912">
            <v>0</v>
          </cell>
          <cell r="DW912">
            <v>0</v>
          </cell>
          <cell r="DX912">
            <v>0</v>
          </cell>
          <cell r="DY912">
            <v>0</v>
          </cell>
          <cell r="DZ912">
            <v>0</v>
          </cell>
          <cell r="EA912">
            <v>0</v>
          </cell>
          <cell r="EB912">
            <v>0</v>
          </cell>
          <cell r="EC912">
            <v>0</v>
          </cell>
          <cell r="ED912">
            <v>0</v>
          </cell>
        </row>
        <row r="913"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U913">
            <v>0</v>
          </cell>
          <cell r="BV913">
            <v>0</v>
          </cell>
          <cell r="BW913">
            <v>0</v>
          </cell>
          <cell r="BX913">
            <v>0</v>
          </cell>
          <cell r="BY913">
            <v>0</v>
          </cell>
          <cell r="BZ913">
            <v>0</v>
          </cell>
          <cell r="CA913">
            <v>0</v>
          </cell>
          <cell r="CB913">
            <v>0</v>
          </cell>
          <cell r="CC913">
            <v>0</v>
          </cell>
          <cell r="CD913">
            <v>0</v>
          </cell>
          <cell r="CE913">
            <v>0</v>
          </cell>
          <cell r="CF913">
            <v>0</v>
          </cell>
          <cell r="CG913">
            <v>0</v>
          </cell>
          <cell r="CH913">
            <v>0</v>
          </cell>
          <cell r="CI913">
            <v>0</v>
          </cell>
          <cell r="CJ913">
            <v>0</v>
          </cell>
          <cell r="CK913">
            <v>0</v>
          </cell>
          <cell r="CL913">
            <v>0</v>
          </cell>
          <cell r="CM913">
            <v>0</v>
          </cell>
          <cell r="CN913">
            <v>0</v>
          </cell>
          <cell r="CO913">
            <v>0</v>
          </cell>
          <cell r="CP913">
            <v>0</v>
          </cell>
          <cell r="CQ913">
            <v>0</v>
          </cell>
          <cell r="CR913">
            <v>0</v>
          </cell>
          <cell r="CS913">
            <v>0</v>
          </cell>
          <cell r="CT913">
            <v>0</v>
          </cell>
          <cell r="CU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0</v>
          </cell>
          <cell r="CZ913">
            <v>0</v>
          </cell>
          <cell r="DA913">
            <v>0</v>
          </cell>
          <cell r="DB913">
            <v>0</v>
          </cell>
          <cell r="DC913">
            <v>0</v>
          </cell>
          <cell r="DD913">
            <v>0</v>
          </cell>
          <cell r="DE913">
            <v>0</v>
          </cell>
          <cell r="DF913">
            <v>0</v>
          </cell>
          <cell r="DG913">
            <v>0</v>
          </cell>
          <cell r="DH913">
            <v>0</v>
          </cell>
          <cell r="DI913">
            <v>0</v>
          </cell>
          <cell r="DJ913">
            <v>0</v>
          </cell>
          <cell r="DK913">
            <v>0</v>
          </cell>
          <cell r="DL913">
            <v>0</v>
          </cell>
          <cell r="DM913">
            <v>0</v>
          </cell>
          <cell r="DN913">
            <v>0</v>
          </cell>
          <cell r="DO913">
            <v>0</v>
          </cell>
          <cell r="DP913">
            <v>0</v>
          </cell>
          <cell r="DQ913">
            <v>0</v>
          </cell>
          <cell r="DR913">
            <v>0</v>
          </cell>
          <cell r="DS913">
            <v>0</v>
          </cell>
          <cell r="DT913">
            <v>0</v>
          </cell>
          <cell r="DU913">
            <v>0</v>
          </cell>
          <cell r="DV913">
            <v>0</v>
          </cell>
          <cell r="DW913">
            <v>0</v>
          </cell>
          <cell r="DX913">
            <v>0</v>
          </cell>
          <cell r="DY913">
            <v>0</v>
          </cell>
          <cell r="DZ913">
            <v>0</v>
          </cell>
          <cell r="EA913">
            <v>0</v>
          </cell>
          <cell r="EB913">
            <v>0</v>
          </cell>
          <cell r="EC913">
            <v>0</v>
          </cell>
          <cell r="ED913">
            <v>0</v>
          </cell>
        </row>
        <row r="914"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>
            <v>0</v>
          </cell>
          <cell r="BR914">
            <v>0</v>
          </cell>
          <cell r="BS914">
            <v>0</v>
          </cell>
          <cell r="BT914">
            <v>0</v>
          </cell>
          <cell r="BU914">
            <v>0</v>
          </cell>
          <cell r="BV914">
            <v>0</v>
          </cell>
          <cell r="BW914">
            <v>0</v>
          </cell>
          <cell r="BX914">
            <v>0</v>
          </cell>
          <cell r="BY914">
            <v>0</v>
          </cell>
          <cell r="BZ914">
            <v>0</v>
          </cell>
          <cell r="CA914">
            <v>0</v>
          </cell>
          <cell r="CB914">
            <v>0</v>
          </cell>
          <cell r="CC914">
            <v>0</v>
          </cell>
          <cell r="CD914">
            <v>0</v>
          </cell>
          <cell r="CE914">
            <v>0</v>
          </cell>
          <cell r="CF914">
            <v>0</v>
          </cell>
          <cell r="CG914">
            <v>0</v>
          </cell>
          <cell r="CH914">
            <v>0</v>
          </cell>
          <cell r="CI914">
            <v>0</v>
          </cell>
          <cell r="CJ914">
            <v>0</v>
          </cell>
          <cell r="CK914">
            <v>0</v>
          </cell>
          <cell r="CL914">
            <v>0</v>
          </cell>
          <cell r="CM914">
            <v>0</v>
          </cell>
          <cell r="CN914">
            <v>0</v>
          </cell>
          <cell r="CO914">
            <v>0</v>
          </cell>
          <cell r="CP914">
            <v>0</v>
          </cell>
          <cell r="CQ914">
            <v>0</v>
          </cell>
          <cell r="CR914">
            <v>0</v>
          </cell>
          <cell r="CS914">
            <v>0</v>
          </cell>
          <cell r="CT914">
            <v>0</v>
          </cell>
          <cell r="CU914">
            <v>0</v>
          </cell>
          <cell r="CV914">
            <v>0</v>
          </cell>
          <cell r="CW914">
            <v>0</v>
          </cell>
          <cell r="CX914">
            <v>0</v>
          </cell>
          <cell r="CY914">
            <v>0</v>
          </cell>
          <cell r="CZ914">
            <v>0</v>
          </cell>
          <cell r="DA914">
            <v>0</v>
          </cell>
          <cell r="DB914">
            <v>0</v>
          </cell>
          <cell r="DC914">
            <v>0</v>
          </cell>
          <cell r="DD914">
            <v>0</v>
          </cell>
          <cell r="DE914">
            <v>0</v>
          </cell>
          <cell r="DF914">
            <v>0</v>
          </cell>
          <cell r="DG914">
            <v>0</v>
          </cell>
          <cell r="DH914">
            <v>0</v>
          </cell>
          <cell r="DI914">
            <v>0</v>
          </cell>
          <cell r="DJ914">
            <v>0</v>
          </cell>
          <cell r="DK914">
            <v>0</v>
          </cell>
          <cell r="DL914">
            <v>0</v>
          </cell>
          <cell r="DM914">
            <v>0</v>
          </cell>
          <cell r="DN914">
            <v>0</v>
          </cell>
          <cell r="DO914">
            <v>0</v>
          </cell>
          <cell r="DP914">
            <v>0</v>
          </cell>
          <cell r="DQ914">
            <v>0</v>
          </cell>
          <cell r="DR914">
            <v>0</v>
          </cell>
          <cell r="DS914">
            <v>0</v>
          </cell>
          <cell r="DT914">
            <v>0</v>
          </cell>
          <cell r="DU914">
            <v>0</v>
          </cell>
          <cell r="DV914">
            <v>0</v>
          </cell>
          <cell r="DW914">
            <v>0</v>
          </cell>
          <cell r="DX914">
            <v>0</v>
          </cell>
          <cell r="DY914">
            <v>0</v>
          </cell>
          <cell r="DZ914">
            <v>0</v>
          </cell>
          <cell r="EA914">
            <v>0</v>
          </cell>
          <cell r="EB914">
            <v>0</v>
          </cell>
          <cell r="EC914">
            <v>0</v>
          </cell>
          <cell r="ED914">
            <v>0</v>
          </cell>
        </row>
        <row r="917"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19"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</row>
        <row r="920"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5"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DI925">
            <v>0</v>
          </cell>
          <cell r="DJ925">
            <v>0</v>
          </cell>
          <cell r="DK925">
            <v>0</v>
          </cell>
          <cell r="DL925">
            <v>0</v>
          </cell>
          <cell r="DM925">
            <v>0</v>
          </cell>
          <cell r="DN925">
            <v>0</v>
          </cell>
          <cell r="DO925">
            <v>0</v>
          </cell>
          <cell r="DP925">
            <v>0</v>
          </cell>
          <cell r="DQ925">
            <v>0</v>
          </cell>
          <cell r="DR925">
            <v>0</v>
          </cell>
          <cell r="DS925">
            <v>0</v>
          </cell>
          <cell r="DT925">
            <v>0</v>
          </cell>
          <cell r="DU925">
            <v>0</v>
          </cell>
          <cell r="DV925">
            <v>0</v>
          </cell>
          <cell r="DW925">
            <v>0</v>
          </cell>
          <cell r="DX925">
            <v>0</v>
          </cell>
          <cell r="DY925">
            <v>0</v>
          </cell>
          <cell r="DZ925">
            <v>0</v>
          </cell>
          <cell r="EA925">
            <v>0</v>
          </cell>
          <cell r="EB925">
            <v>0</v>
          </cell>
          <cell r="EC925">
            <v>0</v>
          </cell>
          <cell r="ED925">
            <v>0</v>
          </cell>
        </row>
        <row r="926"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</row>
        <row r="928"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  <cell r="DD928">
            <v>0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0</v>
          </cell>
        </row>
        <row r="929"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</row>
        <row r="930"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</row>
        <row r="936"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0</v>
          </cell>
          <cell r="DJ936">
            <v>0</v>
          </cell>
          <cell r="DK936">
            <v>0</v>
          </cell>
          <cell r="DL936">
            <v>0</v>
          </cell>
          <cell r="DM936">
            <v>0</v>
          </cell>
          <cell r="DN936">
            <v>0</v>
          </cell>
          <cell r="DO936">
            <v>0</v>
          </cell>
          <cell r="DP936">
            <v>0</v>
          </cell>
          <cell r="DQ936">
            <v>0</v>
          </cell>
          <cell r="DR936">
            <v>0</v>
          </cell>
          <cell r="DS936">
            <v>0</v>
          </cell>
          <cell r="DT936">
            <v>0</v>
          </cell>
          <cell r="DU936">
            <v>0</v>
          </cell>
          <cell r="DV936">
            <v>0</v>
          </cell>
          <cell r="DW936">
            <v>0</v>
          </cell>
          <cell r="DX936">
            <v>0</v>
          </cell>
          <cell r="DY936">
            <v>0</v>
          </cell>
          <cell r="DZ936">
            <v>0</v>
          </cell>
          <cell r="EA936">
            <v>0</v>
          </cell>
          <cell r="EB936">
            <v>0</v>
          </cell>
          <cell r="EC936">
            <v>0</v>
          </cell>
          <cell r="ED936">
            <v>0</v>
          </cell>
        </row>
        <row r="937"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DI937">
            <v>0</v>
          </cell>
          <cell r="DJ937">
            <v>0</v>
          </cell>
          <cell r="DK937">
            <v>0</v>
          </cell>
          <cell r="DL937">
            <v>0</v>
          </cell>
          <cell r="DM937">
            <v>0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0</v>
          </cell>
          <cell r="DS937">
            <v>0</v>
          </cell>
          <cell r="DT937">
            <v>0</v>
          </cell>
          <cell r="DU937">
            <v>0</v>
          </cell>
          <cell r="DV937">
            <v>0</v>
          </cell>
          <cell r="DW937">
            <v>0</v>
          </cell>
          <cell r="DX937">
            <v>0</v>
          </cell>
          <cell r="DY937">
            <v>0</v>
          </cell>
          <cell r="DZ937">
            <v>0</v>
          </cell>
          <cell r="EA937">
            <v>0</v>
          </cell>
          <cell r="EB937">
            <v>0</v>
          </cell>
          <cell r="EC937">
            <v>0</v>
          </cell>
          <cell r="ED937">
            <v>0</v>
          </cell>
        </row>
        <row r="940">
          <cell r="F940">
            <v>0</v>
          </cell>
          <cell r="G940">
            <v>0</v>
          </cell>
          <cell r="H940">
            <v>14.431631500000094</v>
          </cell>
          <cell r="I940">
            <v>9.0216347999994468</v>
          </cell>
          <cell r="J940">
            <v>0.29100999999999999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17.406294900000375</v>
          </cell>
          <cell r="S940">
            <v>0</v>
          </cell>
          <cell r="T940">
            <v>0</v>
          </cell>
          <cell r="U940">
            <v>6.9250310000000468</v>
          </cell>
          <cell r="V940">
            <v>10.190141499999982</v>
          </cell>
          <cell r="W940">
            <v>0.29112239999999989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15.951565500000015</v>
          </cell>
          <cell r="AF940">
            <v>0</v>
          </cell>
          <cell r="AG940">
            <v>0</v>
          </cell>
          <cell r="AH940">
            <v>6.9253230000000485</v>
          </cell>
          <cell r="AI940">
            <v>9.0262424999999666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15.01369939999995</v>
          </cell>
          <cell r="AS940">
            <v>0</v>
          </cell>
          <cell r="AT940">
            <v>0</v>
          </cell>
          <cell r="AU940">
            <v>12.394505999999978</v>
          </cell>
          <cell r="AV940">
            <v>2.6191933999999719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8.6703529999999773</v>
          </cell>
          <cell r="BF940">
            <v>0</v>
          </cell>
          <cell r="BG940">
            <v>0</v>
          </cell>
          <cell r="BH940">
            <v>6.6336760000000368</v>
          </cell>
          <cell r="BI940">
            <v>2.0366769999999974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>
            <v>0</v>
          </cell>
          <cell r="BR940">
            <v>8.4438846999998987</v>
          </cell>
          <cell r="BS940">
            <v>0</v>
          </cell>
          <cell r="BT940">
            <v>0</v>
          </cell>
          <cell r="BU940">
            <v>1.1639219999999568</v>
          </cell>
          <cell r="BV940">
            <v>7.2799626999999418</v>
          </cell>
          <cell r="BW940">
            <v>0</v>
          </cell>
          <cell r="BX940">
            <v>0</v>
          </cell>
          <cell r="BY940">
            <v>0</v>
          </cell>
          <cell r="BZ940">
            <v>0</v>
          </cell>
          <cell r="CA940">
            <v>0</v>
          </cell>
          <cell r="CB940">
            <v>0</v>
          </cell>
          <cell r="CC940">
            <v>0</v>
          </cell>
          <cell r="CD940">
            <v>0</v>
          </cell>
          <cell r="CE940">
            <v>19.674632999999972</v>
          </cell>
          <cell r="CF940">
            <v>0</v>
          </cell>
          <cell r="CG940">
            <v>0</v>
          </cell>
          <cell r="CH940">
            <v>12.394329000000027</v>
          </cell>
          <cell r="CI940">
            <v>7.2803039999999442</v>
          </cell>
          <cell r="CJ940">
            <v>0</v>
          </cell>
          <cell r="CK940">
            <v>0</v>
          </cell>
          <cell r="CL940">
            <v>0</v>
          </cell>
          <cell r="CM940">
            <v>0</v>
          </cell>
          <cell r="CN940">
            <v>0</v>
          </cell>
          <cell r="CO940">
            <v>0</v>
          </cell>
          <cell r="CP940">
            <v>0</v>
          </cell>
          <cell r="CQ940">
            <v>0</v>
          </cell>
          <cell r="CR940">
            <v>0</v>
          </cell>
          <cell r="CS940">
            <v>0</v>
          </cell>
          <cell r="CT940">
            <v>0</v>
          </cell>
          <cell r="CU940">
            <v>0</v>
          </cell>
          <cell r="CV940">
            <v>0</v>
          </cell>
          <cell r="CW940">
            <v>0</v>
          </cell>
          <cell r="CX940">
            <v>0</v>
          </cell>
          <cell r="CY940">
            <v>0</v>
          </cell>
          <cell r="CZ940">
            <v>0</v>
          </cell>
          <cell r="DA940">
            <v>0</v>
          </cell>
          <cell r="DB940">
            <v>0</v>
          </cell>
          <cell r="DC940">
            <v>0</v>
          </cell>
          <cell r="DD940">
            <v>0</v>
          </cell>
          <cell r="DE940">
            <v>0</v>
          </cell>
          <cell r="DF940">
            <v>0</v>
          </cell>
          <cell r="DG940">
            <v>0</v>
          </cell>
          <cell r="DH940">
            <v>0</v>
          </cell>
          <cell r="DI940">
            <v>0</v>
          </cell>
          <cell r="DJ940">
            <v>0</v>
          </cell>
          <cell r="DK940">
            <v>0</v>
          </cell>
          <cell r="DL940">
            <v>0</v>
          </cell>
          <cell r="DM940">
            <v>0</v>
          </cell>
          <cell r="DN940">
            <v>0</v>
          </cell>
          <cell r="DO940">
            <v>0</v>
          </cell>
          <cell r="DP940">
            <v>0</v>
          </cell>
          <cell r="DQ940">
            <v>0</v>
          </cell>
          <cell r="DR940">
            <v>0</v>
          </cell>
          <cell r="DS940">
            <v>0</v>
          </cell>
          <cell r="DT940">
            <v>0</v>
          </cell>
          <cell r="DU940">
            <v>0</v>
          </cell>
          <cell r="DV940">
            <v>0</v>
          </cell>
          <cell r="DW940">
            <v>0</v>
          </cell>
          <cell r="DX940">
            <v>0</v>
          </cell>
          <cell r="DY940">
            <v>0</v>
          </cell>
          <cell r="DZ940">
            <v>0</v>
          </cell>
          <cell r="EA940">
            <v>0</v>
          </cell>
          <cell r="EB940">
            <v>0</v>
          </cell>
          <cell r="EC940">
            <v>0</v>
          </cell>
          <cell r="ED940">
            <v>0</v>
          </cell>
        </row>
        <row r="941">
          <cell r="F941">
            <v>-0.11731785995007371</v>
          </cell>
          <cell r="G941">
            <v>0</v>
          </cell>
          <cell r="H941">
            <v>0</v>
          </cell>
          <cell r="I941">
            <v>0</v>
          </cell>
          <cell r="J941">
            <v>-1.3639901240551922E-2</v>
          </cell>
          <cell r="K941">
            <v>0.55218241530566559</v>
          </cell>
          <cell r="L941">
            <v>-3.3919108644255402E-2</v>
          </cell>
          <cell r="M941">
            <v>-3.6878645380667763E-2</v>
          </cell>
          <cell r="N941">
            <v>-4.8667283146635043E-2</v>
          </cell>
          <cell r="O941">
            <v>3.5874378543319096E-2</v>
          </cell>
          <cell r="P941">
            <v>0</v>
          </cell>
          <cell r="Q941">
            <v>-3.4718474917998066E-2</v>
          </cell>
          <cell r="R941">
            <v>-6.0322359236966369E-5</v>
          </cell>
          <cell r="S941">
            <v>2.1434381842908579E-3</v>
          </cell>
          <cell r="T941">
            <v>-2.8355224382082156E-2</v>
          </cell>
          <cell r="U941">
            <v>0</v>
          </cell>
          <cell r="V941">
            <v>0</v>
          </cell>
          <cell r="W941">
            <v>-0.10218136443313242</v>
          </cell>
          <cell r="X941">
            <v>-5.1914423752776884E-2</v>
          </cell>
          <cell r="Y941">
            <v>-1.9729766786639402E-2</v>
          </cell>
          <cell r="Z941">
            <v>-1.4418997780097698E-2</v>
          </cell>
          <cell r="AA941">
            <v>-4.6859764278870841E-2</v>
          </cell>
          <cell r="AB941">
            <v>0</v>
          </cell>
          <cell r="AC941">
            <v>0</v>
          </cell>
          <cell r="AD941">
            <v>-3.1104063270042559E-2</v>
          </cell>
          <cell r="AE941">
            <v>0</v>
          </cell>
          <cell r="AF941">
            <v>4.6601506066867415E-2</v>
          </cell>
          <cell r="AG941">
            <v>-1.4668161296675919E-2</v>
          </cell>
          <cell r="AH941">
            <v>0</v>
          </cell>
          <cell r="AI941">
            <v>0</v>
          </cell>
          <cell r="AJ941">
            <v>7.0744752245158082E-2</v>
          </cell>
          <cell r="AK941">
            <v>2.2338623526969883</v>
          </cell>
          <cell r="AL941">
            <v>7.0261915026890165E-3</v>
          </cell>
          <cell r="AM941">
            <v>0.16506481036196874</v>
          </cell>
          <cell r="AN941">
            <v>-1.3524761203953517E-2</v>
          </cell>
          <cell r="AO941">
            <v>0</v>
          </cell>
          <cell r="AP941">
            <v>0</v>
          </cell>
          <cell r="AQ941">
            <v>2.7641064069371168E-2</v>
          </cell>
          <cell r="AR941">
            <v>0</v>
          </cell>
          <cell r="AS941">
            <v>7.9126867285857827E-2</v>
          </cell>
          <cell r="AT941">
            <v>0</v>
          </cell>
          <cell r="AU941">
            <v>0</v>
          </cell>
          <cell r="AV941">
            <v>0</v>
          </cell>
          <cell r="AW941">
            <v>0.23360838704878262</v>
          </cell>
          <cell r="AX941">
            <v>-1.1843307597601438E-2</v>
          </cell>
          <cell r="AY941">
            <v>2.3580907203779589E-4</v>
          </cell>
          <cell r="AZ941">
            <v>2.5738126666396965E-4</v>
          </cell>
          <cell r="BA941">
            <v>-6.0950253372169527E-3</v>
          </cell>
          <cell r="BB941">
            <v>7.0051194362591218E-2</v>
          </cell>
          <cell r="BC941">
            <v>0</v>
          </cell>
          <cell r="BD941">
            <v>2.0849025716014324E-2</v>
          </cell>
          <cell r="BE941">
            <v>0</v>
          </cell>
          <cell r="BF941">
            <v>9.0781379079341917E-2</v>
          </cell>
          <cell r="BG941">
            <v>6.3484561010518803E-2</v>
          </cell>
          <cell r="BH941">
            <v>0</v>
          </cell>
          <cell r="BI941">
            <v>0</v>
          </cell>
          <cell r="BJ941">
            <v>0.36565450586329717</v>
          </cell>
          <cell r="BK941">
            <v>-1.2255807953962972E-2</v>
          </cell>
          <cell r="BL941">
            <v>-0.20224527256820579</v>
          </cell>
          <cell r="BM941">
            <v>8.7347516073350562E-3</v>
          </cell>
          <cell r="BN941">
            <v>5.1437752531640513E-2</v>
          </cell>
          <cell r="BO941">
            <v>2.1003660013086289E-2</v>
          </cell>
          <cell r="BP941">
            <v>0</v>
          </cell>
          <cell r="BQ941">
            <v>4.1573089507874528E-2</v>
          </cell>
          <cell r="BR941">
            <v>0</v>
          </cell>
          <cell r="BS941">
            <v>6.9770086721128166E-2</v>
          </cell>
          <cell r="BT941">
            <v>2.2775355741114112E-2</v>
          </cell>
          <cell r="BU941">
            <v>0</v>
          </cell>
          <cell r="BV941">
            <v>0</v>
          </cell>
          <cell r="BW941">
            <v>0.15025290850031325</v>
          </cell>
          <cell r="BX941">
            <v>0.18297669448861598</v>
          </cell>
          <cell r="BY941">
            <v>-5.1606907376822164E-5</v>
          </cell>
          <cell r="BZ941">
            <v>5.0517022612410756E-3</v>
          </cell>
          <cell r="CA941">
            <v>6.5238267101960901E-2</v>
          </cell>
          <cell r="CB941">
            <v>1.7741234047512933E-2</v>
          </cell>
          <cell r="CC941">
            <v>0</v>
          </cell>
          <cell r="CD941">
            <v>1.3082386959172965E-2</v>
          </cell>
          <cell r="CE941">
            <v>0</v>
          </cell>
          <cell r="CF941">
            <v>0.5063997627435981</v>
          </cell>
          <cell r="CG941">
            <v>5.426461583643416E-2</v>
          </cell>
          <cell r="CH941">
            <v>0</v>
          </cell>
          <cell r="CI941">
            <v>0</v>
          </cell>
          <cell r="CJ941">
            <v>5.2539989588474612E-2</v>
          </cell>
          <cell r="CK941">
            <v>0.39831851297186915</v>
          </cell>
          <cell r="CL941">
            <v>1.6338456697610582E-2</v>
          </cell>
          <cell r="CM941">
            <v>4.1128332966309245E-3</v>
          </cell>
          <cell r="CN941">
            <v>-4.5094514908186056E-3</v>
          </cell>
          <cell r="CO941">
            <v>9.8358099687565925E-2</v>
          </cell>
          <cell r="CP941">
            <v>0</v>
          </cell>
          <cell r="CQ941">
            <v>2.6015886633000918E-2</v>
          </cell>
          <cell r="CR941">
            <v>6.1543095226028299E-2</v>
          </cell>
          <cell r="CS941">
            <v>5.3105793477698171E-2</v>
          </cell>
          <cell r="CT941">
            <v>2.6589329344886892E-2</v>
          </cell>
          <cell r="CU941">
            <v>0</v>
          </cell>
          <cell r="CV941">
            <v>0</v>
          </cell>
          <cell r="CW941">
            <v>0.26570344271880586</v>
          </cell>
          <cell r="CX941">
            <v>-3.6301706572601233E-3</v>
          </cell>
          <cell r="CY941">
            <v>2.6839729577403659E-3</v>
          </cell>
          <cell r="CZ941">
            <v>7.8739753743661822E-4</v>
          </cell>
          <cell r="DA941">
            <v>0.40022800821205351</v>
          </cell>
          <cell r="DB941">
            <v>-5.6879596185247294E-2</v>
          </cell>
          <cell r="DC941">
            <v>0</v>
          </cell>
          <cell r="DD941">
            <v>4.992896530631441E-2</v>
          </cell>
          <cell r="DE941">
            <v>6.4803880249407086E-2</v>
          </cell>
          <cell r="DF941">
            <v>2.068198255871323E-2</v>
          </cell>
          <cell r="DG941">
            <v>5.9077924717467312E-2</v>
          </cell>
          <cell r="DH941">
            <v>0</v>
          </cell>
          <cell r="DI941">
            <v>0</v>
          </cell>
          <cell r="DJ941">
            <v>6.6959626512218762E-2</v>
          </cell>
          <cell r="DK941">
            <v>0.14206909906847898</v>
          </cell>
          <cell r="DL941">
            <v>1.2725835665207796E-2</v>
          </cell>
          <cell r="DM941">
            <v>0.12910055910563756</v>
          </cell>
          <cell r="DN941">
            <v>0.39450036067906069</v>
          </cell>
          <cell r="DO941">
            <v>-2.5761121236723028E-2</v>
          </cell>
          <cell r="DP941">
            <v>-6.5458591355515239E-2</v>
          </cell>
          <cell r="DQ941">
            <v>4.3750887278243056E-2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</row>
        <row r="942"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7.8027228447467678E-2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-8.5487013280483914E-2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-8.5487013280483914E-2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0</v>
          </cell>
          <cell r="BZ942">
            <v>0</v>
          </cell>
          <cell r="CA942">
            <v>0</v>
          </cell>
          <cell r="CB942">
            <v>0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  <cell r="DF942">
            <v>0</v>
          </cell>
          <cell r="DG942">
            <v>0</v>
          </cell>
          <cell r="DH942">
            <v>0</v>
          </cell>
          <cell r="DI942">
            <v>0</v>
          </cell>
          <cell r="DJ942">
            <v>0</v>
          </cell>
          <cell r="DK942">
            <v>0</v>
          </cell>
          <cell r="DL942">
            <v>0</v>
          </cell>
          <cell r="DM942">
            <v>0</v>
          </cell>
          <cell r="DN942">
            <v>0</v>
          </cell>
          <cell r="DO942">
            <v>0</v>
          </cell>
          <cell r="DP942">
            <v>0</v>
          </cell>
          <cell r="DQ942">
            <v>0</v>
          </cell>
          <cell r="DR942">
            <v>0</v>
          </cell>
          <cell r="DS942">
            <v>0</v>
          </cell>
          <cell r="DT942">
            <v>0</v>
          </cell>
          <cell r="DU942">
            <v>0</v>
          </cell>
          <cell r="DV942">
            <v>0</v>
          </cell>
          <cell r="DW942">
            <v>0</v>
          </cell>
          <cell r="DX942">
            <v>0</v>
          </cell>
          <cell r="DY942">
            <v>0</v>
          </cell>
          <cell r="DZ942">
            <v>0</v>
          </cell>
          <cell r="EA942">
            <v>0</v>
          </cell>
          <cell r="EB942">
            <v>0</v>
          </cell>
          <cell r="EC942">
            <v>0</v>
          </cell>
          <cell r="ED942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</row>
        <row r="945">
          <cell r="F945">
            <v>-1.4929629798388078E-2</v>
          </cell>
          <cell r="G945">
            <v>1.7568820259910467E-2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1.402299330702661E-2</v>
          </cell>
          <cell r="M945">
            <v>-3.8522343773763623E-3</v>
          </cell>
          <cell r="N945">
            <v>4.3102689678725881E-2</v>
          </cell>
          <cell r="O945">
            <v>1.2127204659119428E-2</v>
          </cell>
          <cell r="P945">
            <v>-6.4598917898734953E-3</v>
          </cell>
          <cell r="Q945">
            <v>-1.1840072516463351E-2</v>
          </cell>
          <cell r="R945">
            <v>9.3549113467119582E-3</v>
          </cell>
          <cell r="S945">
            <v>-1.3414701329757861E-2</v>
          </cell>
          <cell r="T945">
            <v>5.4922852932293154E-4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1.5059214574122848E-2</v>
          </cell>
          <cell r="Z945">
            <v>8.0081763881949541E-3</v>
          </cell>
          <cell r="AA945">
            <v>5.3107398674065109E-2</v>
          </cell>
          <cell r="AB945">
            <v>4.5081546362304437E-2</v>
          </cell>
          <cell r="AC945">
            <v>5.576502198465505E-4</v>
          </cell>
          <cell r="AD945">
            <v>3.310422742430319E-3</v>
          </cell>
          <cell r="AE945">
            <v>1.3963888340487784E-2</v>
          </cell>
          <cell r="AF945">
            <v>7.896347158265371E-3</v>
          </cell>
          <cell r="AG945">
            <v>1.225401849506369E-2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1.4487991571211722E-2</v>
          </cell>
          <cell r="AM945">
            <v>2.0339527712572192E-2</v>
          </cell>
          <cell r="AN945">
            <v>5.3457203298158618E-2</v>
          </cell>
          <cell r="AO945">
            <v>6.2370558621328342E-2</v>
          </cell>
          <cell r="AP945">
            <v>7.7073528433651006E-3</v>
          </cell>
          <cell r="AQ945">
            <v>-1.0946339614108069E-2</v>
          </cell>
          <cell r="AR945">
            <v>0</v>
          </cell>
          <cell r="AS945">
            <v>2.1559933420356003E-2</v>
          </cell>
          <cell r="AT945">
            <v>4.4237096803016129E-2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1.1848092855302639E-2</v>
          </cell>
          <cell r="AZ945">
            <v>1.3809307925619407E-2</v>
          </cell>
          <cell r="BA945">
            <v>3.5140462110284432E-2</v>
          </cell>
          <cell r="BB945">
            <v>5.0182768868275218E-2</v>
          </cell>
          <cell r="BC945">
            <v>4.7375319327578325E-2</v>
          </cell>
          <cell r="BD945">
            <v>-1.3589229371277156E-2</v>
          </cell>
          <cell r="BE945">
            <v>1.3894663275513253E-2</v>
          </cell>
          <cell r="BF945">
            <v>9.3858014636793996E-4</v>
          </cell>
          <cell r="BG945">
            <v>2.7887109172063163E-2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1.145827716291592E-2</v>
          </cell>
          <cell r="BM945">
            <v>4.711133268315848E-3</v>
          </cell>
          <cell r="BN945">
            <v>2.826576336890696E-2</v>
          </cell>
          <cell r="BO945">
            <v>5.8752297176802415E-2</v>
          </cell>
          <cell r="BP945">
            <v>2.6467503463123876E-2</v>
          </cell>
          <cell r="BQ945">
            <v>8.2552955476487E-3</v>
          </cell>
          <cell r="BR945">
            <v>1.0293692002472099E-2</v>
          </cell>
          <cell r="BS945">
            <v>-3.4397286722764875E-4</v>
          </cell>
          <cell r="BT945">
            <v>1.5160565998321829E-2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7.0880389007115241E-3</v>
          </cell>
          <cell r="BZ945">
            <v>4.7273166749945972E-3</v>
          </cell>
          <cell r="CA945">
            <v>3.3979627715460481E-2</v>
          </cell>
          <cell r="CB945">
            <v>4.5199464760209196E-2</v>
          </cell>
          <cell r="CC945">
            <v>2.0489868087310015E-2</v>
          </cell>
          <cell r="CD945">
            <v>-2.7766052401005936E-3</v>
          </cell>
          <cell r="CE945">
            <v>8.4593655539464407E-3</v>
          </cell>
          <cell r="CF945">
            <v>8.6700003969539807E-3</v>
          </cell>
          <cell r="CG945">
            <v>2.3225735614921916E-2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6.744575689360488E-3</v>
          </cell>
          <cell r="CM945">
            <v>1.4898614503117358E-2</v>
          </cell>
          <cell r="CN945">
            <v>3.3268051630990669E-2</v>
          </cell>
          <cell r="CO945">
            <v>2.0614333697764664E-2</v>
          </cell>
          <cell r="CP945">
            <v>7.4076279343415763E-3</v>
          </cell>
          <cell r="CQ945">
            <v>-1.3316552820064942E-2</v>
          </cell>
          <cell r="CR945">
            <v>4.3188080817815333E-3</v>
          </cell>
          <cell r="CS945">
            <v>-5.9479707541356674E-3</v>
          </cell>
          <cell r="CT945">
            <v>1.4727268186383924E-2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1.9146332904334429E-2</v>
          </cell>
          <cell r="CZ945">
            <v>2.3803387481386551E-2</v>
          </cell>
          <cell r="DA945">
            <v>2.2720620760125598E-2</v>
          </cell>
          <cell r="DB945">
            <v>1.6502395709565576E-3</v>
          </cell>
          <cell r="DC945">
            <v>-4.645498875248677E-3</v>
          </cell>
          <cell r="DD945">
            <v>-1.9628682292420763E-2</v>
          </cell>
          <cell r="DE945">
            <v>-8.5379792631101736E-4</v>
          </cell>
          <cell r="DF945">
            <v>2.002236064768681E-3</v>
          </cell>
          <cell r="DG945">
            <v>5.3351088917281686E-3</v>
          </cell>
          <cell r="DH945">
            <v>-2.8372137515162876E-2</v>
          </cell>
          <cell r="DI945">
            <v>-1.809997933548857E-3</v>
          </cell>
          <cell r="DJ945">
            <v>1.9677466701040203E-3</v>
          </cell>
          <cell r="DK945">
            <v>1.0210193006269463E-2</v>
          </cell>
          <cell r="DL945">
            <v>1.3085220159844368E-2</v>
          </cell>
          <cell r="DM945">
            <v>1.8731124892156004E-2</v>
          </cell>
          <cell r="DN945">
            <v>1.0635250758738835E-2</v>
          </cell>
          <cell r="DO945">
            <v>-5.7010421215437646E-3</v>
          </cell>
          <cell r="DP945">
            <v>3.1779008572456746E-3</v>
          </cell>
          <cell r="DQ945">
            <v>-3.9507178846264424E-2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7.8027228447467678E-2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-8.5487013280483914E-2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-8.5487013280483914E-2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</row>
        <row r="953"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7.8027228447467678E-2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-8.5487013280483914E-2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-8.5487013280483914E-2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9"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</row>
        <row r="961"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</row>
        <row r="965"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</row>
        <row r="971">
          <cell r="J971" t="str">
            <v>Mills / kWh</v>
          </cell>
          <cell r="W971" t="str">
            <v>Mills / kWh</v>
          </cell>
          <cell r="AJ971" t="str">
            <v>Mills / kWh</v>
          </cell>
          <cell r="AW971" t="str">
            <v>Mills / kWh</v>
          </cell>
          <cell r="BJ971" t="str">
            <v>Mills / kWh</v>
          </cell>
          <cell r="BW971" t="str">
            <v>Mills / kWh</v>
          </cell>
          <cell r="CJ971" t="str">
            <v>Mills / kWh</v>
          </cell>
          <cell r="CW971" t="str">
            <v>Mills / kWh</v>
          </cell>
          <cell r="DJ971" t="str">
            <v>Mills / kWh</v>
          </cell>
          <cell r="DW971" t="str">
            <v>Mills / kWh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0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>
            <v>0</v>
          </cell>
          <cell r="DZ976">
            <v>0</v>
          </cell>
          <cell r="EA976">
            <v>0</v>
          </cell>
          <cell r="EB976">
            <v>0</v>
          </cell>
          <cell r="EC976">
            <v>0</v>
          </cell>
          <cell r="ED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</row>
        <row r="983"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>
            <v>0</v>
          </cell>
          <cell r="DZ983">
            <v>0</v>
          </cell>
          <cell r="EA983">
            <v>0</v>
          </cell>
          <cell r="EB983">
            <v>0</v>
          </cell>
          <cell r="EC983">
            <v>0</v>
          </cell>
          <cell r="ED983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</row>
        <row r="990"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0</v>
          </cell>
        </row>
        <row r="991"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  <cell r="DD991">
            <v>0</v>
          </cell>
          <cell r="DE991">
            <v>0</v>
          </cell>
          <cell r="DF991">
            <v>0</v>
          </cell>
          <cell r="DG991">
            <v>0</v>
          </cell>
          <cell r="DH991">
            <v>0</v>
          </cell>
          <cell r="DI991">
            <v>0</v>
          </cell>
          <cell r="DJ991">
            <v>0</v>
          </cell>
          <cell r="DK991">
            <v>0</v>
          </cell>
          <cell r="DL991">
            <v>0</v>
          </cell>
          <cell r="DM991">
            <v>0</v>
          </cell>
          <cell r="DN991">
            <v>0</v>
          </cell>
          <cell r="DO991">
            <v>0</v>
          </cell>
          <cell r="DP991">
            <v>0</v>
          </cell>
          <cell r="DQ991">
            <v>0</v>
          </cell>
          <cell r="DR991">
            <v>0</v>
          </cell>
          <cell r="DS991">
            <v>0</v>
          </cell>
          <cell r="DT991">
            <v>0</v>
          </cell>
          <cell r="DU991">
            <v>0</v>
          </cell>
          <cell r="DV991">
            <v>0</v>
          </cell>
          <cell r="DW991">
            <v>0</v>
          </cell>
          <cell r="DX991">
            <v>0</v>
          </cell>
          <cell r="DY991">
            <v>0</v>
          </cell>
          <cell r="DZ991">
            <v>0</v>
          </cell>
          <cell r="EA991">
            <v>0</v>
          </cell>
          <cell r="EB991">
            <v>0</v>
          </cell>
          <cell r="EC991">
            <v>0</v>
          </cell>
          <cell r="ED991">
            <v>0</v>
          </cell>
        </row>
        <row r="992"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  <cell r="DG992">
            <v>0</v>
          </cell>
          <cell r="DH992">
            <v>0</v>
          </cell>
          <cell r="DI992">
            <v>0</v>
          </cell>
          <cell r="DJ992">
            <v>0</v>
          </cell>
          <cell r="DK992">
            <v>0</v>
          </cell>
          <cell r="DL992">
            <v>0</v>
          </cell>
          <cell r="DM992">
            <v>0</v>
          </cell>
          <cell r="DN992">
            <v>0</v>
          </cell>
          <cell r="DO992">
            <v>0</v>
          </cell>
          <cell r="DP992">
            <v>0</v>
          </cell>
          <cell r="DQ992">
            <v>0</v>
          </cell>
          <cell r="DR992">
            <v>0</v>
          </cell>
          <cell r="DS992">
            <v>0</v>
          </cell>
          <cell r="DT992">
            <v>0</v>
          </cell>
          <cell r="DU992">
            <v>0</v>
          </cell>
          <cell r="DV992">
            <v>0</v>
          </cell>
          <cell r="DW992">
            <v>0</v>
          </cell>
          <cell r="DX992">
            <v>0</v>
          </cell>
          <cell r="DY992">
            <v>0</v>
          </cell>
          <cell r="DZ992">
            <v>0</v>
          </cell>
          <cell r="EA992">
            <v>0</v>
          </cell>
          <cell r="EB992">
            <v>0</v>
          </cell>
          <cell r="EC992">
            <v>0</v>
          </cell>
          <cell r="ED992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</row>
        <row r="997">
          <cell r="F997">
            <v>0</v>
          </cell>
          <cell r="G997">
            <v>-0.01</v>
          </cell>
          <cell r="H997">
            <v>-0.02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-0.01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-0.01</v>
          </cell>
          <cell r="AE997">
            <v>-0.01</v>
          </cell>
          <cell r="AF997">
            <v>0</v>
          </cell>
          <cell r="AG997">
            <v>-0.01</v>
          </cell>
          <cell r="AH997">
            <v>-0.04</v>
          </cell>
          <cell r="AI997">
            <v>-0.01</v>
          </cell>
          <cell r="AJ997">
            <v>-0.01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-0.01</v>
          </cell>
          <cell r="AS997">
            <v>0</v>
          </cell>
          <cell r="AT997">
            <v>0</v>
          </cell>
          <cell r="AU997">
            <v>-0.02</v>
          </cell>
          <cell r="AV997">
            <v>-0.01</v>
          </cell>
          <cell r="AW997">
            <v>-0.01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-0.01</v>
          </cell>
          <cell r="BP997">
            <v>0</v>
          </cell>
          <cell r="BQ997">
            <v>0</v>
          </cell>
          <cell r="BR997">
            <v>-0.01</v>
          </cell>
          <cell r="BS997">
            <v>0</v>
          </cell>
          <cell r="BT997">
            <v>-0.01</v>
          </cell>
          <cell r="BU997">
            <v>0</v>
          </cell>
          <cell r="BV997">
            <v>-0.01</v>
          </cell>
          <cell r="BW997">
            <v>0</v>
          </cell>
          <cell r="BX997">
            <v>0</v>
          </cell>
          <cell r="BY997">
            <v>0</v>
          </cell>
          <cell r="BZ997">
            <v>0</v>
          </cell>
          <cell r="CA997">
            <v>0</v>
          </cell>
          <cell r="CB997">
            <v>0</v>
          </cell>
          <cell r="CC997">
            <v>0</v>
          </cell>
          <cell r="CD997">
            <v>0</v>
          </cell>
          <cell r="CE997">
            <v>-0.01</v>
          </cell>
          <cell r="CF997">
            <v>-0.01</v>
          </cell>
          <cell r="CG997">
            <v>0</v>
          </cell>
          <cell r="CH997">
            <v>-0.01</v>
          </cell>
          <cell r="CI997">
            <v>0</v>
          </cell>
          <cell r="CJ997">
            <v>-0.01</v>
          </cell>
          <cell r="CK997">
            <v>-0.01</v>
          </cell>
          <cell r="CL997">
            <v>0</v>
          </cell>
          <cell r="CM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  <cell r="CR997">
            <v>0</v>
          </cell>
          <cell r="CS997">
            <v>0</v>
          </cell>
          <cell r="CT997">
            <v>-0.01</v>
          </cell>
          <cell r="CU997">
            <v>-0.01</v>
          </cell>
          <cell r="CV997">
            <v>0</v>
          </cell>
          <cell r="CW997">
            <v>0</v>
          </cell>
          <cell r="CX997">
            <v>0</v>
          </cell>
          <cell r="CY997">
            <v>0</v>
          </cell>
          <cell r="CZ997">
            <v>0</v>
          </cell>
          <cell r="DA997">
            <v>0</v>
          </cell>
          <cell r="DB997">
            <v>0</v>
          </cell>
          <cell r="DC997">
            <v>0</v>
          </cell>
          <cell r="DD997">
            <v>-0.01</v>
          </cell>
          <cell r="DE997">
            <v>0</v>
          </cell>
          <cell r="DF997">
            <v>-0.01</v>
          </cell>
          <cell r="DG997">
            <v>0</v>
          </cell>
          <cell r="DH997">
            <v>-0.01</v>
          </cell>
          <cell r="DI997">
            <v>0</v>
          </cell>
          <cell r="DJ997">
            <v>0</v>
          </cell>
          <cell r="DK997">
            <v>-0.01</v>
          </cell>
          <cell r="DL997">
            <v>0</v>
          </cell>
          <cell r="DM997">
            <v>0</v>
          </cell>
          <cell r="DN997">
            <v>0</v>
          </cell>
          <cell r="DO997">
            <v>0</v>
          </cell>
          <cell r="DP997">
            <v>0</v>
          </cell>
          <cell r="DQ997">
            <v>-0.01</v>
          </cell>
          <cell r="DR997">
            <v>0</v>
          </cell>
          <cell r="DS997">
            <v>0</v>
          </cell>
          <cell r="DT997">
            <v>0</v>
          </cell>
          <cell r="DU997">
            <v>0</v>
          </cell>
          <cell r="DV997">
            <v>0</v>
          </cell>
          <cell r="DW997">
            <v>0</v>
          </cell>
          <cell r="DX997">
            <v>0</v>
          </cell>
          <cell r="DY997">
            <v>0</v>
          </cell>
          <cell r="DZ997">
            <v>0</v>
          </cell>
          <cell r="EA997">
            <v>0</v>
          </cell>
          <cell r="EB997">
            <v>0</v>
          </cell>
          <cell r="EC997">
            <v>0</v>
          </cell>
          <cell r="ED997">
            <v>0</v>
          </cell>
        </row>
        <row r="998">
          <cell r="F998">
            <v>-0.02</v>
          </cell>
          <cell r="G998">
            <v>-0.01</v>
          </cell>
          <cell r="H998">
            <v>-0.03</v>
          </cell>
          <cell r="I998">
            <v>-0.02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-0.01</v>
          </cell>
          <cell r="P998">
            <v>-0.01</v>
          </cell>
          <cell r="Q998">
            <v>-0.01</v>
          </cell>
          <cell r="R998">
            <v>-0.01</v>
          </cell>
          <cell r="S998">
            <v>-0.01</v>
          </cell>
          <cell r="T998">
            <v>0</v>
          </cell>
          <cell r="U998">
            <v>-0.03</v>
          </cell>
          <cell r="V998">
            <v>-0.03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-0.02</v>
          </cell>
          <cell r="AC998">
            <v>-0.03</v>
          </cell>
          <cell r="AD998">
            <v>-0.01</v>
          </cell>
          <cell r="AE998">
            <v>-0.01</v>
          </cell>
          <cell r="AF998">
            <v>0</v>
          </cell>
          <cell r="AG998">
            <v>-0.01</v>
          </cell>
          <cell r="AH998">
            <v>-0.01</v>
          </cell>
          <cell r="AI998">
            <v>-0.04</v>
          </cell>
          <cell r="AJ998">
            <v>0</v>
          </cell>
          <cell r="AK998">
            <v>-0.01</v>
          </cell>
          <cell r="AL998">
            <v>0</v>
          </cell>
          <cell r="AM998">
            <v>0</v>
          </cell>
          <cell r="AN998">
            <v>0</v>
          </cell>
          <cell r="AO998">
            <v>-0.02</v>
          </cell>
          <cell r="AP998">
            <v>-0.03</v>
          </cell>
          <cell r="AQ998">
            <v>0</v>
          </cell>
          <cell r="AR998">
            <v>-0.02</v>
          </cell>
          <cell r="AS998">
            <v>0</v>
          </cell>
          <cell r="AT998">
            <v>-0.03</v>
          </cell>
          <cell r="AU998">
            <v>-0.03</v>
          </cell>
          <cell r="AV998">
            <v>-0.02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-0.02</v>
          </cell>
          <cell r="BC998">
            <v>-0.03</v>
          </cell>
          <cell r="BD998">
            <v>0</v>
          </cell>
          <cell r="BE998">
            <v>-0.02</v>
          </cell>
          <cell r="BF998">
            <v>-0.01</v>
          </cell>
          <cell r="BG998">
            <v>-0.02</v>
          </cell>
          <cell r="BH998">
            <v>-0.06</v>
          </cell>
          <cell r="BI998">
            <v>-0.03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-0.02</v>
          </cell>
          <cell r="BP998">
            <v>-0.04</v>
          </cell>
          <cell r="BQ998">
            <v>0</v>
          </cell>
          <cell r="BR998">
            <v>-0.02</v>
          </cell>
          <cell r="BS998">
            <v>-0.01</v>
          </cell>
          <cell r="BT998">
            <v>-0.01</v>
          </cell>
          <cell r="BU998">
            <v>-0.04</v>
          </cell>
          <cell r="BV998">
            <v>-0.02</v>
          </cell>
          <cell r="BW998">
            <v>0</v>
          </cell>
          <cell r="BX998">
            <v>0</v>
          </cell>
          <cell r="BY998">
            <v>0</v>
          </cell>
          <cell r="BZ998">
            <v>0</v>
          </cell>
          <cell r="CA998">
            <v>0</v>
          </cell>
          <cell r="CB998">
            <v>-0.02</v>
          </cell>
          <cell r="CC998">
            <v>-0.04</v>
          </cell>
          <cell r="CD998">
            <v>0</v>
          </cell>
          <cell r="CE998">
            <v>-0.01</v>
          </cell>
          <cell r="CF998">
            <v>0.01</v>
          </cell>
          <cell r="CG998">
            <v>-0.01</v>
          </cell>
          <cell r="CH998">
            <v>-0.05</v>
          </cell>
          <cell r="CI998">
            <v>-0.03</v>
          </cell>
          <cell r="CJ998">
            <v>0</v>
          </cell>
          <cell r="CK998">
            <v>0</v>
          </cell>
          <cell r="CL998">
            <v>0</v>
          </cell>
          <cell r="CM998">
            <v>0</v>
          </cell>
          <cell r="CN998">
            <v>0</v>
          </cell>
          <cell r="CO998">
            <v>-0.02</v>
          </cell>
          <cell r="CP998">
            <v>-0.04</v>
          </cell>
          <cell r="CQ998">
            <v>-0.01</v>
          </cell>
          <cell r="CR998">
            <v>-0.02</v>
          </cell>
          <cell r="CS998">
            <v>-0.01</v>
          </cell>
          <cell r="CT998">
            <v>-0.04</v>
          </cell>
          <cell r="CU998">
            <v>-0.06</v>
          </cell>
          <cell r="CV998">
            <v>-0.04</v>
          </cell>
          <cell r="CW998">
            <v>0</v>
          </cell>
          <cell r="CX998">
            <v>0</v>
          </cell>
          <cell r="CY998">
            <v>0</v>
          </cell>
          <cell r="CZ998">
            <v>0</v>
          </cell>
          <cell r="DA998">
            <v>0</v>
          </cell>
          <cell r="DB998">
            <v>-0.03</v>
          </cell>
          <cell r="DC998">
            <v>-0.03</v>
          </cell>
          <cell r="DD998">
            <v>0</v>
          </cell>
          <cell r="DE998">
            <v>-0.02</v>
          </cell>
          <cell r="DF998">
            <v>-0.03</v>
          </cell>
          <cell r="DG998">
            <v>-0.04</v>
          </cell>
          <cell r="DH998">
            <v>-0.06</v>
          </cell>
          <cell r="DI998">
            <v>-0.04</v>
          </cell>
          <cell r="DJ998">
            <v>0</v>
          </cell>
          <cell r="DK998">
            <v>0</v>
          </cell>
          <cell r="DL998">
            <v>0</v>
          </cell>
          <cell r="DM998">
            <v>0</v>
          </cell>
          <cell r="DN998">
            <v>0</v>
          </cell>
          <cell r="DO998">
            <v>-0.02</v>
          </cell>
          <cell r="DP998">
            <v>-0.02</v>
          </cell>
          <cell r="DQ998">
            <v>-0.01</v>
          </cell>
          <cell r="DR998">
            <v>0</v>
          </cell>
          <cell r="DS998">
            <v>0</v>
          </cell>
          <cell r="DT998">
            <v>0</v>
          </cell>
          <cell r="DU998">
            <v>0</v>
          </cell>
          <cell r="DV998">
            <v>0</v>
          </cell>
          <cell r="DW998">
            <v>0</v>
          </cell>
          <cell r="DX998">
            <v>0</v>
          </cell>
          <cell r="DY998">
            <v>0</v>
          </cell>
          <cell r="DZ998">
            <v>0</v>
          </cell>
          <cell r="EA998">
            <v>0</v>
          </cell>
          <cell r="EB998">
            <v>0</v>
          </cell>
          <cell r="EC998">
            <v>0</v>
          </cell>
          <cell r="ED998">
            <v>0</v>
          </cell>
        </row>
        <row r="999">
          <cell r="F999">
            <v>-0.01</v>
          </cell>
          <cell r="G999">
            <v>0</v>
          </cell>
          <cell r="H999">
            <v>-0.01</v>
          </cell>
          <cell r="I999">
            <v>-0.03</v>
          </cell>
          <cell r="J999">
            <v>-0.03</v>
          </cell>
          <cell r="K999">
            <v>-0.01</v>
          </cell>
          <cell r="L999">
            <v>0</v>
          </cell>
          <cell r="M999">
            <v>0</v>
          </cell>
          <cell r="N999">
            <v>0</v>
          </cell>
          <cell r="O999">
            <v>-0.03</v>
          </cell>
          <cell r="P999">
            <v>-0.01</v>
          </cell>
          <cell r="Q999">
            <v>-0.02</v>
          </cell>
          <cell r="R999">
            <v>-0.03</v>
          </cell>
          <cell r="S999">
            <v>0</v>
          </cell>
          <cell r="T999">
            <v>-0.01</v>
          </cell>
          <cell r="U999">
            <v>-0.03</v>
          </cell>
          <cell r="V999">
            <v>-0.02</v>
          </cell>
          <cell r="W999">
            <v>-0.04</v>
          </cell>
          <cell r="X999">
            <v>-0.02</v>
          </cell>
          <cell r="Y999">
            <v>0</v>
          </cell>
          <cell r="Z999">
            <v>0</v>
          </cell>
          <cell r="AA999">
            <v>-0.01</v>
          </cell>
          <cell r="AB999">
            <v>-0.02</v>
          </cell>
          <cell r="AC999">
            <v>0</v>
          </cell>
          <cell r="AD999">
            <v>-0.01</v>
          </cell>
          <cell r="AE999">
            <v>-0.03</v>
          </cell>
          <cell r="AF999">
            <v>-0.01</v>
          </cell>
          <cell r="AG999">
            <v>-0.01</v>
          </cell>
          <cell r="AH999">
            <v>-0.03</v>
          </cell>
          <cell r="AI999">
            <v>-0.02</v>
          </cell>
          <cell r="AJ999">
            <v>-0.06</v>
          </cell>
          <cell r="AK999">
            <v>-0.04</v>
          </cell>
          <cell r="AL999">
            <v>-0.01</v>
          </cell>
          <cell r="AM999">
            <v>0</v>
          </cell>
          <cell r="AN999">
            <v>-0.01</v>
          </cell>
          <cell r="AO999">
            <v>-0.01</v>
          </cell>
          <cell r="AP999">
            <v>0</v>
          </cell>
          <cell r="AQ999">
            <v>-0.01</v>
          </cell>
          <cell r="AR999">
            <v>-0.03</v>
          </cell>
          <cell r="AS999">
            <v>-0.01</v>
          </cell>
          <cell r="AT999">
            <v>-0.01</v>
          </cell>
          <cell r="AU999">
            <v>-0.01</v>
          </cell>
          <cell r="AV999">
            <v>-0.03</v>
          </cell>
          <cell r="AW999">
            <v>-0.05</v>
          </cell>
          <cell r="AX999">
            <v>-0.02</v>
          </cell>
          <cell r="AY999">
            <v>-0.01</v>
          </cell>
          <cell r="AZ999">
            <v>0</v>
          </cell>
          <cell r="BA999">
            <v>-0.01</v>
          </cell>
          <cell r="BB999">
            <v>-0.04</v>
          </cell>
          <cell r="BC999">
            <v>-0.02</v>
          </cell>
          <cell r="BD999">
            <v>-0.01</v>
          </cell>
          <cell r="BE999">
            <v>-0.03</v>
          </cell>
          <cell r="BF999">
            <v>-0.01</v>
          </cell>
          <cell r="BG999">
            <v>-0.02</v>
          </cell>
          <cell r="BH999">
            <v>0.01</v>
          </cell>
          <cell r="BI999">
            <v>-0.05</v>
          </cell>
          <cell r="BJ999">
            <v>-0.04</v>
          </cell>
          <cell r="BK999">
            <v>-0.01</v>
          </cell>
          <cell r="BL999">
            <v>-0.01</v>
          </cell>
          <cell r="BM999">
            <v>0</v>
          </cell>
          <cell r="BN999">
            <v>-0.01</v>
          </cell>
          <cell r="BO999">
            <v>-0.02</v>
          </cell>
          <cell r="BP999">
            <v>-0.01</v>
          </cell>
          <cell r="BQ999">
            <v>-0.01</v>
          </cell>
          <cell r="BR999">
            <v>-0.02</v>
          </cell>
          <cell r="BS999">
            <v>0</v>
          </cell>
          <cell r="BT999">
            <v>-0.01</v>
          </cell>
          <cell r="BU999">
            <v>-0.01</v>
          </cell>
          <cell r="BV999">
            <v>-0.02</v>
          </cell>
          <cell r="BW999">
            <v>-0.03</v>
          </cell>
          <cell r="BX999">
            <v>-0.01</v>
          </cell>
          <cell r="BY999">
            <v>-0.01</v>
          </cell>
          <cell r="BZ999">
            <v>0</v>
          </cell>
          <cell r="CA999">
            <v>-0.01</v>
          </cell>
          <cell r="CB999">
            <v>-0.01</v>
          </cell>
          <cell r="CC999">
            <v>-0.02</v>
          </cell>
          <cell r="CD999">
            <v>-0.01</v>
          </cell>
          <cell r="CE999">
            <v>-0.03</v>
          </cell>
          <cell r="CF999">
            <v>-0.01</v>
          </cell>
          <cell r="CG999">
            <v>0</v>
          </cell>
          <cell r="CH999">
            <v>-0.04</v>
          </cell>
          <cell r="CI999">
            <v>-0.03</v>
          </cell>
          <cell r="CJ999">
            <v>-0.05</v>
          </cell>
          <cell r="CK999">
            <v>-0.01</v>
          </cell>
          <cell r="CL999">
            <v>-0.01</v>
          </cell>
          <cell r="CM999">
            <v>0</v>
          </cell>
          <cell r="CN999">
            <v>-0.01</v>
          </cell>
          <cell r="CO999">
            <v>-0.02</v>
          </cell>
          <cell r="CP999">
            <v>-0.01</v>
          </cell>
          <cell r="CQ999">
            <v>-0.01</v>
          </cell>
          <cell r="CR999">
            <v>-0.03</v>
          </cell>
          <cell r="CS999">
            <v>-0.01</v>
          </cell>
          <cell r="CT999">
            <v>-0.01</v>
          </cell>
          <cell r="CU999">
            <v>-0.02</v>
          </cell>
          <cell r="CV999">
            <v>-0.03</v>
          </cell>
          <cell r="CW999">
            <v>-0.05</v>
          </cell>
          <cell r="CX999">
            <v>-0.03</v>
          </cell>
          <cell r="CY999">
            <v>-0.01</v>
          </cell>
          <cell r="CZ999">
            <v>-0.01</v>
          </cell>
          <cell r="DA999">
            <v>-0.01</v>
          </cell>
          <cell r="DB999">
            <v>-0.02</v>
          </cell>
          <cell r="DC999">
            <v>-0.01</v>
          </cell>
          <cell r="DD999">
            <v>-0.01</v>
          </cell>
          <cell r="DE999">
            <v>-0.03</v>
          </cell>
          <cell r="DF999">
            <v>-0.01</v>
          </cell>
          <cell r="DG999">
            <v>-0.01</v>
          </cell>
          <cell r="DH999">
            <v>-0.02</v>
          </cell>
          <cell r="DI999">
            <v>-0.02</v>
          </cell>
          <cell r="DJ999">
            <v>-0.05</v>
          </cell>
          <cell r="DK999">
            <v>-0.03</v>
          </cell>
          <cell r="DL999">
            <v>-0.01</v>
          </cell>
          <cell r="DM999">
            <v>0</v>
          </cell>
          <cell r="DN999">
            <v>-0.01</v>
          </cell>
          <cell r="DO999">
            <v>-0.02</v>
          </cell>
          <cell r="DP999">
            <v>-0.01</v>
          </cell>
          <cell r="DQ999">
            <v>-0.02</v>
          </cell>
          <cell r="DR999">
            <v>0</v>
          </cell>
          <cell r="DS999">
            <v>0</v>
          </cell>
          <cell r="DT999">
            <v>0</v>
          </cell>
          <cell r="DU999">
            <v>0</v>
          </cell>
          <cell r="DV999">
            <v>0</v>
          </cell>
          <cell r="DW999">
            <v>0</v>
          </cell>
          <cell r="DX999">
            <v>0</v>
          </cell>
          <cell r="DY999">
            <v>0</v>
          </cell>
          <cell r="DZ999">
            <v>0</v>
          </cell>
          <cell r="EA999">
            <v>0</v>
          </cell>
          <cell r="EB999">
            <v>0</v>
          </cell>
          <cell r="EC999">
            <v>0</v>
          </cell>
          <cell r="ED999">
            <v>0</v>
          </cell>
        </row>
        <row r="1000">
          <cell r="F1000">
            <v>0</v>
          </cell>
          <cell r="G1000">
            <v>-0.01</v>
          </cell>
          <cell r="H1000">
            <v>-0.01</v>
          </cell>
          <cell r="I1000">
            <v>-0.01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-0.01</v>
          </cell>
          <cell r="O1000">
            <v>-0.01</v>
          </cell>
          <cell r="P1000">
            <v>0</v>
          </cell>
          <cell r="Q1000">
            <v>-0.01</v>
          </cell>
          <cell r="R1000">
            <v>-0.01</v>
          </cell>
          <cell r="S1000">
            <v>0</v>
          </cell>
          <cell r="T1000">
            <v>-0.01</v>
          </cell>
          <cell r="U1000">
            <v>-0.04</v>
          </cell>
          <cell r="V1000">
            <v>-0.02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-0.02</v>
          </cell>
          <cell r="AC1000">
            <v>-0.01</v>
          </cell>
          <cell r="AD1000">
            <v>0</v>
          </cell>
          <cell r="AE1000">
            <v>-0.01</v>
          </cell>
          <cell r="AF1000">
            <v>0</v>
          </cell>
          <cell r="AG1000">
            <v>-0.01</v>
          </cell>
          <cell r="AH1000">
            <v>-0.03</v>
          </cell>
          <cell r="AI1000">
            <v>-0.04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-0.01</v>
          </cell>
          <cell r="AO1000">
            <v>-0.02</v>
          </cell>
          <cell r="AP1000">
            <v>0</v>
          </cell>
          <cell r="AQ1000">
            <v>-0.02</v>
          </cell>
          <cell r="AR1000">
            <v>-0.01</v>
          </cell>
          <cell r="AS1000">
            <v>-0.01</v>
          </cell>
          <cell r="AT1000">
            <v>-0.01</v>
          </cell>
          <cell r="AU1000">
            <v>-0.02</v>
          </cell>
          <cell r="AV1000">
            <v>-0.01</v>
          </cell>
          <cell r="AW1000">
            <v>-0.01</v>
          </cell>
          <cell r="AX1000">
            <v>0</v>
          </cell>
          <cell r="AY1000">
            <v>0</v>
          </cell>
          <cell r="AZ1000">
            <v>0</v>
          </cell>
          <cell r="BA1000">
            <v>-0.01</v>
          </cell>
          <cell r="BB1000">
            <v>-0.02</v>
          </cell>
          <cell r="BC1000">
            <v>-0.02</v>
          </cell>
          <cell r="BD1000">
            <v>-0.01</v>
          </cell>
          <cell r="BE1000">
            <v>-0.01</v>
          </cell>
          <cell r="BF1000">
            <v>0</v>
          </cell>
          <cell r="BG1000">
            <v>-0.02</v>
          </cell>
          <cell r="BH1000">
            <v>-0.04</v>
          </cell>
          <cell r="BI1000">
            <v>-0.01</v>
          </cell>
          <cell r="BJ1000">
            <v>-0.01</v>
          </cell>
          <cell r="BK1000">
            <v>0</v>
          </cell>
          <cell r="BL1000">
            <v>-0.03</v>
          </cell>
          <cell r="BM1000">
            <v>0</v>
          </cell>
          <cell r="BN1000">
            <v>-0.01</v>
          </cell>
          <cell r="BO1000">
            <v>-0.02</v>
          </cell>
          <cell r="BP1000">
            <v>-0.02</v>
          </cell>
          <cell r="BQ1000">
            <v>-0.01</v>
          </cell>
          <cell r="BR1000">
            <v>-0.01</v>
          </cell>
          <cell r="BS1000">
            <v>0</v>
          </cell>
          <cell r="BT1000">
            <v>-0.01</v>
          </cell>
          <cell r="BU1000">
            <v>-0.05</v>
          </cell>
          <cell r="BV1000">
            <v>-0.03</v>
          </cell>
          <cell r="BW1000">
            <v>0</v>
          </cell>
          <cell r="BX1000">
            <v>-0.01</v>
          </cell>
          <cell r="BY1000">
            <v>0</v>
          </cell>
          <cell r="BZ1000">
            <v>0</v>
          </cell>
          <cell r="CA1000">
            <v>-0.01</v>
          </cell>
          <cell r="CB1000">
            <v>0</v>
          </cell>
          <cell r="CC1000">
            <v>-0.02</v>
          </cell>
          <cell r="CD1000">
            <v>-0.01</v>
          </cell>
          <cell r="CE1000">
            <v>-0.01</v>
          </cell>
          <cell r="CF1000">
            <v>-0.01</v>
          </cell>
          <cell r="CG1000">
            <v>-0.02</v>
          </cell>
          <cell r="CH1000">
            <v>-0.04</v>
          </cell>
          <cell r="CI1000">
            <v>-0.01</v>
          </cell>
          <cell r="CJ1000">
            <v>-0.02</v>
          </cell>
          <cell r="CK1000">
            <v>0</v>
          </cell>
          <cell r="CL1000">
            <v>0</v>
          </cell>
          <cell r="CM1000">
            <v>0</v>
          </cell>
          <cell r="CN1000">
            <v>-0.01</v>
          </cell>
          <cell r="CO1000">
            <v>-0.02</v>
          </cell>
          <cell r="CP1000">
            <v>-0.03</v>
          </cell>
          <cell r="CQ1000">
            <v>-0.01</v>
          </cell>
          <cell r="CR1000">
            <v>-0.01</v>
          </cell>
          <cell r="CS1000">
            <v>-0.01</v>
          </cell>
          <cell r="CT1000">
            <v>-0.01</v>
          </cell>
          <cell r="CU1000">
            <v>-0.06</v>
          </cell>
          <cell r="CV1000">
            <v>-0.01</v>
          </cell>
          <cell r="CW1000">
            <v>0</v>
          </cell>
          <cell r="CX1000">
            <v>0</v>
          </cell>
          <cell r="CY1000">
            <v>0</v>
          </cell>
          <cell r="CZ1000">
            <v>0</v>
          </cell>
          <cell r="DA1000">
            <v>-0.01</v>
          </cell>
          <cell r="DB1000">
            <v>-0.01</v>
          </cell>
          <cell r="DC1000">
            <v>0.01</v>
          </cell>
          <cell r="DD1000">
            <v>-0.01</v>
          </cell>
          <cell r="DE1000">
            <v>-0.03</v>
          </cell>
          <cell r="DF1000">
            <v>0.01</v>
          </cell>
          <cell r="DG1000">
            <v>-0.04</v>
          </cell>
          <cell r="DH1000">
            <v>-0.1</v>
          </cell>
          <cell r="DI1000">
            <v>-0.05</v>
          </cell>
          <cell r="DJ1000">
            <v>-0.01</v>
          </cell>
          <cell r="DK1000">
            <v>0</v>
          </cell>
          <cell r="DL1000">
            <v>0</v>
          </cell>
          <cell r="DM1000">
            <v>-0.01</v>
          </cell>
          <cell r="DN1000">
            <v>-0.01</v>
          </cell>
          <cell r="DO1000">
            <v>-0.04</v>
          </cell>
          <cell r="DP1000">
            <v>-0.06</v>
          </cell>
          <cell r="DQ1000">
            <v>-0.01</v>
          </cell>
          <cell r="DR1000">
            <v>0</v>
          </cell>
          <cell r="DS1000">
            <v>0</v>
          </cell>
          <cell r="DT1000">
            <v>0</v>
          </cell>
          <cell r="DU1000">
            <v>0</v>
          </cell>
          <cell r="DV1000">
            <v>0</v>
          </cell>
          <cell r="DW1000">
            <v>0</v>
          </cell>
          <cell r="DX1000">
            <v>0</v>
          </cell>
          <cell r="DY1000">
            <v>0</v>
          </cell>
          <cell r="DZ1000">
            <v>0</v>
          </cell>
          <cell r="EA1000">
            <v>0</v>
          </cell>
          <cell r="EB1000">
            <v>0</v>
          </cell>
          <cell r="EC1000">
            <v>0</v>
          </cell>
          <cell r="ED1000">
            <v>0</v>
          </cell>
        </row>
        <row r="1001">
          <cell r="F1001">
            <v>0</v>
          </cell>
          <cell r="G1001">
            <v>0</v>
          </cell>
          <cell r="H1001">
            <v>-0.04</v>
          </cell>
          <cell r="I1001">
            <v>0</v>
          </cell>
          <cell r="J1001">
            <v>0</v>
          </cell>
          <cell r="K1001">
            <v>0</v>
          </cell>
          <cell r="L1001">
            <v>0.02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-0.01</v>
          </cell>
          <cell r="R1001">
            <v>-0.01</v>
          </cell>
          <cell r="S1001">
            <v>-0.01</v>
          </cell>
          <cell r="T1001">
            <v>0</v>
          </cell>
          <cell r="U1001">
            <v>-0.03</v>
          </cell>
          <cell r="V1001">
            <v>-0.09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-0.02</v>
          </cell>
          <cell r="AF1001">
            <v>0</v>
          </cell>
          <cell r="AG1001">
            <v>-0.04</v>
          </cell>
          <cell r="AH1001">
            <v>0</v>
          </cell>
          <cell r="AI1001">
            <v>-0.05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-7.0000000000000007E-2</v>
          </cell>
          <cell r="AQ1001">
            <v>-0.03</v>
          </cell>
          <cell r="AR1001">
            <v>-0.01</v>
          </cell>
          <cell r="AS1001">
            <v>0</v>
          </cell>
          <cell r="AT1001">
            <v>-0.05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-0.02</v>
          </cell>
          <cell r="BD1001">
            <v>0</v>
          </cell>
          <cell r="BE1001">
            <v>-0.02</v>
          </cell>
          <cell r="BF1001">
            <v>0</v>
          </cell>
          <cell r="BG1001">
            <v>0</v>
          </cell>
          <cell r="BH1001">
            <v>-0.14000000000000001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-0.02</v>
          </cell>
          <cell r="BP1001">
            <v>0</v>
          </cell>
          <cell r="BQ1001">
            <v>-0.02</v>
          </cell>
          <cell r="BR1001">
            <v>-0.01</v>
          </cell>
          <cell r="BS1001">
            <v>0</v>
          </cell>
          <cell r="BT1001">
            <v>0</v>
          </cell>
          <cell r="BU1001">
            <v>-7.0000000000000007E-2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-0.02</v>
          </cell>
          <cell r="CF1001">
            <v>0</v>
          </cell>
          <cell r="CG1001">
            <v>0</v>
          </cell>
          <cell r="CH1001">
            <v>-7.0000000000000007E-2</v>
          </cell>
          <cell r="CI1001">
            <v>-0.06</v>
          </cell>
          <cell r="CJ1001">
            <v>0</v>
          </cell>
          <cell r="CK1001">
            <v>0</v>
          </cell>
          <cell r="CL1001">
            <v>0.01</v>
          </cell>
          <cell r="CM1001">
            <v>0</v>
          </cell>
          <cell r="CN1001">
            <v>0</v>
          </cell>
          <cell r="CO1001">
            <v>0</v>
          </cell>
          <cell r="CP1001">
            <v>-0.13</v>
          </cell>
          <cell r="CQ1001">
            <v>0</v>
          </cell>
          <cell r="CR1001">
            <v>-0.02</v>
          </cell>
          <cell r="CS1001">
            <v>0</v>
          </cell>
          <cell r="CT1001">
            <v>0</v>
          </cell>
          <cell r="CU1001">
            <v>-0.19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  <cell r="DB1001">
            <v>0</v>
          </cell>
          <cell r="DC1001">
            <v>0</v>
          </cell>
          <cell r="DD1001">
            <v>0</v>
          </cell>
          <cell r="DE1001">
            <v>-0.01</v>
          </cell>
          <cell r="DF1001">
            <v>0</v>
          </cell>
          <cell r="DG1001">
            <v>-0.02</v>
          </cell>
          <cell r="DH1001">
            <v>-0.04</v>
          </cell>
          <cell r="DI1001">
            <v>-0.06</v>
          </cell>
          <cell r="DJ1001">
            <v>0</v>
          </cell>
          <cell r="DK1001">
            <v>0</v>
          </cell>
          <cell r="DL1001">
            <v>0</v>
          </cell>
          <cell r="DM1001">
            <v>0.01</v>
          </cell>
          <cell r="DN1001">
            <v>0</v>
          </cell>
          <cell r="DO1001">
            <v>0</v>
          </cell>
          <cell r="DP1001">
            <v>-0.06</v>
          </cell>
          <cell r="DQ1001">
            <v>0</v>
          </cell>
          <cell r="DR1001">
            <v>0</v>
          </cell>
          <cell r="DS1001">
            <v>0</v>
          </cell>
          <cell r="DT1001">
            <v>0</v>
          </cell>
          <cell r="DU1001">
            <v>0</v>
          </cell>
          <cell r="DV1001">
            <v>0</v>
          </cell>
          <cell r="DW1001">
            <v>0</v>
          </cell>
          <cell r="DX1001">
            <v>0</v>
          </cell>
          <cell r="DY1001">
            <v>0</v>
          </cell>
          <cell r="DZ1001">
            <v>0</v>
          </cell>
          <cell r="EA1001">
            <v>0</v>
          </cell>
          <cell r="EB1001">
            <v>0</v>
          </cell>
          <cell r="EC1001">
            <v>0</v>
          </cell>
          <cell r="ED1001">
            <v>0</v>
          </cell>
        </row>
        <row r="1002"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>
            <v>0</v>
          </cell>
          <cell r="BR1002">
            <v>0</v>
          </cell>
          <cell r="BS1002">
            <v>0</v>
          </cell>
          <cell r="BT1002">
            <v>0</v>
          </cell>
          <cell r="BU1002">
            <v>0</v>
          </cell>
          <cell r="BV1002">
            <v>0</v>
          </cell>
          <cell r="BW1002">
            <v>0</v>
          </cell>
          <cell r="BX1002">
            <v>0</v>
          </cell>
          <cell r="BY1002">
            <v>0</v>
          </cell>
          <cell r="BZ1002">
            <v>0</v>
          </cell>
          <cell r="CA1002">
            <v>0</v>
          </cell>
          <cell r="CB1002">
            <v>0</v>
          </cell>
          <cell r="CC1002">
            <v>0</v>
          </cell>
          <cell r="CD1002">
            <v>0</v>
          </cell>
          <cell r="CE1002">
            <v>0</v>
          </cell>
          <cell r="CF1002">
            <v>0</v>
          </cell>
          <cell r="CG1002">
            <v>0</v>
          </cell>
          <cell r="CH1002">
            <v>0</v>
          </cell>
          <cell r="CI1002">
            <v>0</v>
          </cell>
          <cell r="CJ1002">
            <v>0</v>
          </cell>
          <cell r="CK1002">
            <v>0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0</v>
          </cell>
          <cell r="CZ1002">
            <v>0</v>
          </cell>
          <cell r="DA1002">
            <v>0</v>
          </cell>
          <cell r="DB1002">
            <v>0</v>
          </cell>
          <cell r="DC1002">
            <v>0</v>
          </cell>
          <cell r="DD1002">
            <v>0</v>
          </cell>
          <cell r="DE1002">
            <v>0</v>
          </cell>
          <cell r="DF1002">
            <v>0</v>
          </cell>
          <cell r="DG1002">
            <v>0</v>
          </cell>
          <cell r="DH1002">
            <v>0</v>
          </cell>
          <cell r="DI1002">
            <v>0</v>
          </cell>
          <cell r="DJ1002">
            <v>0</v>
          </cell>
          <cell r="DK1002">
            <v>0</v>
          </cell>
          <cell r="DL1002">
            <v>0</v>
          </cell>
          <cell r="DM1002">
            <v>0</v>
          </cell>
          <cell r="DN1002">
            <v>0</v>
          </cell>
          <cell r="DO1002">
            <v>0</v>
          </cell>
          <cell r="DP1002">
            <v>0</v>
          </cell>
          <cell r="DQ1002">
            <v>0</v>
          </cell>
          <cell r="DR1002">
            <v>0</v>
          </cell>
          <cell r="DS1002">
            <v>0</v>
          </cell>
          <cell r="DT1002">
            <v>0</v>
          </cell>
          <cell r="DU1002">
            <v>0</v>
          </cell>
          <cell r="DV1002">
            <v>0</v>
          </cell>
          <cell r="DW1002">
            <v>0</v>
          </cell>
          <cell r="DX1002">
            <v>0</v>
          </cell>
          <cell r="DY1002">
            <v>0</v>
          </cell>
          <cell r="DZ1002">
            <v>0</v>
          </cell>
          <cell r="EA1002">
            <v>0</v>
          </cell>
          <cell r="EB1002">
            <v>0</v>
          </cell>
          <cell r="EC1002">
            <v>0</v>
          </cell>
          <cell r="ED1002">
            <v>0</v>
          </cell>
        </row>
        <row r="1003"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>
            <v>0</v>
          </cell>
          <cell r="BR1003">
            <v>0</v>
          </cell>
          <cell r="BS1003">
            <v>0</v>
          </cell>
          <cell r="BT1003">
            <v>0</v>
          </cell>
          <cell r="BU1003">
            <v>0</v>
          </cell>
          <cell r="BV1003">
            <v>0</v>
          </cell>
          <cell r="BW1003">
            <v>0</v>
          </cell>
          <cell r="BX1003">
            <v>0</v>
          </cell>
          <cell r="BY1003">
            <v>0</v>
          </cell>
          <cell r="BZ1003">
            <v>0</v>
          </cell>
          <cell r="CA1003">
            <v>0</v>
          </cell>
          <cell r="CB1003">
            <v>0</v>
          </cell>
          <cell r="CC1003">
            <v>0</v>
          </cell>
          <cell r="CD1003">
            <v>0</v>
          </cell>
          <cell r="CE1003">
            <v>0</v>
          </cell>
          <cell r="CF1003">
            <v>0</v>
          </cell>
          <cell r="CG1003">
            <v>0</v>
          </cell>
          <cell r="CH1003">
            <v>0</v>
          </cell>
          <cell r="CI1003">
            <v>0</v>
          </cell>
          <cell r="CJ1003">
            <v>0</v>
          </cell>
          <cell r="CK1003">
            <v>0</v>
          </cell>
          <cell r="CL1003">
            <v>0</v>
          </cell>
          <cell r="CM1003">
            <v>0</v>
          </cell>
          <cell r="CN1003">
            <v>0</v>
          </cell>
          <cell r="CO1003">
            <v>0</v>
          </cell>
          <cell r="CP1003">
            <v>0</v>
          </cell>
          <cell r="CQ1003">
            <v>0</v>
          </cell>
          <cell r="CR1003">
            <v>0</v>
          </cell>
          <cell r="CS1003">
            <v>0</v>
          </cell>
          <cell r="CT1003">
            <v>0</v>
          </cell>
          <cell r="CU1003">
            <v>0</v>
          </cell>
          <cell r="CV1003">
            <v>0</v>
          </cell>
          <cell r="CW1003">
            <v>0</v>
          </cell>
          <cell r="CX1003">
            <v>0</v>
          </cell>
          <cell r="CY1003">
            <v>0</v>
          </cell>
          <cell r="CZ1003">
            <v>0</v>
          </cell>
          <cell r="DA1003">
            <v>0</v>
          </cell>
          <cell r="DB1003">
            <v>0</v>
          </cell>
          <cell r="DC1003">
            <v>0</v>
          </cell>
          <cell r="DD1003">
            <v>0</v>
          </cell>
          <cell r="DE1003">
            <v>0</v>
          </cell>
          <cell r="DF1003">
            <v>0</v>
          </cell>
          <cell r="DG1003">
            <v>0</v>
          </cell>
          <cell r="DH1003">
            <v>0</v>
          </cell>
          <cell r="DI1003">
            <v>0</v>
          </cell>
          <cell r="DJ1003">
            <v>0</v>
          </cell>
          <cell r="DK1003">
            <v>0</v>
          </cell>
          <cell r="DL1003">
            <v>0</v>
          </cell>
          <cell r="DM1003">
            <v>0</v>
          </cell>
          <cell r="DN1003">
            <v>0</v>
          </cell>
          <cell r="DO1003">
            <v>0</v>
          </cell>
          <cell r="DP1003">
            <v>0</v>
          </cell>
          <cell r="DQ1003">
            <v>0</v>
          </cell>
          <cell r="DR1003">
            <v>0</v>
          </cell>
          <cell r="DS1003">
            <v>0</v>
          </cell>
          <cell r="DT1003">
            <v>0</v>
          </cell>
          <cell r="DU1003">
            <v>0</v>
          </cell>
          <cell r="DV1003">
            <v>0</v>
          </cell>
          <cell r="DW1003">
            <v>0</v>
          </cell>
          <cell r="DX1003">
            <v>0</v>
          </cell>
          <cell r="DY1003">
            <v>0</v>
          </cell>
          <cell r="DZ1003">
            <v>0</v>
          </cell>
          <cell r="EA1003">
            <v>0</v>
          </cell>
          <cell r="EB1003">
            <v>0</v>
          </cell>
          <cell r="EC1003">
            <v>0</v>
          </cell>
          <cell r="ED1003">
            <v>0</v>
          </cell>
        </row>
        <row r="1005">
          <cell r="F1005">
            <v>-0.01</v>
          </cell>
          <cell r="G1005">
            <v>-0.01</v>
          </cell>
          <cell r="H1005">
            <v>-0.02</v>
          </cell>
          <cell r="I1005">
            <v>-0.02</v>
          </cell>
          <cell r="J1005">
            <v>-0.02</v>
          </cell>
          <cell r="K1005">
            <v>-0.01</v>
          </cell>
          <cell r="L1005">
            <v>0</v>
          </cell>
          <cell r="M1005">
            <v>0</v>
          </cell>
          <cell r="N1005">
            <v>0</v>
          </cell>
          <cell r="O1005">
            <v>-0.01</v>
          </cell>
          <cell r="P1005">
            <v>-0.01</v>
          </cell>
          <cell r="Q1005">
            <v>-0.01</v>
          </cell>
          <cell r="R1005">
            <v>-0.02</v>
          </cell>
          <cell r="S1005">
            <v>-0.01</v>
          </cell>
          <cell r="T1005">
            <v>-0.01</v>
          </cell>
          <cell r="U1005">
            <v>-0.03</v>
          </cell>
          <cell r="V1005">
            <v>-0.03</v>
          </cell>
          <cell r="W1005">
            <v>-0.03</v>
          </cell>
          <cell r="X1005">
            <v>-0.02</v>
          </cell>
          <cell r="Y1005">
            <v>0</v>
          </cell>
          <cell r="Z1005">
            <v>0</v>
          </cell>
          <cell r="AA1005">
            <v>-0.01</v>
          </cell>
          <cell r="AB1005">
            <v>-0.02</v>
          </cell>
          <cell r="AC1005">
            <v>-0.02</v>
          </cell>
          <cell r="AD1005">
            <v>-0.01</v>
          </cell>
          <cell r="AE1005">
            <v>-0.02</v>
          </cell>
          <cell r="AF1005">
            <v>0</v>
          </cell>
          <cell r="AG1005">
            <v>-0.01</v>
          </cell>
          <cell r="AH1005">
            <v>-0.03</v>
          </cell>
          <cell r="AI1005">
            <v>-0.03</v>
          </cell>
          <cell r="AJ1005">
            <v>-0.03</v>
          </cell>
          <cell r="AK1005">
            <v>-0.02</v>
          </cell>
          <cell r="AL1005">
            <v>-0.01</v>
          </cell>
          <cell r="AM1005">
            <v>0</v>
          </cell>
          <cell r="AN1005">
            <v>-0.01</v>
          </cell>
          <cell r="AO1005">
            <v>-0.02</v>
          </cell>
          <cell r="AP1005">
            <v>-0.01</v>
          </cell>
          <cell r="AQ1005">
            <v>-0.01</v>
          </cell>
          <cell r="AR1005">
            <v>-0.02</v>
          </cell>
          <cell r="AS1005">
            <v>0</v>
          </cell>
          <cell r="AT1005">
            <v>-0.02</v>
          </cell>
          <cell r="AU1005">
            <v>-0.03</v>
          </cell>
          <cell r="AV1005">
            <v>-0.02</v>
          </cell>
          <cell r="AW1005">
            <v>-0.03</v>
          </cell>
          <cell r="AX1005">
            <v>-0.02</v>
          </cell>
          <cell r="AY1005">
            <v>-0.01</v>
          </cell>
          <cell r="AZ1005">
            <v>0</v>
          </cell>
          <cell r="BA1005">
            <v>-0.01</v>
          </cell>
          <cell r="BB1005">
            <v>-0.02</v>
          </cell>
          <cell r="BC1005">
            <v>-0.02</v>
          </cell>
          <cell r="BD1005">
            <v>-0.01</v>
          </cell>
          <cell r="BE1005">
            <v>-0.02</v>
          </cell>
          <cell r="BF1005">
            <v>-0.01</v>
          </cell>
          <cell r="BG1005">
            <v>-0.02</v>
          </cell>
          <cell r="BH1005">
            <v>-0.03</v>
          </cell>
          <cell r="BI1005">
            <v>-0.03</v>
          </cell>
          <cell r="BJ1005">
            <v>-0.03</v>
          </cell>
          <cell r="BK1005">
            <v>-0.01</v>
          </cell>
          <cell r="BL1005">
            <v>-0.01</v>
          </cell>
          <cell r="BM1005">
            <v>0</v>
          </cell>
          <cell r="BN1005">
            <v>-0.01</v>
          </cell>
          <cell r="BO1005">
            <v>-0.02</v>
          </cell>
          <cell r="BP1005">
            <v>-0.02</v>
          </cell>
          <cell r="BQ1005">
            <v>0</v>
          </cell>
          <cell r="BR1005">
            <v>-0.02</v>
          </cell>
          <cell r="BS1005">
            <v>-0.01</v>
          </cell>
          <cell r="BT1005">
            <v>-0.02</v>
          </cell>
          <cell r="BU1005">
            <v>-0.03</v>
          </cell>
          <cell r="BV1005">
            <v>-0.03</v>
          </cell>
          <cell r="BW1005">
            <v>-0.02</v>
          </cell>
          <cell r="BX1005">
            <v>-0.01</v>
          </cell>
          <cell r="BY1005">
            <v>-0.01</v>
          </cell>
          <cell r="BZ1005">
            <v>0</v>
          </cell>
          <cell r="CA1005">
            <v>-0.01</v>
          </cell>
          <cell r="CB1005">
            <v>-0.01</v>
          </cell>
          <cell r="CC1005">
            <v>-0.02</v>
          </cell>
          <cell r="CD1005">
            <v>-0.01</v>
          </cell>
          <cell r="CE1005">
            <v>-0.02</v>
          </cell>
          <cell r="CF1005">
            <v>0</v>
          </cell>
          <cell r="CG1005">
            <v>-0.01</v>
          </cell>
          <cell r="CH1005">
            <v>-0.04</v>
          </cell>
          <cell r="CI1005">
            <v>-0.03</v>
          </cell>
          <cell r="CJ1005">
            <v>-0.04</v>
          </cell>
          <cell r="CK1005">
            <v>-0.02</v>
          </cell>
          <cell r="CL1005">
            <v>-0.01</v>
          </cell>
          <cell r="CM1005">
            <v>0</v>
          </cell>
          <cell r="CN1005">
            <v>-0.02</v>
          </cell>
          <cell r="CO1005">
            <v>-0.02</v>
          </cell>
          <cell r="CP1005">
            <v>-0.03</v>
          </cell>
          <cell r="CQ1005">
            <v>-0.01</v>
          </cell>
          <cell r="CR1005">
            <v>-0.02</v>
          </cell>
          <cell r="CS1005">
            <v>-0.01</v>
          </cell>
          <cell r="CT1005">
            <v>-0.02</v>
          </cell>
          <cell r="CU1005">
            <v>-0.04</v>
          </cell>
          <cell r="CV1005">
            <v>-0.03</v>
          </cell>
          <cell r="CW1005">
            <v>-0.04</v>
          </cell>
          <cell r="CX1005">
            <v>-0.03</v>
          </cell>
          <cell r="CY1005">
            <v>0</v>
          </cell>
          <cell r="CZ1005">
            <v>-0.01</v>
          </cell>
          <cell r="DA1005">
            <v>-0.01</v>
          </cell>
          <cell r="DB1005">
            <v>-0.02</v>
          </cell>
          <cell r="DC1005">
            <v>-0.01</v>
          </cell>
          <cell r="DD1005">
            <v>-0.01</v>
          </cell>
          <cell r="DE1005">
            <v>-0.03</v>
          </cell>
          <cell r="DF1005">
            <v>-0.02</v>
          </cell>
          <cell r="DG1005">
            <v>-0.02</v>
          </cell>
          <cell r="DH1005">
            <v>-0.04</v>
          </cell>
          <cell r="DI1005">
            <v>-0.03</v>
          </cell>
          <cell r="DJ1005">
            <v>-0.04</v>
          </cell>
          <cell r="DK1005">
            <v>-0.04</v>
          </cell>
          <cell r="DL1005">
            <v>-0.01</v>
          </cell>
          <cell r="DM1005">
            <v>0</v>
          </cell>
          <cell r="DN1005">
            <v>-0.02</v>
          </cell>
          <cell r="DO1005">
            <v>-0.02</v>
          </cell>
          <cell r="DP1005">
            <v>-0.02</v>
          </cell>
          <cell r="DQ1005">
            <v>-0.01</v>
          </cell>
          <cell r="DR1005">
            <v>0</v>
          </cell>
          <cell r="DS1005">
            <v>0</v>
          </cell>
          <cell r="DT1005">
            <v>0</v>
          </cell>
          <cell r="DU1005">
            <v>0</v>
          </cell>
          <cell r="DV1005">
            <v>0</v>
          </cell>
          <cell r="DW1005">
            <v>0</v>
          </cell>
          <cell r="DX1005">
            <v>0</v>
          </cell>
          <cell r="DY1005">
            <v>0</v>
          </cell>
          <cell r="DZ1005">
            <v>0</v>
          </cell>
          <cell r="EA1005">
            <v>0</v>
          </cell>
          <cell r="EB1005">
            <v>0</v>
          </cell>
          <cell r="EC1005">
            <v>0</v>
          </cell>
          <cell r="ED1005">
            <v>0</v>
          </cell>
        </row>
        <row r="1007">
          <cell r="F1007">
            <v>-0.01</v>
          </cell>
          <cell r="G1007">
            <v>-0.01</v>
          </cell>
          <cell r="H1007">
            <v>-0.02</v>
          </cell>
          <cell r="I1007">
            <v>-0.02</v>
          </cell>
          <cell r="J1007">
            <v>-0.02</v>
          </cell>
          <cell r="K1007">
            <v>-0.01</v>
          </cell>
          <cell r="L1007">
            <v>0</v>
          </cell>
          <cell r="M1007">
            <v>0</v>
          </cell>
          <cell r="N1007">
            <v>0</v>
          </cell>
          <cell r="O1007">
            <v>-0.01</v>
          </cell>
          <cell r="P1007">
            <v>-0.01</v>
          </cell>
          <cell r="Q1007">
            <v>-0.01</v>
          </cell>
          <cell r="R1007">
            <v>-0.02</v>
          </cell>
          <cell r="S1007">
            <v>-0.01</v>
          </cell>
          <cell r="T1007">
            <v>-0.01</v>
          </cell>
          <cell r="U1007">
            <v>-0.03</v>
          </cell>
          <cell r="V1007">
            <v>-0.03</v>
          </cell>
          <cell r="W1007">
            <v>-0.03</v>
          </cell>
          <cell r="X1007">
            <v>-0.02</v>
          </cell>
          <cell r="Y1007">
            <v>0</v>
          </cell>
          <cell r="Z1007">
            <v>0</v>
          </cell>
          <cell r="AA1007">
            <v>-0.01</v>
          </cell>
          <cell r="AB1007">
            <v>-0.02</v>
          </cell>
          <cell r="AC1007">
            <v>-0.02</v>
          </cell>
          <cell r="AD1007">
            <v>-0.01</v>
          </cell>
          <cell r="AE1007">
            <v>-0.02</v>
          </cell>
          <cell r="AF1007">
            <v>0</v>
          </cell>
          <cell r="AG1007">
            <v>-0.01</v>
          </cell>
          <cell r="AH1007">
            <v>-0.03</v>
          </cell>
          <cell r="AI1007">
            <v>-0.03</v>
          </cell>
          <cell r="AJ1007">
            <v>-0.03</v>
          </cell>
          <cell r="AK1007">
            <v>-0.02</v>
          </cell>
          <cell r="AL1007">
            <v>-0.01</v>
          </cell>
          <cell r="AM1007">
            <v>0</v>
          </cell>
          <cell r="AN1007">
            <v>-0.01</v>
          </cell>
          <cell r="AO1007">
            <v>-0.02</v>
          </cell>
          <cell r="AP1007">
            <v>-0.01</v>
          </cell>
          <cell r="AQ1007">
            <v>-0.01</v>
          </cell>
          <cell r="AR1007">
            <v>-0.02</v>
          </cell>
          <cell r="AS1007">
            <v>0</v>
          </cell>
          <cell r="AT1007">
            <v>-0.02</v>
          </cell>
          <cell r="AU1007">
            <v>-0.03</v>
          </cell>
          <cell r="AV1007">
            <v>-0.02</v>
          </cell>
          <cell r="AW1007">
            <v>-0.03</v>
          </cell>
          <cell r="AX1007">
            <v>-0.02</v>
          </cell>
          <cell r="AY1007">
            <v>-0.01</v>
          </cell>
          <cell r="AZ1007">
            <v>0</v>
          </cell>
          <cell r="BA1007">
            <v>-0.01</v>
          </cell>
          <cell r="BB1007">
            <v>-0.02</v>
          </cell>
          <cell r="BC1007">
            <v>-0.02</v>
          </cell>
          <cell r="BD1007">
            <v>-0.01</v>
          </cell>
          <cell r="BE1007">
            <v>-0.02</v>
          </cell>
          <cell r="BF1007">
            <v>-0.01</v>
          </cell>
          <cell r="BG1007">
            <v>-0.02</v>
          </cell>
          <cell r="BH1007">
            <v>-0.03</v>
          </cell>
          <cell r="BI1007">
            <v>-0.03</v>
          </cell>
          <cell r="BJ1007">
            <v>-0.03</v>
          </cell>
          <cell r="BK1007">
            <v>-0.01</v>
          </cell>
          <cell r="BL1007">
            <v>-0.01</v>
          </cell>
          <cell r="BM1007">
            <v>0</v>
          </cell>
          <cell r="BN1007">
            <v>-0.01</v>
          </cell>
          <cell r="BO1007">
            <v>-0.02</v>
          </cell>
          <cell r="BP1007">
            <v>-0.02</v>
          </cell>
          <cell r="BQ1007">
            <v>0</v>
          </cell>
          <cell r="BR1007">
            <v>-0.02</v>
          </cell>
          <cell r="BS1007">
            <v>-0.01</v>
          </cell>
          <cell r="BT1007">
            <v>-0.02</v>
          </cell>
          <cell r="BU1007">
            <v>-0.03</v>
          </cell>
          <cell r="BV1007">
            <v>-0.03</v>
          </cell>
          <cell r="BW1007">
            <v>-0.02</v>
          </cell>
          <cell r="BX1007">
            <v>-0.01</v>
          </cell>
          <cell r="BY1007">
            <v>-0.01</v>
          </cell>
          <cell r="BZ1007">
            <v>0</v>
          </cell>
          <cell r="CA1007">
            <v>-0.01</v>
          </cell>
          <cell r="CB1007">
            <v>-0.01</v>
          </cell>
          <cell r="CC1007">
            <v>-0.02</v>
          </cell>
          <cell r="CD1007">
            <v>-0.01</v>
          </cell>
          <cell r="CE1007">
            <v>-0.02</v>
          </cell>
          <cell r="CF1007">
            <v>0</v>
          </cell>
          <cell r="CG1007">
            <v>-0.01</v>
          </cell>
          <cell r="CH1007">
            <v>-0.04</v>
          </cell>
          <cell r="CI1007">
            <v>-0.03</v>
          </cell>
          <cell r="CJ1007">
            <v>-0.04</v>
          </cell>
          <cell r="CK1007">
            <v>-0.02</v>
          </cell>
          <cell r="CL1007">
            <v>-0.01</v>
          </cell>
          <cell r="CM1007">
            <v>0</v>
          </cell>
          <cell r="CN1007">
            <v>-0.02</v>
          </cell>
          <cell r="CO1007">
            <v>-0.02</v>
          </cell>
          <cell r="CP1007">
            <v>-0.03</v>
          </cell>
          <cell r="CQ1007">
            <v>-0.01</v>
          </cell>
          <cell r="CR1007">
            <v>-0.02</v>
          </cell>
          <cell r="CS1007">
            <v>-0.01</v>
          </cell>
          <cell r="CT1007">
            <v>-0.02</v>
          </cell>
          <cell r="CU1007">
            <v>-0.04</v>
          </cell>
          <cell r="CV1007">
            <v>-0.03</v>
          </cell>
          <cell r="CW1007">
            <v>-0.04</v>
          </cell>
          <cell r="CX1007">
            <v>-0.03</v>
          </cell>
          <cell r="CY1007">
            <v>0</v>
          </cell>
          <cell r="CZ1007">
            <v>-0.01</v>
          </cell>
          <cell r="DA1007">
            <v>-0.01</v>
          </cell>
          <cell r="DB1007">
            <v>-0.02</v>
          </cell>
          <cell r="DC1007">
            <v>-0.01</v>
          </cell>
          <cell r="DD1007">
            <v>-0.01</v>
          </cell>
          <cell r="DE1007">
            <v>-0.03</v>
          </cell>
          <cell r="DF1007">
            <v>-0.02</v>
          </cell>
          <cell r="DG1007">
            <v>-0.02</v>
          </cell>
          <cell r="DH1007">
            <v>-0.04</v>
          </cell>
          <cell r="DI1007">
            <v>-0.03</v>
          </cell>
          <cell r="DJ1007">
            <v>-0.04</v>
          </cell>
          <cell r="DK1007">
            <v>-0.04</v>
          </cell>
          <cell r="DL1007">
            <v>-0.01</v>
          </cell>
          <cell r="DM1007">
            <v>0</v>
          </cell>
          <cell r="DN1007">
            <v>-0.02</v>
          </cell>
          <cell r="DO1007">
            <v>-0.02</v>
          </cell>
          <cell r="DP1007">
            <v>-0.02</v>
          </cell>
          <cell r="DQ1007">
            <v>-0.01</v>
          </cell>
          <cell r="DR1007">
            <v>0</v>
          </cell>
          <cell r="DS1007">
            <v>0</v>
          </cell>
          <cell r="DT1007">
            <v>0</v>
          </cell>
          <cell r="DU1007">
            <v>0</v>
          </cell>
          <cell r="DV1007">
            <v>0</v>
          </cell>
          <cell r="DW1007">
            <v>0</v>
          </cell>
          <cell r="DX1007">
            <v>0</v>
          </cell>
          <cell r="DY1007">
            <v>0</v>
          </cell>
          <cell r="DZ1007">
            <v>0</v>
          </cell>
          <cell r="EA1007">
            <v>0</v>
          </cell>
          <cell r="EB1007">
            <v>0</v>
          </cell>
          <cell r="EC1007">
            <v>0</v>
          </cell>
          <cell r="ED1007">
            <v>0</v>
          </cell>
        </row>
        <row r="1011"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E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  <cell r="BQ1011">
            <v>0</v>
          </cell>
          <cell r="BR1011">
            <v>0</v>
          </cell>
          <cell r="BS1011">
            <v>0</v>
          </cell>
          <cell r="BT1011">
            <v>0</v>
          </cell>
          <cell r="BU1011">
            <v>0</v>
          </cell>
          <cell r="BV1011">
            <v>0</v>
          </cell>
          <cell r="BW1011">
            <v>0</v>
          </cell>
          <cell r="BX1011">
            <v>0</v>
          </cell>
          <cell r="BY1011">
            <v>0</v>
          </cell>
          <cell r="BZ1011">
            <v>0</v>
          </cell>
          <cell r="CA1011">
            <v>0</v>
          </cell>
          <cell r="CB1011">
            <v>0</v>
          </cell>
          <cell r="CC1011">
            <v>0</v>
          </cell>
          <cell r="CD1011">
            <v>0</v>
          </cell>
          <cell r="CE1011">
            <v>0</v>
          </cell>
          <cell r="CF1011">
            <v>0</v>
          </cell>
          <cell r="CG1011">
            <v>0</v>
          </cell>
          <cell r="CH1011">
            <v>0</v>
          </cell>
          <cell r="CI1011">
            <v>0</v>
          </cell>
          <cell r="CJ1011">
            <v>0</v>
          </cell>
          <cell r="CK1011">
            <v>0</v>
          </cell>
          <cell r="CL1011">
            <v>0</v>
          </cell>
          <cell r="CM1011">
            <v>0</v>
          </cell>
          <cell r="CN1011">
            <v>0</v>
          </cell>
          <cell r="CO1011">
            <v>0</v>
          </cell>
          <cell r="CP1011">
            <v>0</v>
          </cell>
          <cell r="CQ1011">
            <v>0</v>
          </cell>
          <cell r="CR1011">
            <v>0</v>
          </cell>
          <cell r="CS1011">
            <v>0</v>
          </cell>
          <cell r="CT1011">
            <v>0</v>
          </cell>
          <cell r="CU1011">
            <v>0</v>
          </cell>
          <cell r="CV1011">
            <v>0</v>
          </cell>
          <cell r="CW1011">
            <v>0</v>
          </cell>
          <cell r="CX1011">
            <v>0</v>
          </cell>
          <cell r="CY1011">
            <v>0</v>
          </cell>
          <cell r="CZ1011">
            <v>0</v>
          </cell>
          <cell r="DA1011">
            <v>0</v>
          </cell>
          <cell r="DB1011">
            <v>0</v>
          </cell>
          <cell r="DC1011">
            <v>0</v>
          </cell>
          <cell r="DD1011">
            <v>0</v>
          </cell>
          <cell r="DE1011">
            <v>0</v>
          </cell>
          <cell r="DF1011">
            <v>0</v>
          </cell>
          <cell r="DG1011">
            <v>0</v>
          </cell>
          <cell r="DH1011">
            <v>0</v>
          </cell>
          <cell r="DI1011">
            <v>0</v>
          </cell>
          <cell r="DJ1011">
            <v>0</v>
          </cell>
          <cell r="DK1011">
            <v>0</v>
          </cell>
          <cell r="DL1011">
            <v>0</v>
          </cell>
          <cell r="DM1011">
            <v>0</v>
          </cell>
          <cell r="DN1011">
            <v>0</v>
          </cell>
          <cell r="DO1011">
            <v>0</v>
          </cell>
          <cell r="DP1011">
            <v>0</v>
          </cell>
          <cell r="DQ1011">
            <v>0</v>
          </cell>
          <cell r="DR1011">
            <v>0</v>
          </cell>
          <cell r="DS1011">
            <v>0</v>
          </cell>
          <cell r="DT1011">
            <v>0</v>
          </cell>
          <cell r="DU1011">
            <v>0</v>
          </cell>
          <cell r="DV1011">
            <v>0</v>
          </cell>
          <cell r="DW1011">
            <v>0</v>
          </cell>
          <cell r="DX1011">
            <v>0</v>
          </cell>
          <cell r="DY1011">
            <v>0</v>
          </cell>
          <cell r="DZ1011">
            <v>0</v>
          </cell>
          <cell r="EA1011">
            <v>0</v>
          </cell>
          <cell r="EB1011">
            <v>0</v>
          </cell>
          <cell r="EC1011">
            <v>0</v>
          </cell>
          <cell r="ED1011">
            <v>0</v>
          </cell>
        </row>
        <row r="1012"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E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>
            <v>0</v>
          </cell>
          <cell r="BR1012">
            <v>0</v>
          </cell>
          <cell r="BS1012">
            <v>0</v>
          </cell>
          <cell r="BT1012">
            <v>0</v>
          </cell>
          <cell r="BU1012">
            <v>0</v>
          </cell>
          <cell r="BV1012">
            <v>0</v>
          </cell>
          <cell r="BW1012">
            <v>0</v>
          </cell>
          <cell r="BX1012">
            <v>0</v>
          </cell>
          <cell r="BY1012">
            <v>0</v>
          </cell>
          <cell r="BZ1012">
            <v>0</v>
          </cell>
          <cell r="CA1012">
            <v>0</v>
          </cell>
          <cell r="CB1012">
            <v>0</v>
          </cell>
          <cell r="CC1012">
            <v>0</v>
          </cell>
          <cell r="CD1012">
            <v>0</v>
          </cell>
          <cell r="CE1012">
            <v>0</v>
          </cell>
          <cell r="CF1012">
            <v>0</v>
          </cell>
          <cell r="CG1012">
            <v>0</v>
          </cell>
          <cell r="CH1012">
            <v>0</v>
          </cell>
          <cell r="CI1012">
            <v>0</v>
          </cell>
          <cell r="CJ1012">
            <v>0</v>
          </cell>
          <cell r="CK1012">
            <v>0</v>
          </cell>
          <cell r="CL1012">
            <v>0</v>
          </cell>
          <cell r="CM1012">
            <v>0</v>
          </cell>
          <cell r="CN1012">
            <v>0</v>
          </cell>
          <cell r="CO1012">
            <v>0</v>
          </cell>
          <cell r="CP1012">
            <v>0</v>
          </cell>
          <cell r="CQ1012">
            <v>0</v>
          </cell>
          <cell r="CR1012">
            <v>0</v>
          </cell>
          <cell r="CS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0</v>
          </cell>
          <cell r="CZ1012">
            <v>0</v>
          </cell>
          <cell r="DA1012">
            <v>0</v>
          </cell>
          <cell r="DB1012">
            <v>0</v>
          </cell>
          <cell r="DC1012">
            <v>0</v>
          </cell>
          <cell r="DD1012">
            <v>0</v>
          </cell>
          <cell r="DE1012">
            <v>0</v>
          </cell>
          <cell r="DF1012">
            <v>0</v>
          </cell>
          <cell r="DG1012">
            <v>0</v>
          </cell>
          <cell r="DH1012">
            <v>0</v>
          </cell>
          <cell r="DI1012">
            <v>0</v>
          </cell>
          <cell r="DJ1012">
            <v>0</v>
          </cell>
          <cell r="DK1012">
            <v>0</v>
          </cell>
          <cell r="DL1012">
            <v>0</v>
          </cell>
          <cell r="DM1012">
            <v>0</v>
          </cell>
          <cell r="DN1012">
            <v>0</v>
          </cell>
          <cell r="DO1012">
            <v>0</v>
          </cell>
          <cell r="DP1012">
            <v>0</v>
          </cell>
          <cell r="DQ1012">
            <v>0</v>
          </cell>
          <cell r="DR1012">
            <v>0</v>
          </cell>
          <cell r="DS1012">
            <v>0</v>
          </cell>
          <cell r="DT1012">
            <v>0</v>
          </cell>
          <cell r="DU1012">
            <v>0</v>
          </cell>
          <cell r="DV1012">
            <v>0</v>
          </cell>
          <cell r="DW1012">
            <v>0</v>
          </cell>
          <cell r="DX1012">
            <v>0</v>
          </cell>
          <cell r="DY1012">
            <v>0</v>
          </cell>
          <cell r="DZ1012">
            <v>0</v>
          </cell>
          <cell r="EA1012">
            <v>0</v>
          </cell>
          <cell r="EB1012">
            <v>0</v>
          </cell>
          <cell r="EC1012">
            <v>0</v>
          </cell>
          <cell r="ED1012">
            <v>0</v>
          </cell>
        </row>
        <row r="1013"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1.8972074188429389E-2</v>
          </cell>
          <cell r="S1013">
            <v>6.1777029552771978E-3</v>
          </cell>
          <cell r="T1013">
            <v>2.8316315612965326E-2</v>
          </cell>
          <cell r="U1013">
            <v>2.3117938874570143E-2</v>
          </cell>
          <cell r="V1013">
            <v>4.1837431329007302E-2</v>
          </cell>
          <cell r="W1013">
            <v>6.8775121706046605E-2</v>
          </cell>
          <cell r="X1013">
            <v>2.1941539700371493E-2</v>
          </cell>
          <cell r="Y1013">
            <v>4.0553557604390278E-3</v>
          </cell>
          <cell r="Z1013">
            <v>0</v>
          </cell>
          <cell r="AA1013">
            <v>2.109907344991413E-2</v>
          </cell>
          <cell r="AB1013">
            <v>2.5564607073295775E-2</v>
          </cell>
          <cell r="AC1013">
            <v>7.0741434172880702E-3</v>
          </cell>
          <cell r="AD1013">
            <v>7.4682454032171108E-3</v>
          </cell>
          <cell r="AE1013">
            <v>1.5889292746663841E-2</v>
          </cell>
          <cell r="AF1013">
            <v>2.5608379218127197E-3</v>
          </cell>
          <cell r="AG1013">
            <v>2.2782865600920132E-2</v>
          </cell>
          <cell r="AH1013">
            <v>2.9982162738100726E-2</v>
          </cell>
          <cell r="AI1013">
            <v>6.2290795173932878E-2</v>
          </cell>
          <cell r="AJ1013">
            <v>3.3863889951952331E-2</v>
          </cell>
          <cell r="AK1013">
            <v>2.1705891590428905E-2</v>
          </cell>
          <cell r="AL1013">
            <v>1.942293116488969E-3</v>
          </cell>
          <cell r="AM1013">
            <v>7.8460154985684483E-3</v>
          </cell>
          <cell r="AN1013">
            <v>1.941812960583178E-2</v>
          </cell>
          <cell r="AO1013">
            <v>1.7466030108309383E-2</v>
          </cell>
          <cell r="AP1013">
            <v>1.3839023640542791E-3</v>
          </cell>
          <cell r="AQ1013">
            <v>2.3744063574113738E-3</v>
          </cell>
          <cell r="AR1013">
            <v>1.9259909412479459E-2</v>
          </cell>
          <cell r="AS1013">
            <v>5.4587023718504213E-3</v>
          </cell>
          <cell r="AT1013">
            <v>2.1017932821745688E-2</v>
          </cell>
          <cell r="AU1013">
            <v>4.0919569635949671E-2</v>
          </cell>
          <cell r="AV1013">
            <v>4.8629999301784466E-2</v>
          </cell>
          <cell r="AW1013">
            <v>4.5870759120226978E-2</v>
          </cell>
          <cell r="AX1013">
            <v>1.6365817939476557E-2</v>
          </cell>
          <cell r="AY1013">
            <v>2.9753358077933001E-3</v>
          </cell>
          <cell r="AZ1013">
            <v>1.8990591348753583E-2</v>
          </cell>
          <cell r="BA1013">
            <v>3.1006711092654626E-2</v>
          </cell>
          <cell r="BB1013">
            <v>1.9424501089304158E-2</v>
          </cell>
          <cell r="BC1013">
            <v>9.6493774408230593E-3</v>
          </cell>
          <cell r="BD1013">
            <v>6.4374094516566061E-3</v>
          </cell>
          <cell r="BE1013">
            <v>9.9578772428543516E-4</v>
          </cell>
          <cell r="BF1013">
            <v>0</v>
          </cell>
          <cell r="BG1013">
            <v>0</v>
          </cell>
          <cell r="BH1013">
            <v>0</v>
          </cell>
          <cell r="BI1013">
            <v>7.2255548045170315E-3</v>
          </cell>
          <cell r="BJ1013">
            <v>4.7782972482082187E-3</v>
          </cell>
          <cell r="BK1013">
            <v>3.2474486244211676E-3</v>
          </cell>
          <cell r="BL1013">
            <v>1.0993894258781722E-3</v>
          </cell>
          <cell r="BM1013">
            <v>0</v>
          </cell>
          <cell r="BN1013">
            <v>0</v>
          </cell>
          <cell r="BO1013">
            <v>-2.3681001195079432E-3</v>
          </cell>
          <cell r="BP1013">
            <v>0</v>
          </cell>
          <cell r="BQ1013">
            <v>0</v>
          </cell>
          <cell r="BR1013">
            <v>2.0584667649039545E-3</v>
          </cell>
          <cell r="BS1013">
            <v>0</v>
          </cell>
          <cell r="BT1013">
            <v>0</v>
          </cell>
          <cell r="BU1013">
            <v>0</v>
          </cell>
          <cell r="BV1013">
            <v>1.3248384687610582E-2</v>
          </cell>
          <cell r="BW1013">
            <v>3.5609365230797607E-3</v>
          </cell>
          <cell r="BX1013">
            <v>1.954672825782211E-3</v>
          </cell>
          <cell r="BY1013">
            <v>1.0847974632639534E-3</v>
          </cell>
          <cell r="BZ1013">
            <v>0</v>
          </cell>
          <cell r="CA1013">
            <v>1.8603273293429368E-3</v>
          </cell>
          <cell r="CB1013">
            <v>3.9508747842269543E-3</v>
          </cell>
          <cell r="CC1013">
            <v>0</v>
          </cell>
          <cell r="CD1013">
            <v>0</v>
          </cell>
          <cell r="CE1013">
            <v>1.8499358242181074E-3</v>
          </cell>
          <cell r="CF1013">
            <v>0</v>
          </cell>
          <cell r="CG1013">
            <v>0</v>
          </cell>
          <cell r="CH1013">
            <v>7.7195030220238436E-3</v>
          </cell>
          <cell r="CI1013">
            <v>2.7858819481423325E-3</v>
          </cell>
          <cell r="CJ1013">
            <v>8.0101518720105958E-3</v>
          </cell>
          <cell r="CK1013">
            <v>3.2980736638741348E-3</v>
          </cell>
          <cell r="CL1013">
            <v>0</v>
          </cell>
          <cell r="CM1013">
            <v>2.2423192309375395E-3</v>
          </cell>
          <cell r="CN1013">
            <v>9.4950454588271782E-4</v>
          </cell>
          <cell r="CO1013">
            <v>0</v>
          </cell>
          <cell r="CP1013">
            <v>0</v>
          </cell>
          <cell r="CQ1013">
            <v>0</v>
          </cell>
          <cell r="CR1013">
            <v>2.2656596153893815E-3</v>
          </cell>
          <cell r="CS1013">
            <v>0</v>
          </cell>
          <cell r="CT1013">
            <v>1.2955474987101923E-3</v>
          </cell>
          <cell r="CU1013">
            <v>0</v>
          </cell>
          <cell r="CV1013">
            <v>5.723443581228338E-3</v>
          </cell>
          <cell r="CW1013">
            <v>9.620991780245447E-3</v>
          </cell>
          <cell r="CX1013">
            <v>4.1758326889898001E-3</v>
          </cell>
          <cell r="CY1013">
            <v>5.7444956154597548E-3</v>
          </cell>
          <cell r="CZ1013">
            <v>1.3563699590548595E-3</v>
          </cell>
          <cell r="DA1013">
            <v>1.9563827071920059E-3</v>
          </cell>
          <cell r="DB1013">
            <v>2.0634353561348462E-3</v>
          </cell>
          <cell r="DC1013">
            <v>0</v>
          </cell>
          <cell r="DD1013">
            <v>0</v>
          </cell>
          <cell r="DE1013">
            <v>5.1812971084892467E-3</v>
          </cell>
          <cell r="DF1013">
            <v>0</v>
          </cell>
          <cell r="DG1013">
            <v>0</v>
          </cell>
          <cell r="DH1013">
            <v>1.369708502387823E-3</v>
          </cell>
          <cell r="DI1013">
            <v>1.50303773066085E-2</v>
          </cell>
          <cell r="DJ1013">
            <v>1.9683270866934777E-2</v>
          </cell>
          <cell r="DK1013">
            <v>7.7757760554639788E-3</v>
          </cell>
          <cell r="DL1013">
            <v>1.2626812379664898E-2</v>
          </cell>
          <cell r="DM1013">
            <v>4.3536313993186582E-3</v>
          </cell>
          <cell r="DN1013">
            <v>1.1262970240370151E-2</v>
          </cell>
          <cell r="DO1013">
            <v>2.5127928895223306E-3</v>
          </cell>
          <cell r="DP1013">
            <v>0</v>
          </cell>
          <cell r="DQ1013">
            <v>0</v>
          </cell>
          <cell r="DR1013">
            <v>0</v>
          </cell>
          <cell r="DS1013">
            <v>0</v>
          </cell>
          <cell r="DT1013">
            <v>0</v>
          </cell>
          <cell r="DU1013">
            <v>0</v>
          </cell>
          <cell r="DV1013">
            <v>0</v>
          </cell>
          <cell r="DW1013">
            <v>0</v>
          </cell>
          <cell r="DX1013">
            <v>0</v>
          </cell>
          <cell r="DY1013">
            <v>0</v>
          </cell>
          <cell r="DZ1013">
            <v>0</v>
          </cell>
          <cell r="EA1013">
            <v>0</v>
          </cell>
          <cell r="EB1013">
            <v>0</v>
          </cell>
          <cell r="EC1013">
            <v>0</v>
          </cell>
          <cell r="ED1013">
            <v>0</v>
          </cell>
        </row>
        <row r="1014">
          <cell r="F1014">
            <v>0</v>
          </cell>
          <cell r="G1014">
            <v>0</v>
          </cell>
          <cell r="H1014">
            <v>2.0766632988546974E-2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2.4633378056172717E-2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U1014">
            <v>0</v>
          </cell>
          <cell r="BV1014">
            <v>0</v>
          </cell>
          <cell r="BW1014">
            <v>0</v>
          </cell>
          <cell r="BX1014">
            <v>0</v>
          </cell>
          <cell r="BY1014">
            <v>0</v>
          </cell>
          <cell r="BZ1014">
            <v>0</v>
          </cell>
          <cell r="CA1014">
            <v>0</v>
          </cell>
          <cell r="CB1014">
            <v>0</v>
          </cell>
          <cell r="CC1014">
            <v>0</v>
          </cell>
          <cell r="CD1014">
            <v>0</v>
          </cell>
          <cell r="CE1014">
            <v>0</v>
          </cell>
          <cell r="CF1014">
            <v>0</v>
          </cell>
          <cell r="CG1014">
            <v>0</v>
          </cell>
          <cell r="CH1014">
            <v>0</v>
          </cell>
          <cell r="CI1014">
            <v>0</v>
          </cell>
          <cell r="CJ1014">
            <v>0</v>
          </cell>
          <cell r="CK1014">
            <v>0</v>
          </cell>
          <cell r="CL1014">
            <v>0</v>
          </cell>
          <cell r="CM1014">
            <v>0</v>
          </cell>
          <cell r="CN1014">
            <v>0</v>
          </cell>
          <cell r="CO1014">
            <v>0</v>
          </cell>
          <cell r="CP1014">
            <v>0</v>
          </cell>
          <cell r="CQ1014">
            <v>0</v>
          </cell>
          <cell r="CR1014">
            <v>0</v>
          </cell>
          <cell r="CS1014">
            <v>0</v>
          </cell>
          <cell r="CT1014">
            <v>0</v>
          </cell>
          <cell r="CU1014">
            <v>0</v>
          </cell>
          <cell r="CV1014">
            <v>0</v>
          </cell>
          <cell r="CW1014">
            <v>0</v>
          </cell>
          <cell r="CX1014">
            <v>0</v>
          </cell>
          <cell r="CY1014">
            <v>0</v>
          </cell>
          <cell r="CZ1014">
            <v>0</v>
          </cell>
          <cell r="DA1014">
            <v>0</v>
          </cell>
          <cell r="DB1014">
            <v>0</v>
          </cell>
          <cell r="DC1014">
            <v>0</v>
          </cell>
          <cell r="DD1014">
            <v>0</v>
          </cell>
          <cell r="DE1014">
            <v>0</v>
          </cell>
          <cell r="DF1014">
            <v>0</v>
          </cell>
          <cell r="DG1014">
            <v>0</v>
          </cell>
          <cell r="DH1014">
            <v>0</v>
          </cell>
          <cell r="DI1014">
            <v>0</v>
          </cell>
          <cell r="DJ1014">
            <v>0</v>
          </cell>
          <cell r="DK1014">
            <v>0</v>
          </cell>
          <cell r="DL1014">
            <v>0</v>
          </cell>
          <cell r="DM1014">
            <v>0</v>
          </cell>
          <cell r="DN1014">
            <v>0</v>
          </cell>
          <cell r="DO1014">
            <v>0</v>
          </cell>
          <cell r="DP1014">
            <v>0</v>
          </cell>
          <cell r="DQ1014">
            <v>0</v>
          </cell>
          <cell r="DR1014">
            <v>0</v>
          </cell>
          <cell r="DS1014">
            <v>0</v>
          </cell>
          <cell r="DT1014">
            <v>0</v>
          </cell>
          <cell r="DU1014">
            <v>0</v>
          </cell>
          <cell r="DV1014">
            <v>0</v>
          </cell>
          <cell r="DW1014">
            <v>0</v>
          </cell>
          <cell r="DX1014">
            <v>0</v>
          </cell>
          <cell r="DY1014">
            <v>0</v>
          </cell>
          <cell r="DZ1014">
            <v>0</v>
          </cell>
          <cell r="EA1014">
            <v>0</v>
          </cell>
          <cell r="EB1014">
            <v>0</v>
          </cell>
          <cell r="EC1014">
            <v>0</v>
          </cell>
          <cell r="ED1014">
            <v>0</v>
          </cell>
        </row>
        <row r="1015">
          <cell r="F1015">
            <v>0</v>
          </cell>
          <cell r="G1015">
            <v>0</v>
          </cell>
          <cell r="H1015">
            <v>3.0202325043632072E-2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3.2244928091106573E-2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0</v>
          </cell>
          <cell r="CZ1015">
            <v>0</v>
          </cell>
          <cell r="DA1015">
            <v>0</v>
          </cell>
          <cell r="DB1015">
            <v>0</v>
          </cell>
          <cell r="DC1015">
            <v>0</v>
          </cell>
          <cell r="DD1015">
            <v>0</v>
          </cell>
          <cell r="DE1015">
            <v>0</v>
          </cell>
          <cell r="DF1015">
            <v>0</v>
          </cell>
          <cell r="DG1015">
            <v>0</v>
          </cell>
          <cell r="DH1015">
            <v>0</v>
          </cell>
          <cell r="DI1015">
            <v>0</v>
          </cell>
          <cell r="DJ1015">
            <v>0</v>
          </cell>
          <cell r="DK1015">
            <v>0</v>
          </cell>
          <cell r="DL1015">
            <v>0</v>
          </cell>
          <cell r="DM1015">
            <v>0</v>
          </cell>
          <cell r="DN1015">
            <v>0</v>
          </cell>
          <cell r="DO1015">
            <v>0</v>
          </cell>
          <cell r="DP1015">
            <v>0</v>
          </cell>
          <cell r="DQ1015">
            <v>0</v>
          </cell>
          <cell r="DR1015">
            <v>0</v>
          </cell>
          <cell r="DS1015">
            <v>0</v>
          </cell>
          <cell r="DT1015">
            <v>0</v>
          </cell>
          <cell r="DU1015">
            <v>0</v>
          </cell>
          <cell r="DV1015">
            <v>0</v>
          </cell>
          <cell r="DW1015">
            <v>0</v>
          </cell>
          <cell r="DX1015">
            <v>0</v>
          </cell>
          <cell r="DY1015">
            <v>0</v>
          </cell>
          <cell r="DZ1015">
            <v>0</v>
          </cell>
          <cell r="EA1015">
            <v>0</v>
          </cell>
          <cell r="EB1015">
            <v>0</v>
          </cell>
          <cell r="EC1015">
            <v>0</v>
          </cell>
          <cell r="ED1015">
            <v>0</v>
          </cell>
        </row>
        <row r="1016"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>
            <v>0</v>
          </cell>
          <cell r="BR1016">
            <v>0</v>
          </cell>
          <cell r="BS1016">
            <v>0</v>
          </cell>
          <cell r="BT1016">
            <v>0</v>
          </cell>
          <cell r="BU1016">
            <v>0</v>
          </cell>
          <cell r="BV1016">
            <v>0</v>
          </cell>
          <cell r="BW1016">
            <v>0</v>
          </cell>
          <cell r="BX1016">
            <v>0</v>
          </cell>
          <cell r="BY1016">
            <v>0</v>
          </cell>
          <cell r="BZ1016">
            <v>0</v>
          </cell>
          <cell r="CA1016">
            <v>0</v>
          </cell>
          <cell r="CB1016">
            <v>0</v>
          </cell>
          <cell r="CC1016">
            <v>0</v>
          </cell>
          <cell r="CD1016">
            <v>0</v>
          </cell>
          <cell r="CE1016">
            <v>0</v>
          </cell>
          <cell r="CF1016">
            <v>0</v>
          </cell>
          <cell r="CG1016">
            <v>0</v>
          </cell>
          <cell r="CH1016">
            <v>0</v>
          </cell>
          <cell r="CI1016">
            <v>0</v>
          </cell>
          <cell r="CJ1016">
            <v>0</v>
          </cell>
          <cell r="CK1016">
            <v>0</v>
          </cell>
          <cell r="CL1016">
            <v>0</v>
          </cell>
          <cell r="CM1016">
            <v>0</v>
          </cell>
          <cell r="CN1016">
            <v>0</v>
          </cell>
          <cell r="CO1016">
            <v>0</v>
          </cell>
          <cell r="CP1016">
            <v>0</v>
          </cell>
          <cell r="CQ1016">
            <v>0</v>
          </cell>
          <cell r="CR1016">
            <v>0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0</v>
          </cell>
          <cell r="CZ1016">
            <v>0</v>
          </cell>
          <cell r="DA1016">
            <v>0</v>
          </cell>
          <cell r="DB1016">
            <v>0</v>
          </cell>
          <cell r="DC1016">
            <v>0</v>
          </cell>
          <cell r="DD1016">
            <v>0</v>
          </cell>
          <cell r="DE1016">
            <v>0</v>
          </cell>
          <cell r="DF1016">
            <v>0</v>
          </cell>
          <cell r="DG1016">
            <v>0</v>
          </cell>
          <cell r="DH1016">
            <v>0</v>
          </cell>
          <cell r="DI1016">
            <v>0</v>
          </cell>
          <cell r="DJ1016">
            <v>0</v>
          </cell>
          <cell r="DK1016">
            <v>0</v>
          </cell>
          <cell r="DL1016">
            <v>0</v>
          </cell>
          <cell r="DM1016">
            <v>0</v>
          </cell>
          <cell r="DN1016">
            <v>0</v>
          </cell>
          <cell r="DO1016">
            <v>0</v>
          </cell>
          <cell r="DP1016">
            <v>0</v>
          </cell>
          <cell r="DQ1016">
            <v>0</v>
          </cell>
          <cell r="DR1016">
            <v>0</v>
          </cell>
          <cell r="DS1016">
            <v>0</v>
          </cell>
          <cell r="DT1016">
            <v>0</v>
          </cell>
          <cell r="DU1016">
            <v>0</v>
          </cell>
          <cell r="DV1016">
            <v>0</v>
          </cell>
          <cell r="DW1016">
            <v>0</v>
          </cell>
          <cell r="DX1016">
            <v>0</v>
          </cell>
          <cell r="DY1016">
            <v>0</v>
          </cell>
          <cell r="DZ1016">
            <v>0</v>
          </cell>
          <cell r="EA1016">
            <v>0</v>
          </cell>
          <cell r="EB1016">
            <v>0</v>
          </cell>
          <cell r="EC1016">
            <v>0</v>
          </cell>
          <cell r="ED1016">
            <v>0</v>
          </cell>
        </row>
        <row r="1017">
          <cell r="F1017">
            <v>0</v>
          </cell>
          <cell r="G1017">
            <v>0</v>
          </cell>
          <cell r="H1017">
            <v>6.3130180823751658E-2</v>
          </cell>
          <cell r="I1017">
            <v>0</v>
          </cell>
          <cell r="J1017">
            <v>0</v>
          </cell>
          <cell r="K1017">
            <v>1.0458536951290398E-2</v>
          </cell>
          <cell r="L1017">
            <v>0</v>
          </cell>
          <cell r="M1017">
            <v>0</v>
          </cell>
          <cell r="N1017">
            <v>6.4654613329899746E-3</v>
          </cell>
          <cell r="O1017">
            <v>2.882364489791911E-2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>
            <v>0</v>
          </cell>
          <cell r="BR1017">
            <v>0</v>
          </cell>
          <cell r="BS1017">
            <v>0</v>
          </cell>
          <cell r="BT1017">
            <v>0</v>
          </cell>
          <cell r="BU1017">
            <v>0</v>
          </cell>
          <cell r="BV1017">
            <v>0</v>
          </cell>
          <cell r="BW1017">
            <v>0</v>
          </cell>
          <cell r="BX1017">
            <v>0</v>
          </cell>
          <cell r="BY1017">
            <v>0</v>
          </cell>
          <cell r="BZ1017">
            <v>0</v>
          </cell>
          <cell r="CA1017">
            <v>0</v>
          </cell>
          <cell r="CB1017">
            <v>0</v>
          </cell>
          <cell r="CC1017">
            <v>0</v>
          </cell>
          <cell r="CD1017">
            <v>0</v>
          </cell>
          <cell r="CE1017">
            <v>0</v>
          </cell>
          <cell r="CF1017">
            <v>0</v>
          </cell>
          <cell r="CG1017">
            <v>0</v>
          </cell>
          <cell r="CH1017">
            <v>0</v>
          </cell>
          <cell r="CI1017">
            <v>0</v>
          </cell>
          <cell r="CJ1017">
            <v>0</v>
          </cell>
          <cell r="CK1017">
            <v>0</v>
          </cell>
          <cell r="CL1017">
            <v>0</v>
          </cell>
          <cell r="CM1017">
            <v>0</v>
          </cell>
          <cell r="CN1017">
            <v>0</v>
          </cell>
          <cell r="CO1017">
            <v>0</v>
          </cell>
          <cell r="CP1017">
            <v>0</v>
          </cell>
          <cell r="CQ1017">
            <v>0</v>
          </cell>
          <cell r="CR1017">
            <v>0</v>
          </cell>
          <cell r="CS1017">
            <v>0</v>
          </cell>
          <cell r="CT1017">
            <v>0</v>
          </cell>
          <cell r="CU1017">
            <v>0</v>
          </cell>
          <cell r="CV1017">
            <v>0</v>
          </cell>
          <cell r="CW1017">
            <v>0</v>
          </cell>
          <cell r="CX1017">
            <v>0</v>
          </cell>
          <cell r="CY1017">
            <v>0</v>
          </cell>
          <cell r="CZ1017">
            <v>0</v>
          </cell>
          <cell r="DA1017">
            <v>0</v>
          </cell>
          <cell r="DB1017">
            <v>0</v>
          </cell>
          <cell r="DC1017">
            <v>0</v>
          </cell>
          <cell r="DD1017">
            <v>0</v>
          </cell>
          <cell r="DE1017">
            <v>0</v>
          </cell>
          <cell r="DF1017">
            <v>0</v>
          </cell>
          <cell r="DG1017">
            <v>0</v>
          </cell>
          <cell r="DH1017">
            <v>0</v>
          </cell>
          <cell r="DI1017">
            <v>0</v>
          </cell>
          <cell r="DJ1017">
            <v>0</v>
          </cell>
          <cell r="DK1017">
            <v>0</v>
          </cell>
          <cell r="DL1017">
            <v>0</v>
          </cell>
          <cell r="DM1017">
            <v>0</v>
          </cell>
          <cell r="DN1017">
            <v>0</v>
          </cell>
          <cell r="DO1017">
            <v>0</v>
          </cell>
          <cell r="DP1017">
            <v>0</v>
          </cell>
          <cell r="DQ1017">
            <v>0</v>
          </cell>
          <cell r="DR1017">
            <v>0</v>
          </cell>
          <cell r="DS1017">
            <v>0</v>
          </cell>
          <cell r="DT1017">
            <v>0</v>
          </cell>
          <cell r="DU1017">
            <v>0</v>
          </cell>
          <cell r="DV1017">
            <v>0</v>
          </cell>
          <cell r="DW1017">
            <v>0</v>
          </cell>
          <cell r="DX1017">
            <v>0</v>
          </cell>
          <cell r="DY1017">
            <v>0</v>
          </cell>
          <cell r="DZ1017">
            <v>0</v>
          </cell>
          <cell r="EA1017">
            <v>0</v>
          </cell>
          <cell r="EB1017">
            <v>0</v>
          </cell>
          <cell r="EC1017">
            <v>0</v>
          </cell>
          <cell r="ED1017">
            <v>0</v>
          </cell>
        </row>
        <row r="1018"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  <cell r="BD1018">
            <v>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  <cell r="BQ1018">
            <v>0</v>
          </cell>
          <cell r="BR1018">
            <v>0</v>
          </cell>
          <cell r="BS1018">
            <v>0</v>
          </cell>
          <cell r="BT1018">
            <v>0</v>
          </cell>
          <cell r="BU1018">
            <v>0</v>
          </cell>
          <cell r="BV1018">
            <v>0</v>
          </cell>
          <cell r="BW1018">
            <v>0</v>
          </cell>
          <cell r="BX1018">
            <v>0</v>
          </cell>
          <cell r="BY1018">
            <v>0</v>
          </cell>
          <cell r="BZ1018">
            <v>0</v>
          </cell>
          <cell r="CA1018">
            <v>0</v>
          </cell>
          <cell r="CB1018">
            <v>0</v>
          </cell>
          <cell r="CC1018">
            <v>0</v>
          </cell>
          <cell r="CD1018">
            <v>0</v>
          </cell>
          <cell r="CE1018">
            <v>0</v>
          </cell>
          <cell r="CF1018">
            <v>0</v>
          </cell>
          <cell r="CG1018">
            <v>0</v>
          </cell>
          <cell r="CH1018">
            <v>0</v>
          </cell>
          <cell r="CI1018">
            <v>0</v>
          </cell>
          <cell r="CJ1018">
            <v>0</v>
          </cell>
          <cell r="CK1018">
            <v>0</v>
          </cell>
          <cell r="CL1018">
            <v>0</v>
          </cell>
          <cell r="CM1018">
            <v>0</v>
          </cell>
          <cell r="CN1018">
            <v>0</v>
          </cell>
          <cell r="CO1018">
            <v>0</v>
          </cell>
          <cell r="CP1018">
            <v>0</v>
          </cell>
          <cell r="CQ1018">
            <v>0</v>
          </cell>
          <cell r="CR1018">
            <v>0</v>
          </cell>
          <cell r="CS1018">
            <v>0</v>
          </cell>
          <cell r="CT1018">
            <v>0</v>
          </cell>
          <cell r="CU1018">
            <v>0</v>
          </cell>
          <cell r="CV1018">
            <v>0</v>
          </cell>
          <cell r="CW1018">
            <v>0</v>
          </cell>
          <cell r="CX1018">
            <v>0</v>
          </cell>
          <cell r="CY1018">
            <v>0</v>
          </cell>
          <cell r="CZ1018">
            <v>0</v>
          </cell>
          <cell r="DA1018">
            <v>0</v>
          </cell>
          <cell r="DB1018">
            <v>0</v>
          </cell>
          <cell r="DC1018">
            <v>0</v>
          </cell>
          <cell r="DD1018">
            <v>0</v>
          </cell>
          <cell r="DE1018">
            <v>0</v>
          </cell>
          <cell r="DF1018">
            <v>0</v>
          </cell>
          <cell r="DG1018">
            <v>0</v>
          </cell>
          <cell r="DH1018">
            <v>0</v>
          </cell>
          <cell r="DI1018">
            <v>0</v>
          </cell>
          <cell r="DJ1018">
            <v>0</v>
          </cell>
          <cell r="DK1018">
            <v>0</v>
          </cell>
          <cell r="DL1018">
            <v>0</v>
          </cell>
          <cell r="DM1018">
            <v>0</v>
          </cell>
          <cell r="DN1018">
            <v>0</v>
          </cell>
          <cell r="DO1018">
            <v>0</v>
          </cell>
          <cell r="DP1018">
            <v>0</v>
          </cell>
          <cell r="DQ1018">
            <v>0</v>
          </cell>
          <cell r="DR1018">
            <v>0</v>
          </cell>
          <cell r="DS1018">
            <v>0</v>
          </cell>
          <cell r="DT1018">
            <v>0</v>
          </cell>
          <cell r="DU1018">
            <v>0</v>
          </cell>
          <cell r="DV1018">
            <v>0</v>
          </cell>
          <cell r="DW1018">
            <v>0</v>
          </cell>
          <cell r="DX1018">
            <v>0</v>
          </cell>
          <cell r="DY1018">
            <v>0</v>
          </cell>
          <cell r="DZ1018">
            <v>0</v>
          </cell>
          <cell r="EA1018">
            <v>0</v>
          </cell>
          <cell r="EB1018">
            <v>0</v>
          </cell>
          <cell r="EC1018">
            <v>0</v>
          </cell>
          <cell r="ED1018">
            <v>0</v>
          </cell>
        </row>
        <row r="1019"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8.9210513539963898E-2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  <cell r="BY1019">
            <v>0</v>
          </cell>
          <cell r="BZ1019">
            <v>0</v>
          </cell>
          <cell r="CA1019">
            <v>0</v>
          </cell>
          <cell r="CB1019">
            <v>0</v>
          </cell>
          <cell r="CC1019">
            <v>0</v>
          </cell>
          <cell r="CD1019">
            <v>0</v>
          </cell>
          <cell r="CE1019">
            <v>0</v>
          </cell>
          <cell r="CF1019">
            <v>0</v>
          </cell>
          <cell r="CG1019">
            <v>0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0</v>
          </cell>
          <cell r="CM1019">
            <v>0</v>
          </cell>
          <cell r="CN1019">
            <v>0</v>
          </cell>
          <cell r="CO1019">
            <v>0</v>
          </cell>
          <cell r="CP1019">
            <v>0</v>
          </cell>
          <cell r="CQ1019">
            <v>0</v>
          </cell>
          <cell r="CR1019">
            <v>0</v>
          </cell>
          <cell r="CS1019">
            <v>0</v>
          </cell>
          <cell r="CT1019">
            <v>0</v>
          </cell>
          <cell r="CU1019">
            <v>0</v>
          </cell>
          <cell r="CV1019">
            <v>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0</v>
          </cell>
          <cell r="DB1019">
            <v>0</v>
          </cell>
          <cell r="DC1019">
            <v>0</v>
          </cell>
          <cell r="DD1019">
            <v>0</v>
          </cell>
          <cell r="DE1019">
            <v>0</v>
          </cell>
          <cell r="DF1019">
            <v>0</v>
          </cell>
          <cell r="DG1019">
            <v>0</v>
          </cell>
          <cell r="DH1019">
            <v>0</v>
          </cell>
          <cell r="DI1019">
            <v>0</v>
          </cell>
          <cell r="DJ1019">
            <v>0</v>
          </cell>
          <cell r="DK1019">
            <v>0</v>
          </cell>
          <cell r="DL1019">
            <v>0</v>
          </cell>
          <cell r="DM1019">
            <v>0</v>
          </cell>
          <cell r="DN1019">
            <v>0</v>
          </cell>
          <cell r="DO1019">
            <v>0</v>
          </cell>
          <cell r="DP1019">
            <v>0</v>
          </cell>
          <cell r="DQ1019">
            <v>0</v>
          </cell>
          <cell r="DR1019">
            <v>0</v>
          </cell>
          <cell r="DS1019">
            <v>0</v>
          </cell>
          <cell r="DT1019">
            <v>0</v>
          </cell>
          <cell r="DU1019">
            <v>0</v>
          </cell>
          <cell r="DV1019">
            <v>0</v>
          </cell>
          <cell r="DW1019">
            <v>0</v>
          </cell>
          <cell r="DX1019">
            <v>0</v>
          </cell>
          <cell r="DY1019">
            <v>0</v>
          </cell>
          <cell r="DZ1019">
            <v>0</v>
          </cell>
          <cell r="EA1019">
            <v>0</v>
          </cell>
          <cell r="EB1019">
            <v>0</v>
          </cell>
          <cell r="EC1019">
            <v>0</v>
          </cell>
          <cell r="ED1019">
            <v>0</v>
          </cell>
        </row>
        <row r="1020"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U1020">
            <v>0</v>
          </cell>
          <cell r="BV1020">
            <v>0</v>
          </cell>
          <cell r="BW1020">
            <v>0</v>
          </cell>
          <cell r="BX1020">
            <v>0</v>
          </cell>
          <cell r="BY1020">
            <v>0</v>
          </cell>
          <cell r="BZ1020">
            <v>0</v>
          </cell>
          <cell r="CA1020">
            <v>0</v>
          </cell>
          <cell r="CB1020">
            <v>0</v>
          </cell>
          <cell r="CC1020">
            <v>0</v>
          </cell>
          <cell r="CD1020">
            <v>0</v>
          </cell>
          <cell r="CE1020">
            <v>0</v>
          </cell>
          <cell r="CF1020">
            <v>0</v>
          </cell>
          <cell r="CG1020">
            <v>0</v>
          </cell>
          <cell r="CH1020">
            <v>0</v>
          </cell>
          <cell r="CI1020">
            <v>0</v>
          </cell>
          <cell r="CJ1020">
            <v>0</v>
          </cell>
          <cell r="CK1020">
            <v>0</v>
          </cell>
          <cell r="CL1020">
            <v>0</v>
          </cell>
          <cell r="CM1020">
            <v>0</v>
          </cell>
          <cell r="CN1020">
            <v>0</v>
          </cell>
          <cell r="CO1020">
            <v>0</v>
          </cell>
          <cell r="CP1020">
            <v>0</v>
          </cell>
          <cell r="CQ1020">
            <v>0</v>
          </cell>
          <cell r="CR1020">
            <v>0</v>
          </cell>
          <cell r="CS1020">
            <v>0</v>
          </cell>
          <cell r="CT1020">
            <v>0</v>
          </cell>
          <cell r="CU1020">
            <v>0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0</v>
          </cell>
          <cell r="DA1020">
            <v>0</v>
          </cell>
          <cell r="DB1020">
            <v>0</v>
          </cell>
          <cell r="DC1020">
            <v>0</v>
          </cell>
          <cell r="DD1020">
            <v>0</v>
          </cell>
          <cell r="DE1020">
            <v>0</v>
          </cell>
          <cell r="DF1020">
            <v>0</v>
          </cell>
          <cell r="DG1020">
            <v>0</v>
          </cell>
          <cell r="DH1020">
            <v>0</v>
          </cell>
          <cell r="DI1020">
            <v>0</v>
          </cell>
          <cell r="DJ1020">
            <v>0</v>
          </cell>
          <cell r="DK1020">
            <v>0</v>
          </cell>
          <cell r="DL1020">
            <v>0</v>
          </cell>
          <cell r="DM1020">
            <v>0</v>
          </cell>
          <cell r="DN1020">
            <v>0</v>
          </cell>
          <cell r="DO1020">
            <v>0</v>
          </cell>
          <cell r="DP1020">
            <v>0</v>
          </cell>
          <cell r="DQ1020">
            <v>0</v>
          </cell>
          <cell r="DR1020">
            <v>0</v>
          </cell>
          <cell r="DS1020">
            <v>0</v>
          </cell>
          <cell r="DT1020">
            <v>0</v>
          </cell>
          <cell r="DU1020">
            <v>0</v>
          </cell>
          <cell r="DV1020">
            <v>0</v>
          </cell>
          <cell r="DW1020">
            <v>0</v>
          </cell>
          <cell r="DX1020">
            <v>0</v>
          </cell>
          <cell r="DY1020">
            <v>0</v>
          </cell>
          <cell r="DZ1020">
            <v>0</v>
          </cell>
          <cell r="EA1020">
            <v>0</v>
          </cell>
          <cell r="EB1020">
            <v>0</v>
          </cell>
          <cell r="EC1020">
            <v>0</v>
          </cell>
          <cell r="ED1020">
            <v>0</v>
          </cell>
        </row>
        <row r="1021">
          <cell r="F1021">
            <v>0</v>
          </cell>
          <cell r="G1021">
            <v>0</v>
          </cell>
          <cell r="H1021">
            <v>1.5362866152676347E-2</v>
          </cell>
          <cell r="I1021">
            <v>8.2866991757981623E-3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2.1907683062703853E-2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0</v>
          </cell>
          <cell r="BZ1021">
            <v>0</v>
          </cell>
          <cell r="CA1021">
            <v>0</v>
          </cell>
          <cell r="CB1021">
            <v>0</v>
          </cell>
          <cell r="CC1021">
            <v>0</v>
          </cell>
          <cell r="CD1021">
            <v>0</v>
          </cell>
          <cell r="CE1021">
            <v>0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0</v>
          </cell>
          <cell r="CS1021">
            <v>0</v>
          </cell>
          <cell r="CT1021">
            <v>0</v>
          </cell>
          <cell r="CU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0</v>
          </cell>
          <cell r="DA1021">
            <v>0</v>
          </cell>
          <cell r="DB1021">
            <v>0</v>
          </cell>
          <cell r="DC1021">
            <v>0</v>
          </cell>
          <cell r="DD1021">
            <v>0</v>
          </cell>
          <cell r="DE1021">
            <v>0</v>
          </cell>
          <cell r="DF1021">
            <v>0</v>
          </cell>
          <cell r="DG1021">
            <v>0</v>
          </cell>
          <cell r="DH1021">
            <v>0</v>
          </cell>
          <cell r="DI1021">
            <v>0</v>
          </cell>
          <cell r="DJ1021">
            <v>0</v>
          </cell>
          <cell r="DK1021">
            <v>0</v>
          </cell>
          <cell r="DL1021">
            <v>0</v>
          </cell>
          <cell r="DM1021">
            <v>0</v>
          </cell>
          <cell r="DN1021">
            <v>0</v>
          </cell>
          <cell r="DO1021">
            <v>0</v>
          </cell>
          <cell r="DP1021">
            <v>0</v>
          </cell>
          <cell r="DQ1021">
            <v>0</v>
          </cell>
          <cell r="DR1021">
            <v>0</v>
          </cell>
          <cell r="DS1021">
            <v>0</v>
          </cell>
          <cell r="DT1021">
            <v>0</v>
          </cell>
          <cell r="DU1021">
            <v>0</v>
          </cell>
          <cell r="DV1021">
            <v>0</v>
          </cell>
          <cell r="DW1021">
            <v>0</v>
          </cell>
          <cell r="DX1021">
            <v>0</v>
          </cell>
          <cell r="DY1021">
            <v>0</v>
          </cell>
          <cell r="DZ1021">
            <v>0</v>
          </cell>
          <cell r="EA1021">
            <v>0</v>
          </cell>
          <cell r="EB1021">
            <v>0</v>
          </cell>
          <cell r="EC1021">
            <v>0</v>
          </cell>
          <cell r="ED1021">
            <v>0</v>
          </cell>
        </row>
        <row r="1022"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0</v>
          </cell>
          <cell r="DG1022">
            <v>0</v>
          </cell>
          <cell r="DH1022">
            <v>0</v>
          </cell>
          <cell r="DI1022">
            <v>0</v>
          </cell>
          <cell r="DJ1022">
            <v>0</v>
          </cell>
          <cell r="DK1022">
            <v>0</v>
          </cell>
          <cell r="DL1022">
            <v>0</v>
          </cell>
          <cell r="DM1022">
            <v>0</v>
          </cell>
          <cell r="DN1022">
            <v>0</v>
          </cell>
          <cell r="DO1022">
            <v>0</v>
          </cell>
          <cell r="DP1022">
            <v>0</v>
          </cell>
          <cell r="DQ1022">
            <v>0</v>
          </cell>
          <cell r="DR1022">
            <v>0</v>
          </cell>
          <cell r="DS1022">
            <v>0</v>
          </cell>
          <cell r="DT1022">
            <v>0</v>
          </cell>
          <cell r="DU1022">
            <v>0</v>
          </cell>
          <cell r="DV1022">
            <v>0</v>
          </cell>
          <cell r="DW1022">
            <v>0</v>
          </cell>
          <cell r="DX1022">
            <v>0</v>
          </cell>
          <cell r="DY1022">
            <v>0</v>
          </cell>
          <cell r="DZ1022">
            <v>0</v>
          </cell>
          <cell r="EA1022">
            <v>0</v>
          </cell>
          <cell r="EB1022">
            <v>0</v>
          </cell>
          <cell r="EC1022">
            <v>0</v>
          </cell>
          <cell r="ED1022">
            <v>0</v>
          </cell>
        </row>
        <row r="1023"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>
            <v>0</v>
          </cell>
          <cell r="BR1023">
            <v>0</v>
          </cell>
          <cell r="BS1023">
            <v>0</v>
          </cell>
          <cell r="BT1023">
            <v>0</v>
          </cell>
          <cell r="BU1023">
            <v>0</v>
          </cell>
          <cell r="BV1023">
            <v>0</v>
          </cell>
          <cell r="BW1023">
            <v>0</v>
          </cell>
          <cell r="BX1023">
            <v>0</v>
          </cell>
          <cell r="BY1023">
            <v>0</v>
          </cell>
          <cell r="BZ1023">
            <v>0</v>
          </cell>
          <cell r="CA1023">
            <v>0</v>
          </cell>
          <cell r="CB1023">
            <v>0</v>
          </cell>
          <cell r="CC1023">
            <v>0</v>
          </cell>
          <cell r="CD1023">
            <v>0</v>
          </cell>
          <cell r="CE1023">
            <v>0</v>
          </cell>
          <cell r="CF1023">
            <v>0</v>
          </cell>
          <cell r="CG1023">
            <v>0</v>
          </cell>
          <cell r="CH1023">
            <v>0</v>
          </cell>
          <cell r="CI1023">
            <v>0</v>
          </cell>
          <cell r="CJ1023">
            <v>0</v>
          </cell>
          <cell r="CK1023">
            <v>0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0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  <cell r="DD1023">
            <v>0</v>
          </cell>
          <cell r="DE1023">
            <v>0</v>
          </cell>
          <cell r="DF1023">
            <v>0</v>
          </cell>
          <cell r="DG1023">
            <v>0</v>
          </cell>
          <cell r="DH1023">
            <v>0</v>
          </cell>
          <cell r="DI1023">
            <v>0</v>
          </cell>
          <cell r="DJ1023">
            <v>0</v>
          </cell>
          <cell r="DK1023">
            <v>0</v>
          </cell>
          <cell r="DL1023">
            <v>0</v>
          </cell>
          <cell r="DM1023">
            <v>0</v>
          </cell>
          <cell r="DN1023">
            <v>0</v>
          </cell>
          <cell r="DO1023">
            <v>0</v>
          </cell>
          <cell r="DP1023">
            <v>0</v>
          </cell>
          <cell r="DQ1023">
            <v>0</v>
          </cell>
          <cell r="DR1023">
            <v>0</v>
          </cell>
          <cell r="DS1023">
            <v>0</v>
          </cell>
          <cell r="DT1023">
            <v>0</v>
          </cell>
          <cell r="DU1023">
            <v>0</v>
          </cell>
          <cell r="DV1023">
            <v>0</v>
          </cell>
          <cell r="DW1023">
            <v>0</v>
          </cell>
          <cell r="DX1023">
            <v>0</v>
          </cell>
          <cell r="DY1023">
            <v>0</v>
          </cell>
          <cell r="DZ1023">
            <v>0</v>
          </cell>
          <cell r="EA1023">
            <v>0</v>
          </cell>
          <cell r="EB1023">
            <v>0</v>
          </cell>
          <cell r="EC1023">
            <v>0</v>
          </cell>
          <cell r="ED1023">
            <v>0</v>
          </cell>
        </row>
        <row r="1024"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E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0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>
            <v>0</v>
          </cell>
          <cell r="BR1024">
            <v>0</v>
          </cell>
          <cell r="BS1024">
            <v>0</v>
          </cell>
          <cell r="BT1024">
            <v>0</v>
          </cell>
          <cell r="BU1024">
            <v>0</v>
          </cell>
          <cell r="BV1024">
            <v>0</v>
          </cell>
          <cell r="BW1024">
            <v>0</v>
          </cell>
          <cell r="BX1024">
            <v>0</v>
          </cell>
          <cell r="BY1024">
            <v>0</v>
          </cell>
          <cell r="BZ1024">
            <v>0</v>
          </cell>
          <cell r="CA1024">
            <v>0</v>
          </cell>
          <cell r="CB1024">
            <v>0</v>
          </cell>
          <cell r="CC1024">
            <v>0</v>
          </cell>
          <cell r="CD1024">
            <v>0</v>
          </cell>
          <cell r="CE1024">
            <v>0</v>
          </cell>
          <cell r="CF1024">
            <v>0</v>
          </cell>
          <cell r="CG1024">
            <v>0</v>
          </cell>
          <cell r="CH1024">
            <v>0</v>
          </cell>
          <cell r="CI1024">
            <v>0</v>
          </cell>
          <cell r="CJ1024">
            <v>0</v>
          </cell>
          <cell r="CK1024">
            <v>0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U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0</v>
          </cell>
          <cell r="CZ1024">
            <v>0</v>
          </cell>
          <cell r="DA1024">
            <v>0</v>
          </cell>
          <cell r="DB1024">
            <v>0</v>
          </cell>
          <cell r="DC1024">
            <v>0</v>
          </cell>
          <cell r="DD1024">
            <v>0</v>
          </cell>
          <cell r="DE1024">
            <v>0</v>
          </cell>
          <cell r="DF1024">
            <v>0</v>
          </cell>
          <cell r="DG1024">
            <v>0</v>
          </cell>
          <cell r="DH1024">
            <v>0</v>
          </cell>
          <cell r="DI1024">
            <v>0</v>
          </cell>
          <cell r="DJ1024">
            <v>0</v>
          </cell>
          <cell r="DK1024">
            <v>0</v>
          </cell>
          <cell r="DL1024">
            <v>0</v>
          </cell>
          <cell r="DM1024">
            <v>0</v>
          </cell>
          <cell r="DN1024">
            <v>0</v>
          </cell>
          <cell r="DO1024">
            <v>0</v>
          </cell>
          <cell r="DP1024">
            <v>0</v>
          </cell>
          <cell r="DQ1024">
            <v>0</v>
          </cell>
          <cell r="DR1024">
            <v>0</v>
          </cell>
          <cell r="DS1024">
            <v>0</v>
          </cell>
          <cell r="DT1024">
            <v>0</v>
          </cell>
          <cell r="DU1024">
            <v>0</v>
          </cell>
          <cell r="DV1024">
            <v>0</v>
          </cell>
          <cell r="DW1024">
            <v>0</v>
          </cell>
          <cell r="DX1024">
            <v>0</v>
          </cell>
          <cell r="DY1024">
            <v>0</v>
          </cell>
          <cell r="DZ1024">
            <v>0</v>
          </cell>
          <cell r="EA1024">
            <v>0</v>
          </cell>
          <cell r="EB1024">
            <v>0</v>
          </cell>
          <cell r="EC1024">
            <v>0</v>
          </cell>
          <cell r="ED1024">
            <v>0</v>
          </cell>
        </row>
        <row r="1025"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  <cell r="DG1025">
            <v>0</v>
          </cell>
          <cell r="DH1025">
            <v>0</v>
          </cell>
          <cell r="DI1025">
            <v>0</v>
          </cell>
          <cell r="DJ1025">
            <v>0</v>
          </cell>
          <cell r="DK1025">
            <v>0</v>
          </cell>
          <cell r="DL1025">
            <v>0</v>
          </cell>
          <cell r="DM1025">
            <v>0</v>
          </cell>
          <cell r="DN1025">
            <v>0</v>
          </cell>
          <cell r="DO1025">
            <v>0</v>
          </cell>
          <cell r="DP1025">
            <v>0</v>
          </cell>
          <cell r="DQ1025">
            <v>0</v>
          </cell>
          <cell r="DR1025">
            <v>0</v>
          </cell>
          <cell r="DS1025">
            <v>0</v>
          </cell>
          <cell r="DT1025">
            <v>0</v>
          </cell>
          <cell r="DU1025">
            <v>0</v>
          </cell>
          <cell r="DV1025">
            <v>0</v>
          </cell>
          <cell r="DW1025">
            <v>0</v>
          </cell>
          <cell r="DX1025">
            <v>0</v>
          </cell>
          <cell r="DY1025">
            <v>0</v>
          </cell>
          <cell r="DZ1025">
            <v>0</v>
          </cell>
          <cell r="EA1025">
            <v>0</v>
          </cell>
          <cell r="EB1025">
            <v>0</v>
          </cell>
          <cell r="EC1025">
            <v>0</v>
          </cell>
          <cell r="ED1025">
            <v>0</v>
          </cell>
        </row>
        <row r="1026"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0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  <cell r="DG1026">
            <v>0</v>
          </cell>
          <cell r="DH1026">
            <v>0</v>
          </cell>
          <cell r="DI1026">
            <v>0</v>
          </cell>
          <cell r="DJ1026">
            <v>0</v>
          </cell>
          <cell r="DK1026">
            <v>0</v>
          </cell>
          <cell r="DL1026">
            <v>0</v>
          </cell>
          <cell r="DM1026">
            <v>0</v>
          </cell>
          <cell r="DN1026">
            <v>0</v>
          </cell>
          <cell r="DO1026">
            <v>0</v>
          </cell>
          <cell r="DP1026">
            <v>0</v>
          </cell>
          <cell r="DQ1026">
            <v>0</v>
          </cell>
          <cell r="DR1026">
            <v>0</v>
          </cell>
          <cell r="DS1026">
            <v>0</v>
          </cell>
          <cell r="DT1026">
            <v>0</v>
          </cell>
          <cell r="DU1026">
            <v>0</v>
          </cell>
          <cell r="DV1026">
            <v>0</v>
          </cell>
          <cell r="DW1026">
            <v>0</v>
          </cell>
          <cell r="DX1026">
            <v>0</v>
          </cell>
          <cell r="DY1026">
            <v>0</v>
          </cell>
          <cell r="DZ1026">
            <v>0</v>
          </cell>
          <cell r="EA1026">
            <v>0</v>
          </cell>
          <cell r="EB1026">
            <v>0</v>
          </cell>
          <cell r="EC1026">
            <v>0</v>
          </cell>
          <cell r="ED1026">
            <v>0</v>
          </cell>
        </row>
        <row r="1027"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  <cell r="DG1027">
            <v>0</v>
          </cell>
          <cell r="DH1027">
            <v>0</v>
          </cell>
          <cell r="DI1027">
            <v>0</v>
          </cell>
          <cell r="DJ1027">
            <v>0</v>
          </cell>
          <cell r="DK1027">
            <v>0</v>
          </cell>
          <cell r="DL1027">
            <v>0</v>
          </cell>
          <cell r="DM1027">
            <v>0</v>
          </cell>
          <cell r="DN1027">
            <v>0</v>
          </cell>
          <cell r="DO1027">
            <v>0</v>
          </cell>
          <cell r="DP1027">
            <v>0</v>
          </cell>
          <cell r="DQ1027">
            <v>0</v>
          </cell>
          <cell r="DR1027">
            <v>0</v>
          </cell>
          <cell r="DS1027">
            <v>0</v>
          </cell>
          <cell r="DT1027">
            <v>0</v>
          </cell>
          <cell r="DU1027">
            <v>0</v>
          </cell>
          <cell r="DV1027">
            <v>0</v>
          </cell>
          <cell r="DW1027">
            <v>0</v>
          </cell>
          <cell r="DX1027">
            <v>0</v>
          </cell>
          <cell r="DY1027">
            <v>0</v>
          </cell>
          <cell r="DZ1027">
            <v>0</v>
          </cell>
          <cell r="EA1027">
            <v>0</v>
          </cell>
          <cell r="EB1027">
            <v>0</v>
          </cell>
          <cell r="EC1027">
            <v>0</v>
          </cell>
          <cell r="ED1027">
            <v>0</v>
          </cell>
        </row>
        <row r="1028"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0</v>
          </cell>
          <cell r="CJ1028">
            <v>0</v>
          </cell>
          <cell r="CK1028">
            <v>0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>
            <v>0</v>
          </cell>
          <cell r="CV1028">
            <v>0</v>
          </cell>
          <cell r="CW1028">
            <v>0</v>
          </cell>
          <cell r="CX1028">
            <v>0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0</v>
          </cell>
          <cell r="DD1028">
            <v>0</v>
          </cell>
          <cell r="DE1028">
            <v>0</v>
          </cell>
          <cell r="DF1028">
            <v>0</v>
          </cell>
          <cell r="DG1028">
            <v>0</v>
          </cell>
          <cell r="DH1028">
            <v>0</v>
          </cell>
          <cell r="DI1028">
            <v>0</v>
          </cell>
          <cell r="DJ1028">
            <v>0</v>
          </cell>
          <cell r="DK1028">
            <v>0</v>
          </cell>
          <cell r="DL1028">
            <v>0</v>
          </cell>
          <cell r="DM1028">
            <v>0</v>
          </cell>
          <cell r="DN1028">
            <v>0</v>
          </cell>
          <cell r="DO1028">
            <v>0</v>
          </cell>
          <cell r="DP1028">
            <v>0</v>
          </cell>
          <cell r="DQ1028">
            <v>0</v>
          </cell>
          <cell r="DR1028">
            <v>0</v>
          </cell>
          <cell r="DS1028">
            <v>0</v>
          </cell>
          <cell r="DT1028">
            <v>0</v>
          </cell>
          <cell r="DU1028">
            <v>0</v>
          </cell>
          <cell r="DV1028">
            <v>0</v>
          </cell>
          <cell r="DW1028">
            <v>0</v>
          </cell>
          <cell r="DX1028">
            <v>0</v>
          </cell>
          <cell r="DY1028">
            <v>0</v>
          </cell>
          <cell r="DZ1028">
            <v>0</v>
          </cell>
          <cell r="EA1028">
            <v>0</v>
          </cell>
          <cell r="EB1028">
            <v>0</v>
          </cell>
          <cell r="EC1028">
            <v>0</v>
          </cell>
          <cell r="ED1028">
            <v>0</v>
          </cell>
        </row>
        <row r="1029"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0</v>
          </cell>
          <cell r="BS1029">
            <v>0</v>
          </cell>
          <cell r="BT1029">
            <v>0</v>
          </cell>
          <cell r="BU1029">
            <v>0</v>
          </cell>
          <cell r="BV1029">
            <v>0</v>
          </cell>
          <cell r="BW1029">
            <v>0</v>
          </cell>
          <cell r="BX1029">
            <v>0</v>
          </cell>
          <cell r="BY1029">
            <v>0</v>
          </cell>
          <cell r="BZ1029">
            <v>0</v>
          </cell>
          <cell r="CA1029">
            <v>0</v>
          </cell>
          <cell r="CB1029">
            <v>0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  <cell r="DG1029">
            <v>0</v>
          </cell>
          <cell r="DH1029">
            <v>0</v>
          </cell>
          <cell r="DI1029">
            <v>0</v>
          </cell>
          <cell r="DJ1029">
            <v>0</v>
          </cell>
          <cell r="DK1029">
            <v>0</v>
          </cell>
          <cell r="DL1029">
            <v>0</v>
          </cell>
          <cell r="DM1029">
            <v>0</v>
          </cell>
          <cell r="DN1029">
            <v>0</v>
          </cell>
          <cell r="DO1029">
            <v>0</v>
          </cell>
          <cell r="DP1029">
            <v>0</v>
          </cell>
          <cell r="DQ1029">
            <v>0</v>
          </cell>
          <cell r="DR1029">
            <v>0</v>
          </cell>
          <cell r="DS1029">
            <v>0</v>
          </cell>
          <cell r="DT1029">
            <v>0</v>
          </cell>
          <cell r="DU1029">
            <v>0</v>
          </cell>
          <cell r="DV1029">
            <v>0</v>
          </cell>
          <cell r="DW1029">
            <v>0</v>
          </cell>
          <cell r="DX1029">
            <v>0</v>
          </cell>
          <cell r="DY1029">
            <v>0</v>
          </cell>
          <cell r="DZ1029">
            <v>0</v>
          </cell>
          <cell r="EA1029">
            <v>0</v>
          </cell>
          <cell r="EB1029">
            <v>0</v>
          </cell>
          <cell r="EC1029">
            <v>0</v>
          </cell>
          <cell r="ED1029">
            <v>0</v>
          </cell>
        </row>
        <row r="1030"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0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E1030">
            <v>0</v>
          </cell>
          <cell r="CF1030">
            <v>0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0</v>
          </cell>
          <cell r="CZ1030">
            <v>0</v>
          </cell>
          <cell r="DA1030">
            <v>0</v>
          </cell>
          <cell r="DB1030">
            <v>0</v>
          </cell>
          <cell r="DC1030">
            <v>0</v>
          </cell>
          <cell r="DD1030">
            <v>0</v>
          </cell>
          <cell r="DE1030">
            <v>0</v>
          </cell>
          <cell r="DF1030">
            <v>0</v>
          </cell>
          <cell r="DG1030">
            <v>0</v>
          </cell>
          <cell r="DH1030">
            <v>0</v>
          </cell>
          <cell r="DI1030">
            <v>0</v>
          </cell>
          <cell r="DJ1030">
            <v>0</v>
          </cell>
          <cell r="DK1030">
            <v>0</v>
          </cell>
          <cell r="DL1030">
            <v>0</v>
          </cell>
          <cell r="DM1030">
            <v>0</v>
          </cell>
          <cell r="DN1030">
            <v>0</v>
          </cell>
          <cell r="DO1030">
            <v>0</v>
          </cell>
          <cell r="DP1030">
            <v>0</v>
          </cell>
          <cell r="DQ1030">
            <v>0</v>
          </cell>
          <cell r="DR1030">
            <v>0</v>
          </cell>
          <cell r="DS1030">
            <v>0</v>
          </cell>
          <cell r="DT1030">
            <v>0</v>
          </cell>
          <cell r="DU1030">
            <v>0</v>
          </cell>
          <cell r="DV1030">
            <v>0</v>
          </cell>
          <cell r="DW1030">
            <v>0</v>
          </cell>
          <cell r="DX1030">
            <v>0</v>
          </cell>
          <cell r="DY1030">
            <v>0</v>
          </cell>
          <cell r="DZ1030">
            <v>0</v>
          </cell>
          <cell r="EA1030">
            <v>0</v>
          </cell>
          <cell r="EB1030">
            <v>0</v>
          </cell>
          <cell r="EC1030">
            <v>0</v>
          </cell>
          <cell r="ED1030">
            <v>0</v>
          </cell>
        </row>
        <row r="1031"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</v>
          </cell>
          <cell r="BR1031">
            <v>0</v>
          </cell>
          <cell r="BS1031">
            <v>0</v>
          </cell>
          <cell r="BT1031">
            <v>0</v>
          </cell>
          <cell r="BU1031">
            <v>0</v>
          </cell>
          <cell r="BV1031">
            <v>0</v>
          </cell>
          <cell r="BW1031">
            <v>0</v>
          </cell>
          <cell r="BX1031">
            <v>0</v>
          </cell>
          <cell r="BY1031">
            <v>0</v>
          </cell>
          <cell r="BZ1031">
            <v>0</v>
          </cell>
          <cell r="CA1031">
            <v>0</v>
          </cell>
          <cell r="CB1031">
            <v>0</v>
          </cell>
          <cell r="CC1031">
            <v>0</v>
          </cell>
          <cell r="CD1031">
            <v>0</v>
          </cell>
          <cell r="CE1031">
            <v>0</v>
          </cell>
          <cell r="CF1031">
            <v>0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>
            <v>0</v>
          </cell>
          <cell r="CV1031">
            <v>0</v>
          </cell>
          <cell r="CW1031">
            <v>0</v>
          </cell>
          <cell r="CX1031">
            <v>0</v>
          </cell>
          <cell r="CY1031">
            <v>0</v>
          </cell>
          <cell r="CZ1031">
            <v>0</v>
          </cell>
          <cell r="DA1031">
            <v>0</v>
          </cell>
          <cell r="DB1031">
            <v>0</v>
          </cell>
          <cell r="DC1031">
            <v>0</v>
          </cell>
          <cell r="DD1031">
            <v>0</v>
          </cell>
          <cell r="DE1031">
            <v>0</v>
          </cell>
          <cell r="DF1031">
            <v>0</v>
          </cell>
          <cell r="DG1031">
            <v>0</v>
          </cell>
          <cell r="DH1031">
            <v>0</v>
          </cell>
          <cell r="DI1031">
            <v>0</v>
          </cell>
          <cell r="DJ1031">
            <v>0</v>
          </cell>
          <cell r="DK1031">
            <v>0</v>
          </cell>
          <cell r="DL1031">
            <v>0</v>
          </cell>
          <cell r="DM1031">
            <v>0</v>
          </cell>
          <cell r="DN1031">
            <v>0</v>
          </cell>
          <cell r="DO1031">
            <v>0</v>
          </cell>
          <cell r="DP1031">
            <v>0</v>
          </cell>
          <cell r="DQ1031">
            <v>0</v>
          </cell>
          <cell r="DR1031">
            <v>0</v>
          </cell>
          <cell r="DS1031">
            <v>0</v>
          </cell>
          <cell r="DT1031">
            <v>0</v>
          </cell>
          <cell r="DU1031">
            <v>0</v>
          </cell>
          <cell r="DV1031">
            <v>0</v>
          </cell>
          <cell r="DW1031">
            <v>0</v>
          </cell>
          <cell r="DX1031">
            <v>0</v>
          </cell>
          <cell r="DY1031">
            <v>0</v>
          </cell>
          <cell r="DZ1031">
            <v>0</v>
          </cell>
          <cell r="EA1031">
            <v>0</v>
          </cell>
          <cell r="EB1031">
            <v>0</v>
          </cell>
          <cell r="EC1031">
            <v>0</v>
          </cell>
          <cell r="ED1031">
            <v>0</v>
          </cell>
        </row>
        <row r="1032"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G1032">
            <v>0</v>
          </cell>
          <cell r="BH1032">
            <v>0</v>
          </cell>
          <cell r="BI1032">
            <v>0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>
            <v>0</v>
          </cell>
          <cell r="BR1032">
            <v>0</v>
          </cell>
          <cell r="BS1032">
            <v>0</v>
          </cell>
          <cell r="BT1032">
            <v>0</v>
          </cell>
          <cell r="BU1032">
            <v>0</v>
          </cell>
          <cell r="BV1032">
            <v>0</v>
          </cell>
          <cell r="BW1032">
            <v>0</v>
          </cell>
          <cell r="BX1032">
            <v>0</v>
          </cell>
          <cell r="BY1032">
            <v>0</v>
          </cell>
          <cell r="BZ1032">
            <v>0</v>
          </cell>
          <cell r="CA1032">
            <v>0</v>
          </cell>
          <cell r="CB1032">
            <v>0</v>
          </cell>
          <cell r="CC1032">
            <v>0</v>
          </cell>
          <cell r="CD1032">
            <v>0</v>
          </cell>
          <cell r="CE1032">
            <v>0</v>
          </cell>
          <cell r="CF1032">
            <v>0</v>
          </cell>
          <cell r="CG1032">
            <v>0</v>
          </cell>
          <cell r="CH1032">
            <v>0</v>
          </cell>
          <cell r="CI1032">
            <v>0</v>
          </cell>
          <cell r="CJ1032">
            <v>0</v>
          </cell>
          <cell r="CK1032">
            <v>0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>
            <v>0</v>
          </cell>
          <cell r="CV1032">
            <v>0</v>
          </cell>
          <cell r="CW1032">
            <v>0</v>
          </cell>
          <cell r="CX1032">
            <v>0</v>
          </cell>
          <cell r="CY1032">
            <v>0</v>
          </cell>
          <cell r="CZ1032">
            <v>0</v>
          </cell>
          <cell r="DA1032">
            <v>0</v>
          </cell>
          <cell r="DB1032">
            <v>0</v>
          </cell>
          <cell r="DC1032">
            <v>0</v>
          </cell>
          <cell r="DD1032">
            <v>0</v>
          </cell>
          <cell r="DE1032">
            <v>0</v>
          </cell>
          <cell r="DF1032">
            <v>0</v>
          </cell>
          <cell r="DG1032">
            <v>0</v>
          </cell>
          <cell r="DH1032">
            <v>0</v>
          </cell>
          <cell r="DI1032">
            <v>0</v>
          </cell>
          <cell r="DJ1032">
            <v>0</v>
          </cell>
          <cell r="DK1032">
            <v>0</v>
          </cell>
          <cell r="DL1032">
            <v>0</v>
          </cell>
          <cell r="DM1032">
            <v>0</v>
          </cell>
          <cell r="DN1032">
            <v>0</v>
          </cell>
          <cell r="DO1032">
            <v>0</v>
          </cell>
          <cell r="DP1032">
            <v>0</v>
          </cell>
          <cell r="DQ1032">
            <v>0</v>
          </cell>
          <cell r="DR1032">
            <v>0</v>
          </cell>
          <cell r="DS1032">
            <v>0</v>
          </cell>
          <cell r="DT1032">
            <v>0</v>
          </cell>
          <cell r="DU1032">
            <v>0</v>
          </cell>
          <cell r="DV1032">
            <v>0</v>
          </cell>
          <cell r="DW1032">
            <v>0</v>
          </cell>
          <cell r="DX1032">
            <v>0</v>
          </cell>
          <cell r="DY1032">
            <v>0</v>
          </cell>
          <cell r="DZ1032">
            <v>0</v>
          </cell>
          <cell r="EA1032">
            <v>0</v>
          </cell>
          <cell r="EB1032">
            <v>0</v>
          </cell>
          <cell r="EC1032">
            <v>0</v>
          </cell>
          <cell r="ED1032">
            <v>0</v>
          </cell>
        </row>
        <row r="1033"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</v>
          </cell>
          <cell r="BR1033">
            <v>0</v>
          </cell>
          <cell r="BS1033">
            <v>0</v>
          </cell>
          <cell r="BT1033">
            <v>0</v>
          </cell>
          <cell r="BU1033">
            <v>0</v>
          </cell>
          <cell r="BV1033">
            <v>0</v>
          </cell>
          <cell r="BW1033">
            <v>0</v>
          </cell>
          <cell r="BX1033">
            <v>0</v>
          </cell>
          <cell r="BY1033">
            <v>0</v>
          </cell>
          <cell r="BZ1033">
            <v>0</v>
          </cell>
          <cell r="CA1033">
            <v>0</v>
          </cell>
          <cell r="CB1033">
            <v>0</v>
          </cell>
          <cell r="CC1033">
            <v>0</v>
          </cell>
          <cell r="CD1033">
            <v>0</v>
          </cell>
          <cell r="CE1033">
            <v>0</v>
          </cell>
          <cell r="CF1033">
            <v>0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>
            <v>0</v>
          </cell>
          <cell r="CV1033">
            <v>0</v>
          </cell>
          <cell r="CW1033">
            <v>0</v>
          </cell>
          <cell r="CX1033">
            <v>0</v>
          </cell>
          <cell r="CY1033">
            <v>0</v>
          </cell>
          <cell r="CZ1033">
            <v>0</v>
          </cell>
          <cell r="DA1033">
            <v>0</v>
          </cell>
          <cell r="DB1033">
            <v>0</v>
          </cell>
          <cell r="DC1033">
            <v>0</v>
          </cell>
          <cell r="DD1033">
            <v>0</v>
          </cell>
          <cell r="DE1033">
            <v>0</v>
          </cell>
          <cell r="DF1033">
            <v>0</v>
          </cell>
          <cell r="DG1033">
            <v>0</v>
          </cell>
          <cell r="DH1033">
            <v>0</v>
          </cell>
          <cell r="DI1033">
            <v>0</v>
          </cell>
          <cell r="DJ1033">
            <v>0</v>
          </cell>
          <cell r="DK1033">
            <v>0</v>
          </cell>
          <cell r="DL1033">
            <v>0</v>
          </cell>
          <cell r="DM1033">
            <v>0</v>
          </cell>
          <cell r="DN1033">
            <v>0</v>
          </cell>
          <cell r="DO1033">
            <v>0</v>
          </cell>
          <cell r="DP1033">
            <v>0</v>
          </cell>
          <cell r="DQ1033">
            <v>0</v>
          </cell>
          <cell r="DR1033">
            <v>0</v>
          </cell>
          <cell r="DS1033">
            <v>0</v>
          </cell>
          <cell r="DT1033">
            <v>0</v>
          </cell>
          <cell r="DU1033">
            <v>0</v>
          </cell>
          <cell r="DV1033">
            <v>0</v>
          </cell>
          <cell r="DW1033">
            <v>0</v>
          </cell>
          <cell r="DX1033">
            <v>0</v>
          </cell>
          <cell r="DY1033">
            <v>0</v>
          </cell>
          <cell r="DZ1033">
            <v>0</v>
          </cell>
          <cell r="EA1033">
            <v>0</v>
          </cell>
          <cell r="EB1033">
            <v>0</v>
          </cell>
          <cell r="EC1033">
            <v>0</v>
          </cell>
          <cell r="ED1033">
            <v>0</v>
          </cell>
        </row>
        <row r="1034"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D1034">
            <v>0</v>
          </cell>
          <cell r="BE1034">
            <v>0</v>
          </cell>
          <cell r="BF1034">
            <v>0</v>
          </cell>
          <cell r="BG1034">
            <v>0</v>
          </cell>
          <cell r="BH1034">
            <v>0</v>
          </cell>
          <cell r="BI1034">
            <v>0</v>
          </cell>
          <cell r="BJ1034">
            <v>0</v>
          </cell>
          <cell r="BK1034">
            <v>0</v>
          </cell>
          <cell r="BL1034">
            <v>0</v>
          </cell>
          <cell r="BM1034">
            <v>0</v>
          </cell>
          <cell r="BN1034">
            <v>0</v>
          </cell>
          <cell r="BO1034">
            <v>0</v>
          </cell>
          <cell r="BP1034">
            <v>0</v>
          </cell>
          <cell r="BQ1034">
            <v>0</v>
          </cell>
          <cell r="BR1034">
            <v>0</v>
          </cell>
          <cell r="BS1034">
            <v>0</v>
          </cell>
          <cell r="BT1034">
            <v>0</v>
          </cell>
          <cell r="BU1034">
            <v>0</v>
          </cell>
          <cell r="BV1034">
            <v>0</v>
          </cell>
          <cell r="BW1034">
            <v>0</v>
          </cell>
          <cell r="BX1034">
            <v>0</v>
          </cell>
          <cell r="BY1034">
            <v>0</v>
          </cell>
          <cell r="BZ1034">
            <v>0</v>
          </cell>
          <cell r="CA1034">
            <v>0</v>
          </cell>
          <cell r="CB1034">
            <v>0</v>
          </cell>
          <cell r="CC1034">
            <v>0</v>
          </cell>
          <cell r="CD1034">
            <v>0</v>
          </cell>
          <cell r="CE1034">
            <v>0</v>
          </cell>
          <cell r="CF1034">
            <v>0</v>
          </cell>
          <cell r="CG1034">
            <v>0</v>
          </cell>
          <cell r="CH1034">
            <v>0</v>
          </cell>
          <cell r="CI1034">
            <v>0</v>
          </cell>
          <cell r="CJ1034">
            <v>0</v>
          </cell>
          <cell r="CK1034">
            <v>0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>
            <v>0</v>
          </cell>
          <cell r="CV1034">
            <v>0</v>
          </cell>
          <cell r="CW1034">
            <v>0</v>
          </cell>
          <cell r="CX1034">
            <v>0</v>
          </cell>
          <cell r="CY1034">
            <v>0</v>
          </cell>
          <cell r="CZ1034">
            <v>0</v>
          </cell>
          <cell r="DA1034">
            <v>0</v>
          </cell>
          <cell r="DB1034">
            <v>0</v>
          </cell>
          <cell r="DC1034">
            <v>0</v>
          </cell>
          <cell r="DD1034">
            <v>0</v>
          </cell>
          <cell r="DE1034">
            <v>0</v>
          </cell>
          <cell r="DF1034">
            <v>0</v>
          </cell>
          <cell r="DG1034">
            <v>0</v>
          </cell>
          <cell r="DH1034">
            <v>0</v>
          </cell>
          <cell r="DI1034">
            <v>0</v>
          </cell>
          <cell r="DJ1034">
            <v>0</v>
          </cell>
          <cell r="DK1034">
            <v>0</v>
          </cell>
          <cell r="DL1034">
            <v>0</v>
          </cell>
          <cell r="DM1034">
            <v>0</v>
          </cell>
          <cell r="DN1034">
            <v>0</v>
          </cell>
          <cell r="DO1034">
            <v>0</v>
          </cell>
          <cell r="DP1034">
            <v>0</v>
          </cell>
          <cell r="DQ1034">
            <v>0</v>
          </cell>
          <cell r="DR1034">
            <v>0</v>
          </cell>
          <cell r="DS1034">
            <v>0</v>
          </cell>
          <cell r="DT1034">
            <v>0</v>
          </cell>
          <cell r="DU1034">
            <v>0</v>
          </cell>
          <cell r="DV1034">
            <v>0</v>
          </cell>
          <cell r="DW1034">
            <v>0</v>
          </cell>
          <cell r="DX1034">
            <v>0</v>
          </cell>
          <cell r="DY1034">
            <v>0</v>
          </cell>
          <cell r="DZ1034">
            <v>0</v>
          </cell>
          <cell r="EA1034">
            <v>0</v>
          </cell>
          <cell r="EB1034">
            <v>0</v>
          </cell>
          <cell r="EC1034">
            <v>0</v>
          </cell>
          <cell r="ED1034">
            <v>0</v>
          </cell>
        </row>
        <row r="1035"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</v>
          </cell>
          <cell r="BR1035">
            <v>0</v>
          </cell>
          <cell r="BS1035">
            <v>0</v>
          </cell>
          <cell r="BT1035">
            <v>0</v>
          </cell>
          <cell r="BU1035">
            <v>0</v>
          </cell>
          <cell r="BV1035">
            <v>0</v>
          </cell>
          <cell r="BW1035">
            <v>0</v>
          </cell>
          <cell r="BX1035">
            <v>0</v>
          </cell>
          <cell r="BY1035">
            <v>0</v>
          </cell>
          <cell r="BZ1035">
            <v>0</v>
          </cell>
          <cell r="CA1035">
            <v>0</v>
          </cell>
          <cell r="CB1035">
            <v>0</v>
          </cell>
          <cell r="CC1035">
            <v>0</v>
          </cell>
          <cell r="CD1035">
            <v>0</v>
          </cell>
          <cell r="CE1035">
            <v>0</v>
          </cell>
          <cell r="CF1035">
            <v>0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0</v>
          </cell>
          <cell r="CZ1035">
            <v>0</v>
          </cell>
          <cell r="DA1035">
            <v>0</v>
          </cell>
          <cell r="DB1035">
            <v>0</v>
          </cell>
          <cell r="DC1035">
            <v>0</v>
          </cell>
          <cell r="DD1035">
            <v>0</v>
          </cell>
          <cell r="DE1035">
            <v>0</v>
          </cell>
          <cell r="DF1035">
            <v>0</v>
          </cell>
          <cell r="DG1035">
            <v>0</v>
          </cell>
          <cell r="DH1035">
            <v>0</v>
          </cell>
          <cell r="DI1035">
            <v>0</v>
          </cell>
          <cell r="DJ1035">
            <v>0</v>
          </cell>
          <cell r="DK1035">
            <v>0</v>
          </cell>
          <cell r="DL1035">
            <v>0</v>
          </cell>
          <cell r="DM1035">
            <v>0</v>
          </cell>
          <cell r="DN1035">
            <v>0</v>
          </cell>
          <cell r="DO1035">
            <v>0</v>
          </cell>
          <cell r="DP1035">
            <v>0</v>
          </cell>
          <cell r="DQ1035">
            <v>0</v>
          </cell>
          <cell r="DR1035">
            <v>0</v>
          </cell>
          <cell r="DS1035">
            <v>0</v>
          </cell>
          <cell r="DT1035">
            <v>0</v>
          </cell>
          <cell r="DU1035">
            <v>0</v>
          </cell>
          <cell r="DV1035">
            <v>0</v>
          </cell>
          <cell r="DW1035">
            <v>0</v>
          </cell>
          <cell r="DX1035">
            <v>0</v>
          </cell>
          <cell r="DY1035">
            <v>0</v>
          </cell>
          <cell r="DZ1035">
            <v>0</v>
          </cell>
          <cell r="EA1035">
            <v>0</v>
          </cell>
          <cell r="EB1035">
            <v>0</v>
          </cell>
          <cell r="EC1035">
            <v>0</v>
          </cell>
          <cell r="ED1035">
            <v>0</v>
          </cell>
        </row>
        <row r="1036"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0</v>
          </cell>
          <cell r="CX1036">
            <v>0</v>
          </cell>
          <cell r="CY1036">
            <v>0</v>
          </cell>
          <cell r="CZ1036">
            <v>0</v>
          </cell>
          <cell r="DA1036">
            <v>0</v>
          </cell>
          <cell r="DB1036">
            <v>0</v>
          </cell>
          <cell r="DC1036">
            <v>0</v>
          </cell>
          <cell r="DD1036">
            <v>0</v>
          </cell>
          <cell r="DE1036">
            <v>0</v>
          </cell>
          <cell r="DF1036">
            <v>0</v>
          </cell>
          <cell r="DG1036">
            <v>0</v>
          </cell>
          <cell r="DH1036">
            <v>0</v>
          </cell>
          <cell r="DI1036">
            <v>0</v>
          </cell>
          <cell r="DJ1036">
            <v>0</v>
          </cell>
          <cell r="DK1036">
            <v>0</v>
          </cell>
          <cell r="DL1036">
            <v>0</v>
          </cell>
          <cell r="DM1036">
            <v>0</v>
          </cell>
          <cell r="DN1036">
            <v>0</v>
          </cell>
          <cell r="DO1036">
            <v>0</v>
          </cell>
          <cell r="DP1036">
            <v>0</v>
          </cell>
          <cell r="DQ1036">
            <v>0</v>
          </cell>
          <cell r="DR1036">
            <v>0</v>
          </cell>
          <cell r="DS1036">
            <v>0</v>
          </cell>
          <cell r="DT1036">
            <v>0</v>
          </cell>
          <cell r="DU1036">
            <v>0</v>
          </cell>
          <cell r="DV1036">
            <v>0</v>
          </cell>
          <cell r="DW1036">
            <v>0</v>
          </cell>
          <cell r="DX1036">
            <v>0</v>
          </cell>
          <cell r="DY1036">
            <v>0</v>
          </cell>
          <cell r="DZ1036">
            <v>0</v>
          </cell>
          <cell r="EA1036">
            <v>0</v>
          </cell>
          <cell r="EB1036">
            <v>0</v>
          </cell>
          <cell r="EC1036">
            <v>0</v>
          </cell>
          <cell r="ED1036">
            <v>0</v>
          </cell>
        </row>
        <row r="1037">
          <cell r="F1037">
            <v>0.14226479763708255</v>
          </cell>
          <cell r="G1037">
            <v>0.16868758163857933</v>
          </cell>
          <cell r="H1037">
            <v>4.5637148603901778E-2</v>
          </cell>
          <cell r="I1037">
            <v>0.20441852979152486</v>
          </cell>
          <cell r="J1037">
            <v>0.15010900110578973</v>
          </cell>
          <cell r="K1037">
            <v>0.15734401656648345</v>
          </cell>
          <cell r="L1037">
            <v>1.7052010014054986E-2</v>
          </cell>
          <cell r="M1037">
            <v>4.7809220433009614E-2</v>
          </cell>
          <cell r="N1037">
            <v>9.5435344178184778E-2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  <cell r="DB1037">
            <v>0</v>
          </cell>
          <cell r="DC1037">
            <v>0</v>
          </cell>
          <cell r="DD1037">
            <v>0</v>
          </cell>
          <cell r="DE1037">
            <v>0</v>
          </cell>
          <cell r="DF1037">
            <v>0</v>
          </cell>
          <cell r="DG1037">
            <v>0</v>
          </cell>
          <cell r="DH1037">
            <v>0</v>
          </cell>
          <cell r="DI1037">
            <v>0</v>
          </cell>
          <cell r="DJ1037">
            <v>0</v>
          </cell>
          <cell r="DK1037">
            <v>0</v>
          </cell>
          <cell r="DL1037">
            <v>0</v>
          </cell>
          <cell r="DM1037">
            <v>0</v>
          </cell>
          <cell r="DN1037">
            <v>0</v>
          </cell>
          <cell r="DO1037">
            <v>0</v>
          </cell>
          <cell r="DP1037">
            <v>0</v>
          </cell>
          <cell r="DQ1037">
            <v>0</v>
          </cell>
          <cell r="DR1037">
            <v>0</v>
          </cell>
          <cell r="DS1037">
            <v>0</v>
          </cell>
          <cell r="DT1037">
            <v>0</v>
          </cell>
          <cell r="DU1037">
            <v>0</v>
          </cell>
          <cell r="DV1037">
            <v>0</v>
          </cell>
          <cell r="DW1037">
            <v>0</v>
          </cell>
          <cell r="DX1037">
            <v>0</v>
          </cell>
          <cell r="DY1037">
            <v>0</v>
          </cell>
          <cell r="DZ1037">
            <v>0</v>
          </cell>
          <cell r="EA1037">
            <v>0</v>
          </cell>
          <cell r="EB1037">
            <v>0</v>
          </cell>
          <cell r="EC1037">
            <v>0</v>
          </cell>
          <cell r="ED1037">
            <v>0</v>
          </cell>
        </row>
        <row r="1038"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BS1038">
            <v>0</v>
          </cell>
          <cell r="BT1038">
            <v>0</v>
          </cell>
          <cell r="BU1038">
            <v>0</v>
          </cell>
          <cell r="BV1038">
            <v>0</v>
          </cell>
          <cell r="BW1038">
            <v>0</v>
          </cell>
          <cell r="BX1038">
            <v>0</v>
          </cell>
          <cell r="BY1038">
            <v>0</v>
          </cell>
          <cell r="BZ1038">
            <v>0</v>
          </cell>
          <cell r="CA1038">
            <v>0</v>
          </cell>
          <cell r="CB1038">
            <v>0</v>
          </cell>
          <cell r="CC1038">
            <v>0</v>
          </cell>
          <cell r="CD1038">
            <v>0</v>
          </cell>
          <cell r="CE1038">
            <v>0</v>
          </cell>
          <cell r="CF1038">
            <v>0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0</v>
          </cell>
          <cell r="CZ1038">
            <v>0</v>
          </cell>
          <cell r="DA1038">
            <v>0</v>
          </cell>
          <cell r="DB1038">
            <v>0</v>
          </cell>
          <cell r="DC1038">
            <v>0</v>
          </cell>
          <cell r="DD1038">
            <v>0</v>
          </cell>
          <cell r="DE1038">
            <v>0</v>
          </cell>
          <cell r="DF1038">
            <v>0</v>
          </cell>
          <cell r="DG1038">
            <v>0</v>
          </cell>
          <cell r="DH1038">
            <v>0</v>
          </cell>
          <cell r="DI1038">
            <v>0</v>
          </cell>
          <cell r="DJ1038">
            <v>0</v>
          </cell>
          <cell r="DK1038">
            <v>0</v>
          </cell>
          <cell r="DL1038">
            <v>0</v>
          </cell>
          <cell r="DM1038">
            <v>0</v>
          </cell>
          <cell r="DN1038">
            <v>0</v>
          </cell>
          <cell r="DO1038">
            <v>0</v>
          </cell>
          <cell r="DP1038">
            <v>0</v>
          </cell>
          <cell r="DQ1038">
            <v>0</v>
          </cell>
          <cell r="DR1038">
            <v>0</v>
          </cell>
          <cell r="DS1038">
            <v>0</v>
          </cell>
          <cell r="DT1038">
            <v>0</v>
          </cell>
          <cell r="DU1038">
            <v>0</v>
          </cell>
          <cell r="DV1038">
            <v>0</v>
          </cell>
          <cell r="DW1038">
            <v>0</v>
          </cell>
          <cell r="DX1038">
            <v>0</v>
          </cell>
          <cell r="DY1038">
            <v>0</v>
          </cell>
          <cell r="DZ1038">
            <v>0</v>
          </cell>
          <cell r="EA1038">
            <v>0</v>
          </cell>
          <cell r="EB1038">
            <v>0</v>
          </cell>
          <cell r="EC1038">
            <v>0</v>
          </cell>
          <cell r="ED1038">
            <v>0</v>
          </cell>
        </row>
        <row r="1039"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  <cell r="BZ1039">
            <v>0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E1039">
            <v>0</v>
          </cell>
          <cell r="CF1039">
            <v>0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  <cell r="DD1039">
            <v>0</v>
          </cell>
          <cell r="DE1039">
            <v>0</v>
          </cell>
          <cell r="DF1039">
            <v>0</v>
          </cell>
          <cell r="DG1039">
            <v>0</v>
          </cell>
          <cell r="DH1039">
            <v>0</v>
          </cell>
          <cell r="DI1039">
            <v>0</v>
          </cell>
          <cell r="DJ1039">
            <v>0</v>
          </cell>
          <cell r="DK1039">
            <v>0</v>
          </cell>
          <cell r="DL1039">
            <v>0</v>
          </cell>
          <cell r="DM1039">
            <v>0</v>
          </cell>
          <cell r="DN1039">
            <v>0</v>
          </cell>
          <cell r="DO1039">
            <v>0</v>
          </cell>
          <cell r="DP1039">
            <v>0</v>
          </cell>
          <cell r="DQ1039">
            <v>0</v>
          </cell>
          <cell r="DR1039">
            <v>0</v>
          </cell>
          <cell r="DS1039">
            <v>0</v>
          </cell>
          <cell r="DT1039">
            <v>0</v>
          </cell>
          <cell r="DU1039">
            <v>0</v>
          </cell>
          <cell r="DV1039">
            <v>0</v>
          </cell>
          <cell r="DW1039">
            <v>0</v>
          </cell>
          <cell r="DX1039">
            <v>0</v>
          </cell>
          <cell r="DY1039">
            <v>0</v>
          </cell>
          <cell r="DZ1039">
            <v>0</v>
          </cell>
          <cell r="EA1039">
            <v>0</v>
          </cell>
          <cell r="EB1039">
            <v>0</v>
          </cell>
          <cell r="EC1039">
            <v>0</v>
          </cell>
          <cell r="ED1039">
            <v>0</v>
          </cell>
        </row>
        <row r="1040"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BS1040">
            <v>0</v>
          </cell>
          <cell r="BT1040">
            <v>0</v>
          </cell>
          <cell r="BU1040">
            <v>0</v>
          </cell>
          <cell r="BV1040">
            <v>0</v>
          </cell>
          <cell r="BW1040">
            <v>0</v>
          </cell>
          <cell r="BX1040">
            <v>0</v>
          </cell>
          <cell r="BY1040">
            <v>0</v>
          </cell>
          <cell r="BZ1040">
            <v>0</v>
          </cell>
          <cell r="CA1040">
            <v>0</v>
          </cell>
          <cell r="CB1040">
            <v>0</v>
          </cell>
          <cell r="CC1040">
            <v>0</v>
          </cell>
          <cell r="CD1040">
            <v>0</v>
          </cell>
          <cell r="CE1040">
            <v>0</v>
          </cell>
          <cell r="CF1040">
            <v>0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0</v>
          </cell>
          <cell r="CZ1040">
            <v>0</v>
          </cell>
          <cell r="DA1040">
            <v>0</v>
          </cell>
          <cell r="DB1040">
            <v>0</v>
          </cell>
          <cell r="DC1040">
            <v>0</v>
          </cell>
          <cell r="DD1040">
            <v>0</v>
          </cell>
          <cell r="DE1040">
            <v>0</v>
          </cell>
          <cell r="DF1040">
            <v>0</v>
          </cell>
          <cell r="DG1040">
            <v>0</v>
          </cell>
          <cell r="DH1040">
            <v>0</v>
          </cell>
          <cell r="DI1040">
            <v>0</v>
          </cell>
          <cell r="DJ1040">
            <v>0</v>
          </cell>
          <cell r="DK1040">
            <v>0</v>
          </cell>
          <cell r="DL1040">
            <v>0</v>
          </cell>
          <cell r="DM1040">
            <v>0</v>
          </cell>
          <cell r="DN1040">
            <v>0</v>
          </cell>
          <cell r="DO1040">
            <v>0</v>
          </cell>
          <cell r="DP1040">
            <v>0</v>
          </cell>
          <cell r="DQ1040">
            <v>0</v>
          </cell>
          <cell r="DR1040">
            <v>0</v>
          </cell>
          <cell r="DS1040">
            <v>0</v>
          </cell>
          <cell r="DT1040">
            <v>0</v>
          </cell>
          <cell r="DU1040">
            <v>0</v>
          </cell>
          <cell r="DV1040">
            <v>0</v>
          </cell>
          <cell r="DW1040">
            <v>0</v>
          </cell>
          <cell r="DX1040">
            <v>0</v>
          </cell>
          <cell r="DY1040">
            <v>0</v>
          </cell>
          <cell r="DZ1040">
            <v>0</v>
          </cell>
          <cell r="EA1040">
            <v>0</v>
          </cell>
          <cell r="EB1040">
            <v>0</v>
          </cell>
          <cell r="EC1040">
            <v>0</v>
          </cell>
          <cell r="ED1040">
            <v>0</v>
          </cell>
        </row>
        <row r="1041"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  <cell r="DB1041">
            <v>0</v>
          </cell>
          <cell r="DC1041">
            <v>0</v>
          </cell>
          <cell r="DD1041">
            <v>0</v>
          </cell>
          <cell r="DE1041">
            <v>0</v>
          </cell>
          <cell r="DF1041">
            <v>0</v>
          </cell>
          <cell r="DG1041">
            <v>0</v>
          </cell>
          <cell r="DH1041">
            <v>0</v>
          </cell>
          <cell r="DI1041">
            <v>0</v>
          </cell>
          <cell r="DJ1041">
            <v>0</v>
          </cell>
          <cell r="DK1041">
            <v>0</v>
          </cell>
          <cell r="DL1041">
            <v>0</v>
          </cell>
          <cell r="DM1041">
            <v>0</v>
          </cell>
          <cell r="DN1041">
            <v>0</v>
          </cell>
          <cell r="DO1041">
            <v>0</v>
          </cell>
          <cell r="DP1041">
            <v>0</v>
          </cell>
          <cell r="DQ1041">
            <v>0</v>
          </cell>
          <cell r="DR1041">
            <v>0</v>
          </cell>
          <cell r="DS1041">
            <v>0</v>
          </cell>
          <cell r="DT1041">
            <v>0</v>
          </cell>
          <cell r="DU1041">
            <v>0</v>
          </cell>
          <cell r="DV1041">
            <v>0</v>
          </cell>
          <cell r="DW1041">
            <v>0</v>
          </cell>
          <cell r="DX1041">
            <v>0</v>
          </cell>
          <cell r="DY1041">
            <v>0</v>
          </cell>
          <cell r="DZ1041">
            <v>0</v>
          </cell>
          <cell r="EA1041">
            <v>0</v>
          </cell>
          <cell r="EB1041">
            <v>0</v>
          </cell>
          <cell r="EC1041">
            <v>0</v>
          </cell>
          <cell r="ED1041">
            <v>0</v>
          </cell>
        </row>
        <row r="1042"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  <cell r="DB1042">
            <v>0</v>
          </cell>
          <cell r="DC1042">
            <v>0</v>
          </cell>
          <cell r="DD1042">
            <v>0</v>
          </cell>
          <cell r="DE1042">
            <v>0</v>
          </cell>
          <cell r="DF1042">
            <v>0</v>
          </cell>
          <cell r="DG1042">
            <v>0</v>
          </cell>
          <cell r="DH1042">
            <v>0</v>
          </cell>
          <cell r="DI1042">
            <v>0</v>
          </cell>
          <cell r="DJ1042">
            <v>0</v>
          </cell>
          <cell r="DK1042">
            <v>0</v>
          </cell>
          <cell r="DL1042">
            <v>0</v>
          </cell>
          <cell r="DM1042">
            <v>0</v>
          </cell>
          <cell r="DN1042">
            <v>0</v>
          </cell>
          <cell r="DO1042">
            <v>0</v>
          </cell>
          <cell r="DP1042">
            <v>0</v>
          </cell>
          <cell r="DQ1042">
            <v>0</v>
          </cell>
          <cell r="DR1042">
            <v>0</v>
          </cell>
          <cell r="DS1042">
            <v>0</v>
          </cell>
          <cell r="DT1042">
            <v>0</v>
          </cell>
          <cell r="DU1042">
            <v>0</v>
          </cell>
          <cell r="DV1042">
            <v>0</v>
          </cell>
          <cell r="DW1042">
            <v>0</v>
          </cell>
          <cell r="DX1042">
            <v>0</v>
          </cell>
          <cell r="DY1042">
            <v>0</v>
          </cell>
          <cell r="DZ1042">
            <v>0</v>
          </cell>
          <cell r="EA1042">
            <v>0</v>
          </cell>
          <cell r="EB1042">
            <v>0</v>
          </cell>
          <cell r="EC1042">
            <v>0</v>
          </cell>
          <cell r="ED1042">
            <v>0</v>
          </cell>
        </row>
        <row r="1044">
          <cell r="F1044">
            <v>2.0075497950195142E-2</v>
          </cell>
          <cell r="G1044">
            <v>1.4918060731645255E-2</v>
          </cell>
          <cell r="H1044">
            <v>1.9752199674599069E-2</v>
          </cell>
          <cell r="I1044">
            <v>1.0916733695928826E-2</v>
          </cell>
          <cell r="J1044">
            <v>7.2765743524456639E-3</v>
          </cell>
          <cell r="K1044">
            <v>7.9748661090661699E-3</v>
          </cell>
          <cell r="L1044">
            <v>6.4879065793377322E-4</v>
          </cell>
          <cell r="M1044">
            <v>2.1579236355009357E-3</v>
          </cell>
          <cell r="N1044">
            <v>5.5185953361771567E-3</v>
          </cell>
          <cell r="O1044">
            <v>1.9958962791491786E-2</v>
          </cell>
          <cell r="P1044">
            <v>0</v>
          </cell>
          <cell r="Q1044">
            <v>0</v>
          </cell>
          <cell r="R1044">
            <v>1.4828432257090185E-2</v>
          </cell>
          <cell r="S1044">
            <v>8.0022919868696363E-3</v>
          </cell>
          <cell r="T1044">
            <v>3.1678559300715392E-2</v>
          </cell>
          <cell r="U1044">
            <v>1.6252752142108307E-2</v>
          </cell>
          <cell r="V1044">
            <v>2.4186215376424514E-2</v>
          </cell>
          <cell r="W1044">
            <v>3.4102177209831552E-2</v>
          </cell>
          <cell r="X1044">
            <v>1.0449659771332165E-2</v>
          </cell>
          <cell r="Y1044">
            <v>2.1552011037329066E-3</v>
          </cell>
          <cell r="Z1044">
            <v>0</v>
          </cell>
          <cell r="AA1044">
            <v>1.3432623429473267E-2</v>
          </cell>
          <cell r="AB1044">
            <v>2.0872519835798187E-2</v>
          </cell>
          <cell r="AC1044">
            <v>8.3917306158625138E-3</v>
          </cell>
          <cell r="AD1044">
            <v>1.0209870497092766E-2</v>
          </cell>
          <cell r="AE1044">
            <v>1.2626829080566893E-2</v>
          </cell>
          <cell r="AF1044">
            <v>3.3645418332710619E-3</v>
          </cell>
          <cell r="AG1044">
            <v>2.5255065415151989E-2</v>
          </cell>
          <cell r="AH1044">
            <v>2.233082049075108E-2</v>
          </cell>
          <cell r="AI1044">
            <v>3.5564824277102502E-2</v>
          </cell>
          <cell r="AJ1044">
            <v>1.7549057597712192E-2</v>
          </cell>
          <cell r="AK1044">
            <v>1.1054250439983093E-2</v>
          </cell>
          <cell r="AL1044">
            <v>1.0677630677236039E-3</v>
          </cell>
          <cell r="AM1044">
            <v>3.9627063821541242E-3</v>
          </cell>
          <cell r="AN1044">
            <v>1.2137232428010236E-2</v>
          </cell>
          <cell r="AO1044">
            <v>1.4319780258780668E-2</v>
          </cell>
          <cell r="AP1044">
            <v>1.674885764352041E-3</v>
          </cell>
          <cell r="AQ1044">
            <v>3.2453747709837444E-3</v>
          </cell>
          <cell r="AR1044">
            <v>1.537076040362706E-2</v>
          </cell>
          <cell r="AS1044">
            <v>7.1884004933977508E-3</v>
          </cell>
          <cell r="AT1044">
            <v>2.4342848549736118E-2</v>
          </cell>
          <cell r="AU1044">
            <v>2.9533288863511586E-2</v>
          </cell>
          <cell r="AV1044">
            <v>2.7207664070957094E-2</v>
          </cell>
          <cell r="AW1044">
            <v>2.3223447275761089E-2</v>
          </cell>
          <cell r="AX1044">
            <v>7.8120892327362412E-3</v>
          </cell>
          <cell r="AY1044">
            <v>1.6351372208731618E-3</v>
          </cell>
          <cell r="AZ1044">
            <v>9.5477827239562885E-3</v>
          </cell>
          <cell r="BA1044">
            <v>1.9663216063989353E-2</v>
          </cell>
          <cell r="BB1044">
            <v>1.6432737159981059E-2</v>
          </cell>
          <cell r="BC1044">
            <v>1.1813247915270608E-2</v>
          </cell>
          <cell r="BD1044">
            <v>9.0215931636308255E-3</v>
          </cell>
          <cell r="BE1044">
            <v>9.0037534747722248E-4</v>
          </cell>
          <cell r="BF1044">
            <v>0</v>
          </cell>
          <cell r="BG1044">
            <v>0</v>
          </cell>
          <cell r="BH1044">
            <v>0</v>
          </cell>
          <cell r="BI1044">
            <v>5.8664689659053693E-3</v>
          </cell>
          <cell r="BJ1044">
            <v>3.2002112322260245E-3</v>
          </cell>
          <cell r="BK1044">
            <v>1.9337355618631591E-3</v>
          </cell>
          <cell r="BL1044">
            <v>6.5683193929544359E-4</v>
          </cell>
          <cell r="BM1044">
            <v>0</v>
          </cell>
          <cell r="BN1044">
            <v>0</v>
          </cell>
          <cell r="BO1044">
            <v>-2.3297979010195036E-3</v>
          </cell>
          <cell r="BP1044">
            <v>0</v>
          </cell>
          <cell r="BQ1044">
            <v>0</v>
          </cell>
          <cell r="BR1044">
            <v>1.8836854836337125E-3</v>
          </cell>
          <cell r="BS1044">
            <v>0</v>
          </cell>
          <cell r="BT1044">
            <v>0</v>
          </cell>
          <cell r="BU1044">
            <v>0</v>
          </cell>
          <cell r="BV1044">
            <v>1.0947019596756036E-2</v>
          </cell>
          <cell r="BW1044">
            <v>2.4071397246672177E-3</v>
          </cell>
          <cell r="BX1044">
            <v>1.1707093886741404E-3</v>
          </cell>
          <cell r="BY1044">
            <v>6.602411222900173E-4</v>
          </cell>
          <cell r="BZ1044">
            <v>0</v>
          </cell>
          <cell r="CA1044">
            <v>1.4347952886950566E-3</v>
          </cell>
          <cell r="CB1044">
            <v>3.9765791863430877E-3</v>
          </cell>
          <cell r="CC1044">
            <v>0</v>
          </cell>
          <cell r="CD1044">
            <v>0</v>
          </cell>
          <cell r="CE1044">
            <v>1.7156661596686718E-3</v>
          </cell>
          <cell r="CF1044">
            <v>0</v>
          </cell>
          <cell r="CG1044">
            <v>0</v>
          </cell>
          <cell r="CH1044">
            <v>7.128893775877998E-3</v>
          </cell>
          <cell r="CI1044">
            <v>2.3653038020938766E-3</v>
          </cell>
          <cell r="CJ1044">
            <v>5.5481365755483125E-3</v>
          </cell>
          <cell r="CK1044">
            <v>1.9890454636950494E-3</v>
          </cell>
          <cell r="CL1044">
            <v>0</v>
          </cell>
          <cell r="CM1044">
            <v>1.3210789734543482E-3</v>
          </cell>
          <cell r="CN1044">
            <v>7.4617315932812289E-4</v>
          </cell>
          <cell r="CO1044">
            <v>0</v>
          </cell>
          <cell r="CP1044">
            <v>0</v>
          </cell>
          <cell r="CQ1044">
            <v>0</v>
          </cell>
          <cell r="CR1044">
            <v>2.1235924195437406E-3</v>
          </cell>
          <cell r="CS1044">
            <v>0</v>
          </cell>
          <cell r="CT1044">
            <v>1.6282304516721524E-3</v>
          </cell>
          <cell r="CU1044">
            <v>0</v>
          </cell>
          <cell r="CV1044">
            <v>4.9104649677005341E-3</v>
          </cell>
          <cell r="CW1044">
            <v>6.5862307841086931E-3</v>
          </cell>
          <cell r="CX1044">
            <v>2.5517063494859826E-3</v>
          </cell>
          <cell r="CY1044">
            <v>3.4487214033092073E-3</v>
          </cell>
          <cell r="CZ1044">
            <v>8.1157386238572826E-4</v>
          </cell>
          <cell r="DA1044">
            <v>1.5367607257346094E-3</v>
          </cell>
          <cell r="DB1044">
            <v>2.1268270480661045E-3</v>
          </cell>
          <cell r="DC1044">
            <v>0</v>
          </cell>
          <cell r="DD1044">
            <v>0</v>
          </cell>
          <cell r="DE1044">
            <v>2.6646673883931271E-2</v>
          </cell>
          <cell r="DF1044">
            <v>0</v>
          </cell>
          <cell r="DG1044">
            <v>0</v>
          </cell>
          <cell r="DH1044">
            <v>1.3133301732040081E-3</v>
          </cell>
          <cell r="DI1044">
            <v>1.2714329268327162E-2</v>
          </cell>
          <cell r="DJ1044">
            <v>1.3597982493941174E-2</v>
          </cell>
          <cell r="DK1044">
            <v>4.7132125457167717E-3</v>
          </cell>
          <cell r="DL1044">
            <v>7.724008054111664E-3</v>
          </cell>
          <cell r="DM1044">
            <v>2.6220094267870309E-3</v>
          </cell>
          <cell r="DN1044">
            <v>0.10266174974628939</v>
          </cell>
          <cell r="DO1044">
            <v>3.747020663558942E-2</v>
          </cell>
          <cell r="DP1044">
            <v>0</v>
          </cell>
          <cell r="DQ1044">
            <v>0</v>
          </cell>
          <cell r="DR1044">
            <v>0</v>
          </cell>
          <cell r="DS1044">
            <v>0</v>
          </cell>
          <cell r="DT1044">
            <v>0</v>
          </cell>
          <cell r="DU1044">
            <v>0</v>
          </cell>
          <cell r="DV1044">
            <v>0</v>
          </cell>
          <cell r="DW1044">
            <v>0</v>
          </cell>
          <cell r="DX1044">
            <v>0</v>
          </cell>
          <cell r="DY1044">
            <v>0</v>
          </cell>
          <cell r="DZ1044">
            <v>0</v>
          </cell>
          <cell r="EA1044">
            <v>0</v>
          </cell>
          <cell r="EB1044">
            <v>0</v>
          </cell>
          <cell r="EC1044">
            <v>0</v>
          </cell>
          <cell r="ED1044">
            <v>0</v>
          </cell>
        </row>
        <row r="1047"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0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  <cell r="DB1047">
            <v>0</v>
          </cell>
          <cell r="DC1047">
            <v>0</v>
          </cell>
          <cell r="DD1047">
            <v>0</v>
          </cell>
          <cell r="DE1047">
            <v>0</v>
          </cell>
          <cell r="DF1047">
            <v>0</v>
          </cell>
          <cell r="DG1047">
            <v>0</v>
          </cell>
          <cell r="DH1047">
            <v>0</v>
          </cell>
          <cell r="DI1047">
            <v>0</v>
          </cell>
          <cell r="DJ1047">
            <v>0</v>
          </cell>
          <cell r="DK1047">
            <v>0</v>
          </cell>
          <cell r="DL1047">
            <v>0</v>
          </cell>
          <cell r="DM1047">
            <v>0</v>
          </cell>
          <cell r="DN1047">
            <v>0</v>
          </cell>
          <cell r="DO1047">
            <v>0</v>
          </cell>
          <cell r="DP1047">
            <v>0</v>
          </cell>
          <cell r="DQ1047">
            <v>0</v>
          </cell>
          <cell r="DR1047">
            <v>0</v>
          </cell>
          <cell r="DS1047">
            <v>0</v>
          </cell>
          <cell r="DT1047">
            <v>0</v>
          </cell>
          <cell r="DU1047">
            <v>0</v>
          </cell>
          <cell r="DV1047">
            <v>0</v>
          </cell>
          <cell r="DW1047">
            <v>0</v>
          </cell>
          <cell r="DX1047">
            <v>0</v>
          </cell>
          <cell r="DY1047">
            <v>0</v>
          </cell>
          <cell r="DZ1047">
            <v>0</v>
          </cell>
          <cell r="EA1047">
            <v>0</v>
          </cell>
          <cell r="EB1047">
            <v>0</v>
          </cell>
          <cell r="EC1047">
            <v>0</v>
          </cell>
          <cell r="ED1047">
            <v>0</v>
          </cell>
        </row>
        <row r="1048"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  <cell r="DB1048">
            <v>0</v>
          </cell>
          <cell r="DC1048">
            <v>0</v>
          </cell>
          <cell r="DD1048">
            <v>0</v>
          </cell>
          <cell r="DE1048">
            <v>0</v>
          </cell>
          <cell r="DF1048">
            <v>0</v>
          </cell>
          <cell r="DG1048">
            <v>0</v>
          </cell>
          <cell r="DH1048">
            <v>0</v>
          </cell>
          <cell r="DI1048">
            <v>0</v>
          </cell>
          <cell r="DJ1048">
            <v>0</v>
          </cell>
          <cell r="DK1048">
            <v>0</v>
          </cell>
          <cell r="DL1048">
            <v>0</v>
          </cell>
          <cell r="DM1048">
            <v>0</v>
          </cell>
          <cell r="DN1048">
            <v>0</v>
          </cell>
          <cell r="DO1048">
            <v>0</v>
          </cell>
          <cell r="DP1048">
            <v>0</v>
          </cell>
          <cell r="DQ1048">
            <v>0</v>
          </cell>
          <cell r="DR1048">
            <v>0</v>
          </cell>
          <cell r="DS1048">
            <v>0</v>
          </cell>
          <cell r="DT1048">
            <v>0</v>
          </cell>
          <cell r="DU1048">
            <v>0</v>
          </cell>
          <cell r="DV1048">
            <v>0</v>
          </cell>
          <cell r="DW1048">
            <v>0</v>
          </cell>
          <cell r="DX1048">
            <v>0</v>
          </cell>
          <cell r="DY1048">
            <v>0</v>
          </cell>
          <cell r="DZ1048">
            <v>0</v>
          </cell>
          <cell r="EA1048">
            <v>0</v>
          </cell>
          <cell r="EB1048">
            <v>0</v>
          </cell>
          <cell r="EC1048">
            <v>0</v>
          </cell>
          <cell r="ED1048">
            <v>0</v>
          </cell>
        </row>
        <row r="1049"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BS1049">
            <v>0</v>
          </cell>
          <cell r="BT1049">
            <v>0</v>
          </cell>
          <cell r="BU1049">
            <v>0</v>
          </cell>
          <cell r="BV1049">
            <v>0</v>
          </cell>
          <cell r="BW1049">
            <v>0</v>
          </cell>
          <cell r="BX1049">
            <v>0</v>
          </cell>
          <cell r="BY1049">
            <v>0</v>
          </cell>
          <cell r="BZ1049">
            <v>0</v>
          </cell>
          <cell r="CA1049">
            <v>0</v>
          </cell>
          <cell r="CB1049">
            <v>0</v>
          </cell>
          <cell r="CC1049">
            <v>0</v>
          </cell>
          <cell r="CD1049">
            <v>0</v>
          </cell>
          <cell r="CE1049">
            <v>0</v>
          </cell>
          <cell r="CF1049">
            <v>0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0</v>
          </cell>
          <cell r="CZ1049">
            <v>0</v>
          </cell>
          <cell r="DA1049">
            <v>0</v>
          </cell>
          <cell r="DB1049">
            <v>0</v>
          </cell>
          <cell r="DC1049">
            <v>0</v>
          </cell>
          <cell r="DD1049">
            <v>0</v>
          </cell>
          <cell r="DE1049">
            <v>0</v>
          </cell>
          <cell r="DF1049">
            <v>0</v>
          </cell>
          <cell r="DG1049">
            <v>0</v>
          </cell>
          <cell r="DH1049">
            <v>0</v>
          </cell>
          <cell r="DI1049">
            <v>0</v>
          </cell>
          <cell r="DJ1049">
            <v>0</v>
          </cell>
          <cell r="DK1049">
            <v>0</v>
          </cell>
          <cell r="DL1049">
            <v>0</v>
          </cell>
          <cell r="DM1049">
            <v>0</v>
          </cell>
          <cell r="DN1049">
            <v>0</v>
          </cell>
          <cell r="DO1049">
            <v>0</v>
          </cell>
          <cell r="DP1049">
            <v>0</v>
          </cell>
          <cell r="DQ1049">
            <v>0</v>
          </cell>
          <cell r="DR1049">
            <v>0</v>
          </cell>
          <cell r="DS1049">
            <v>0</v>
          </cell>
          <cell r="DT1049">
            <v>0</v>
          </cell>
          <cell r="DU1049">
            <v>0</v>
          </cell>
          <cell r="DV1049">
            <v>0</v>
          </cell>
          <cell r="DW1049">
            <v>0</v>
          </cell>
          <cell r="DX1049">
            <v>0</v>
          </cell>
          <cell r="DY1049">
            <v>0</v>
          </cell>
          <cell r="DZ1049">
            <v>0</v>
          </cell>
          <cell r="EA1049">
            <v>0</v>
          </cell>
          <cell r="EB1049">
            <v>0</v>
          </cell>
          <cell r="EC1049">
            <v>0</v>
          </cell>
          <cell r="ED1049">
            <v>0</v>
          </cell>
        </row>
        <row r="1050"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0</v>
          </cell>
          <cell r="BZ1050">
            <v>0</v>
          </cell>
          <cell r="CA1050">
            <v>0</v>
          </cell>
          <cell r="CB1050">
            <v>0</v>
          </cell>
          <cell r="CC1050">
            <v>0</v>
          </cell>
          <cell r="CD1050">
            <v>0</v>
          </cell>
          <cell r="CE1050">
            <v>0</v>
          </cell>
          <cell r="CF1050">
            <v>0</v>
          </cell>
          <cell r="CG1050">
            <v>0</v>
          </cell>
          <cell r="CH1050">
            <v>0</v>
          </cell>
          <cell r="CI1050">
            <v>0</v>
          </cell>
          <cell r="CJ1050">
            <v>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0</v>
          </cell>
          <cell r="CX1050">
            <v>0</v>
          </cell>
          <cell r="CY1050">
            <v>0</v>
          </cell>
          <cell r="CZ1050">
            <v>0</v>
          </cell>
          <cell r="DA1050">
            <v>0</v>
          </cell>
          <cell r="DB1050">
            <v>0</v>
          </cell>
          <cell r="DC1050">
            <v>0</v>
          </cell>
          <cell r="DD1050">
            <v>0</v>
          </cell>
          <cell r="DE1050">
            <v>0</v>
          </cell>
          <cell r="DF1050">
            <v>0</v>
          </cell>
          <cell r="DG1050">
            <v>0</v>
          </cell>
          <cell r="DH1050">
            <v>0</v>
          </cell>
          <cell r="DI1050">
            <v>0</v>
          </cell>
          <cell r="DJ1050">
            <v>0</v>
          </cell>
          <cell r="DK1050">
            <v>0</v>
          </cell>
          <cell r="DL1050">
            <v>0</v>
          </cell>
          <cell r="DM1050">
            <v>0</v>
          </cell>
          <cell r="DN1050">
            <v>0</v>
          </cell>
          <cell r="DO1050">
            <v>0</v>
          </cell>
          <cell r="DP1050">
            <v>0</v>
          </cell>
          <cell r="DQ1050">
            <v>0</v>
          </cell>
          <cell r="DR1050">
            <v>0</v>
          </cell>
          <cell r="DS1050">
            <v>0</v>
          </cell>
          <cell r="DT1050">
            <v>0</v>
          </cell>
          <cell r="DU1050">
            <v>0</v>
          </cell>
          <cell r="DV1050">
            <v>0</v>
          </cell>
          <cell r="DW1050">
            <v>0</v>
          </cell>
          <cell r="DX1050">
            <v>0</v>
          </cell>
          <cell r="DY1050">
            <v>0</v>
          </cell>
          <cell r="DZ1050">
            <v>0</v>
          </cell>
          <cell r="EA1050">
            <v>0</v>
          </cell>
          <cell r="EB1050">
            <v>0</v>
          </cell>
          <cell r="EC1050">
            <v>0</v>
          </cell>
          <cell r="ED1050">
            <v>0</v>
          </cell>
        </row>
        <row r="1051"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BS1051">
            <v>0</v>
          </cell>
          <cell r="BT1051">
            <v>0</v>
          </cell>
          <cell r="BU1051">
            <v>0</v>
          </cell>
          <cell r="BV1051">
            <v>0</v>
          </cell>
          <cell r="BW1051">
            <v>0</v>
          </cell>
          <cell r="BX1051">
            <v>0</v>
          </cell>
          <cell r="BY1051">
            <v>0</v>
          </cell>
          <cell r="BZ1051">
            <v>0</v>
          </cell>
          <cell r="CA1051">
            <v>0</v>
          </cell>
          <cell r="CB1051">
            <v>0</v>
          </cell>
          <cell r="CC1051">
            <v>0</v>
          </cell>
          <cell r="CD1051">
            <v>0</v>
          </cell>
          <cell r="CE1051">
            <v>0</v>
          </cell>
          <cell r="CF1051">
            <v>0</v>
          </cell>
          <cell r="CG1051">
            <v>0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>
            <v>0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0</v>
          </cell>
          <cell r="DA1051">
            <v>0</v>
          </cell>
          <cell r="DB1051">
            <v>0</v>
          </cell>
          <cell r="DC1051">
            <v>0</v>
          </cell>
          <cell r="DD1051">
            <v>0</v>
          </cell>
          <cell r="DE1051">
            <v>0</v>
          </cell>
          <cell r="DF1051">
            <v>0</v>
          </cell>
          <cell r="DG1051">
            <v>0</v>
          </cell>
          <cell r="DH1051">
            <v>0</v>
          </cell>
          <cell r="DI1051">
            <v>0</v>
          </cell>
          <cell r="DJ1051">
            <v>0</v>
          </cell>
          <cell r="DK1051">
            <v>0</v>
          </cell>
          <cell r="DL1051">
            <v>0</v>
          </cell>
          <cell r="DM1051">
            <v>0</v>
          </cell>
          <cell r="DN1051">
            <v>0</v>
          </cell>
          <cell r="DO1051">
            <v>0</v>
          </cell>
          <cell r="DP1051">
            <v>0</v>
          </cell>
          <cell r="DQ1051">
            <v>0</v>
          </cell>
          <cell r="DR1051">
            <v>0</v>
          </cell>
          <cell r="DS1051">
            <v>0</v>
          </cell>
          <cell r="DT1051">
            <v>0</v>
          </cell>
          <cell r="DU1051">
            <v>0</v>
          </cell>
          <cell r="DV1051">
            <v>0</v>
          </cell>
          <cell r="DW1051">
            <v>0</v>
          </cell>
          <cell r="DX1051">
            <v>0</v>
          </cell>
          <cell r="DY1051">
            <v>0</v>
          </cell>
          <cell r="DZ1051">
            <v>0</v>
          </cell>
          <cell r="EA1051">
            <v>0</v>
          </cell>
          <cell r="EB1051">
            <v>0</v>
          </cell>
          <cell r="EC1051">
            <v>0</v>
          </cell>
          <cell r="ED1051">
            <v>0</v>
          </cell>
        </row>
        <row r="1052"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U1052">
            <v>0</v>
          </cell>
          <cell r="BV1052">
            <v>0</v>
          </cell>
          <cell r="BW1052">
            <v>0</v>
          </cell>
          <cell r="BX1052">
            <v>0</v>
          </cell>
          <cell r="BY1052">
            <v>0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>
            <v>0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  <cell r="DB1052">
            <v>0</v>
          </cell>
          <cell r="DC1052">
            <v>0</v>
          </cell>
          <cell r="DD1052">
            <v>0</v>
          </cell>
          <cell r="DE1052">
            <v>0</v>
          </cell>
          <cell r="DF1052">
            <v>0</v>
          </cell>
          <cell r="DG1052">
            <v>0</v>
          </cell>
          <cell r="DH1052">
            <v>0</v>
          </cell>
          <cell r="DI1052">
            <v>0</v>
          </cell>
          <cell r="DJ1052">
            <v>0</v>
          </cell>
          <cell r="DK1052">
            <v>0</v>
          </cell>
          <cell r="DL1052">
            <v>0</v>
          </cell>
          <cell r="DM1052">
            <v>0</v>
          </cell>
          <cell r="DN1052">
            <v>0</v>
          </cell>
          <cell r="DO1052">
            <v>0</v>
          </cell>
          <cell r="DP1052">
            <v>0</v>
          </cell>
          <cell r="DQ1052">
            <v>0</v>
          </cell>
          <cell r="DR1052">
            <v>0</v>
          </cell>
          <cell r="DS1052">
            <v>0</v>
          </cell>
          <cell r="DT1052">
            <v>0</v>
          </cell>
          <cell r="DU1052">
            <v>0</v>
          </cell>
          <cell r="DV1052">
            <v>0</v>
          </cell>
          <cell r="DW1052">
            <v>0</v>
          </cell>
          <cell r="DX1052">
            <v>0</v>
          </cell>
          <cell r="DY1052">
            <v>0</v>
          </cell>
          <cell r="DZ1052">
            <v>0</v>
          </cell>
          <cell r="EA1052">
            <v>0</v>
          </cell>
          <cell r="EB1052">
            <v>0</v>
          </cell>
          <cell r="EC1052">
            <v>0</v>
          </cell>
          <cell r="ED1052">
            <v>0</v>
          </cell>
        </row>
        <row r="1053"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  <cell r="DB1053">
            <v>0</v>
          </cell>
          <cell r="DC1053">
            <v>0</v>
          </cell>
          <cell r="DD1053">
            <v>0</v>
          </cell>
          <cell r="DE1053">
            <v>0</v>
          </cell>
          <cell r="DF1053">
            <v>0</v>
          </cell>
          <cell r="DG1053">
            <v>0</v>
          </cell>
          <cell r="DH1053">
            <v>0</v>
          </cell>
          <cell r="DI1053">
            <v>0</v>
          </cell>
          <cell r="DJ1053">
            <v>0</v>
          </cell>
          <cell r="DK1053">
            <v>0</v>
          </cell>
          <cell r="DL1053">
            <v>0</v>
          </cell>
          <cell r="DM1053">
            <v>0</v>
          </cell>
          <cell r="DN1053">
            <v>0</v>
          </cell>
          <cell r="DO1053">
            <v>0</v>
          </cell>
          <cell r="DP1053">
            <v>0</v>
          </cell>
          <cell r="DQ1053">
            <v>0</v>
          </cell>
          <cell r="DR1053">
            <v>0</v>
          </cell>
          <cell r="DS1053">
            <v>0</v>
          </cell>
          <cell r="DT1053">
            <v>0</v>
          </cell>
          <cell r="DU1053">
            <v>0</v>
          </cell>
          <cell r="DV1053">
            <v>0</v>
          </cell>
          <cell r="DW1053">
            <v>0</v>
          </cell>
          <cell r="DX1053">
            <v>0</v>
          </cell>
          <cell r="DY1053">
            <v>0</v>
          </cell>
          <cell r="DZ1053">
            <v>0</v>
          </cell>
          <cell r="EA1053">
            <v>0</v>
          </cell>
          <cell r="EB1053">
            <v>0</v>
          </cell>
          <cell r="EC1053">
            <v>0</v>
          </cell>
          <cell r="ED1053">
            <v>0</v>
          </cell>
        </row>
        <row r="1055"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  <cell r="DB1055">
            <v>0</v>
          </cell>
          <cell r="DC1055">
            <v>0</v>
          </cell>
          <cell r="DD1055">
            <v>0</v>
          </cell>
          <cell r="DE1055">
            <v>0</v>
          </cell>
          <cell r="DF1055">
            <v>0</v>
          </cell>
          <cell r="DG1055">
            <v>0</v>
          </cell>
          <cell r="DH1055">
            <v>0</v>
          </cell>
          <cell r="DI1055">
            <v>0</v>
          </cell>
          <cell r="DJ1055">
            <v>0</v>
          </cell>
          <cell r="DK1055">
            <v>0</v>
          </cell>
          <cell r="DL1055">
            <v>0</v>
          </cell>
          <cell r="DM1055">
            <v>0</v>
          </cell>
          <cell r="DN1055">
            <v>0</v>
          </cell>
          <cell r="DO1055">
            <v>0</v>
          </cell>
          <cell r="DP1055">
            <v>0</v>
          </cell>
          <cell r="DQ1055">
            <v>0</v>
          </cell>
          <cell r="DR1055">
            <v>0</v>
          </cell>
          <cell r="DS1055">
            <v>0</v>
          </cell>
          <cell r="DT1055">
            <v>0</v>
          </cell>
          <cell r="DU1055">
            <v>0</v>
          </cell>
          <cell r="DV1055">
            <v>0</v>
          </cell>
          <cell r="DW1055">
            <v>0</v>
          </cell>
          <cell r="DX1055">
            <v>0</v>
          </cell>
          <cell r="DY1055">
            <v>0</v>
          </cell>
          <cell r="DZ1055">
            <v>0</v>
          </cell>
          <cell r="EA1055">
            <v>0</v>
          </cell>
          <cell r="EB1055">
            <v>0</v>
          </cell>
          <cell r="EC1055">
            <v>0</v>
          </cell>
          <cell r="ED1055">
            <v>0</v>
          </cell>
        </row>
        <row r="1056"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BU1056">
            <v>0</v>
          </cell>
          <cell r="BV1056">
            <v>0</v>
          </cell>
          <cell r="BW1056">
            <v>0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E1056">
            <v>0</v>
          </cell>
          <cell r="CF1056">
            <v>0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0</v>
          </cell>
          <cell r="DD1056">
            <v>0</v>
          </cell>
          <cell r="DE1056">
            <v>0</v>
          </cell>
          <cell r="DF1056">
            <v>0</v>
          </cell>
          <cell r="DG1056">
            <v>0</v>
          </cell>
          <cell r="DH1056">
            <v>0</v>
          </cell>
          <cell r="DI1056">
            <v>0</v>
          </cell>
          <cell r="DJ1056">
            <v>0</v>
          </cell>
          <cell r="DK1056">
            <v>0</v>
          </cell>
          <cell r="DL1056">
            <v>0</v>
          </cell>
          <cell r="DM1056">
            <v>0</v>
          </cell>
          <cell r="DN1056">
            <v>0</v>
          </cell>
          <cell r="DO1056">
            <v>0</v>
          </cell>
          <cell r="DP1056">
            <v>0</v>
          </cell>
          <cell r="DQ1056">
            <v>0</v>
          </cell>
          <cell r="DR1056">
            <v>0</v>
          </cell>
          <cell r="DS1056">
            <v>0</v>
          </cell>
          <cell r="DT1056">
            <v>0</v>
          </cell>
          <cell r="DU1056">
            <v>0</v>
          </cell>
          <cell r="DV1056">
            <v>0</v>
          </cell>
          <cell r="DW1056">
            <v>0</v>
          </cell>
          <cell r="DX1056">
            <v>0</v>
          </cell>
          <cell r="DY1056">
            <v>0</v>
          </cell>
          <cell r="DZ1056">
            <v>0</v>
          </cell>
          <cell r="EA1056">
            <v>0</v>
          </cell>
          <cell r="EB1056">
            <v>0</v>
          </cell>
          <cell r="EC1056">
            <v>0</v>
          </cell>
          <cell r="ED1056">
            <v>0</v>
          </cell>
        </row>
        <row r="1057"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  <cell r="DD1057">
            <v>0</v>
          </cell>
          <cell r="DE1057">
            <v>0</v>
          </cell>
          <cell r="DF1057">
            <v>0</v>
          </cell>
          <cell r="DG1057">
            <v>0</v>
          </cell>
          <cell r="DH1057">
            <v>0</v>
          </cell>
          <cell r="DI1057">
            <v>0</v>
          </cell>
          <cell r="DJ1057">
            <v>0</v>
          </cell>
          <cell r="DK1057">
            <v>0</v>
          </cell>
          <cell r="DL1057">
            <v>0</v>
          </cell>
          <cell r="DM1057">
            <v>0</v>
          </cell>
          <cell r="DN1057">
            <v>0</v>
          </cell>
          <cell r="DO1057">
            <v>0</v>
          </cell>
          <cell r="DP1057">
            <v>0</v>
          </cell>
          <cell r="DQ1057">
            <v>0</v>
          </cell>
          <cell r="DR1057">
            <v>0</v>
          </cell>
          <cell r="DS1057">
            <v>0</v>
          </cell>
          <cell r="DT1057">
            <v>0</v>
          </cell>
          <cell r="DU1057">
            <v>0</v>
          </cell>
          <cell r="DV1057">
            <v>0</v>
          </cell>
          <cell r="DW1057">
            <v>0</v>
          </cell>
          <cell r="DX1057">
            <v>0</v>
          </cell>
          <cell r="DY1057">
            <v>0</v>
          </cell>
          <cell r="DZ1057">
            <v>0</v>
          </cell>
          <cell r="EA1057">
            <v>0</v>
          </cell>
          <cell r="EB1057">
            <v>0</v>
          </cell>
          <cell r="EC1057">
            <v>0</v>
          </cell>
          <cell r="ED1057">
            <v>0</v>
          </cell>
        </row>
        <row r="1058"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BS1058">
            <v>0</v>
          </cell>
          <cell r="BT1058">
            <v>0</v>
          </cell>
          <cell r="BU1058">
            <v>0</v>
          </cell>
          <cell r="BV1058">
            <v>0</v>
          </cell>
          <cell r="BW1058">
            <v>0</v>
          </cell>
          <cell r="BX1058">
            <v>0</v>
          </cell>
          <cell r="BY1058">
            <v>0</v>
          </cell>
          <cell r="BZ1058">
            <v>0</v>
          </cell>
          <cell r="CA1058">
            <v>0</v>
          </cell>
          <cell r="CB1058">
            <v>0</v>
          </cell>
          <cell r="CC1058">
            <v>0</v>
          </cell>
          <cell r="CD1058">
            <v>0</v>
          </cell>
          <cell r="CE1058">
            <v>0</v>
          </cell>
          <cell r="CF1058">
            <v>0</v>
          </cell>
          <cell r="CG1058">
            <v>0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0</v>
          </cell>
          <cell r="CZ1058">
            <v>0</v>
          </cell>
          <cell r="DA1058">
            <v>0</v>
          </cell>
          <cell r="DB1058">
            <v>0</v>
          </cell>
          <cell r="DC1058">
            <v>0</v>
          </cell>
          <cell r="DD1058">
            <v>0</v>
          </cell>
          <cell r="DE1058">
            <v>0</v>
          </cell>
          <cell r="DF1058">
            <v>0</v>
          </cell>
          <cell r="DG1058">
            <v>0</v>
          </cell>
          <cell r="DH1058">
            <v>0</v>
          </cell>
          <cell r="DI1058">
            <v>0</v>
          </cell>
          <cell r="DJ1058">
            <v>0</v>
          </cell>
          <cell r="DK1058">
            <v>0</v>
          </cell>
          <cell r="DL1058">
            <v>0</v>
          </cell>
          <cell r="DM1058">
            <v>0</v>
          </cell>
          <cell r="DN1058">
            <v>0</v>
          </cell>
          <cell r="DO1058">
            <v>0</v>
          </cell>
          <cell r="DP1058">
            <v>0</v>
          </cell>
          <cell r="DQ1058">
            <v>0</v>
          </cell>
          <cell r="DR1058">
            <v>0</v>
          </cell>
          <cell r="DS1058">
            <v>0</v>
          </cell>
          <cell r="DT1058">
            <v>0</v>
          </cell>
          <cell r="DU1058">
            <v>0</v>
          </cell>
          <cell r="DV1058">
            <v>0</v>
          </cell>
          <cell r="DW1058">
            <v>0</v>
          </cell>
          <cell r="DX1058">
            <v>0</v>
          </cell>
          <cell r="DY1058">
            <v>0</v>
          </cell>
          <cell r="DZ1058">
            <v>0</v>
          </cell>
          <cell r="EA1058">
            <v>0</v>
          </cell>
          <cell r="EB1058">
            <v>0</v>
          </cell>
          <cell r="EC1058">
            <v>0</v>
          </cell>
          <cell r="ED1058">
            <v>0</v>
          </cell>
        </row>
        <row r="1059"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BS1059">
            <v>0</v>
          </cell>
          <cell r="BT1059">
            <v>0</v>
          </cell>
          <cell r="BU1059">
            <v>0</v>
          </cell>
          <cell r="BV1059">
            <v>0</v>
          </cell>
          <cell r="BW1059">
            <v>0</v>
          </cell>
          <cell r="BX1059">
            <v>0</v>
          </cell>
          <cell r="BY1059">
            <v>0</v>
          </cell>
          <cell r="BZ1059">
            <v>0</v>
          </cell>
          <cell r="CA1059">
            <v>0</v>
          </cell>
          <cell r="CB1059">
            <v>0</v>
          </cell>
          <cell r="CC1059">
            <v>0</v>
          </cell>
          <cell r="CD1059">
            <v>0</v>
          </cell>
          <cell r="CE1059">
            <v>0</v>
          </cell>
          <cell r="CF1059">
            <v>0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0</v>
          </cell>
          <cell r="CZ1059">
            <v>0</v>
          </cell>
          <cell r="DA1059">
            <v>0</v>
          </cell>
          <cell r="DB1059">
            <v>0</v>
          </cell>
          <cell r="DC1059">
            <v>0</v>
          </cell>
          <cell r="DD1059">
            <v>0</v>
          </cell>
          <cell r="DE1059">
            <v>0</v>
          </cell>
          <cell r="DF1059">
            <v>0</v>
          </cell>
          <cell r="DG1059">
            <v>0</v>
          </cell>
          <cell r="DH1059">
            <v>0</v>
          </cell>
          <cell r="DI1059">
            <v>0</v>
          </cell>
          <cell r="DJ1059">
            <v>0</v>
          </cell>
          <cell r="DK1059">
            <v>0</v>
          </cell>
          <cell r="DL1059">
            <v>0</v>
          </cell>
          <cell r="DM1059">
            <v>0</v>
          </cell>
          <cell r="DN1059">
            <v>0</v>
          </cell>
          <cell r="DO1059">
            <v>0</v>
          </cell>
          <cell r="DP1059">
            <v>0</v>
          </cell>
          <cell r="DQ1059">
            <v>0</v>
          </cell>
          <cell r="DR1059">
            <v>0</v>
          </cell>
          <cell r="DS1059">
            <v>0</v>
          </cell>
          <cell r="DT1059">
            <v>0</v>
          </cell>
          <cell r="DU1059">
            <v>0</v>
          </cell>
          <cell r="DV1059">
            <v>0</v>
          </cell>
          <cell r="DW1059">
            <v>0</v>
          </cell>
          <cell r="DX1059">
            <v>0</v>
          </cell>
          <cell r="DY1059">
            <v>0</v>
          </cell>
          <cell r="DZ1059">
            <v>0</v>
          </cell>
          <cell r="EA1059">
            <v>0</v>
          </cell>
          <cell r="EB1059">
            <v>0</v>
          </cell>
          <cell r="EC1059">
            <v>0</v>
          </cell>
          <cell r="ED1059">
            <v>0</v>
          </cell>
        </row>
        <row r="1060"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0</v>
          </cell>
          <cell r="CA1060">
            <v>0</v>
          </cell>
          <cell r="CB1060">
            <v>0</v>
          </cell>
          <cell r="CC1060">
            <v>0</v>
          </cell>
          <cell r="CD1060">
            <v>0</v>
          </cell>
          <cell r="CE1060">
            <v>0</v>
          </cell>
          <cell r="CF1060">
            <v>0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0</v>
          </cell>
          <cell r="DA1060">
            <v>0</v>
          </cell>
          <cell r="DB1060">
            <v>0</v>
          </cell>
          <cell r="DC1060">
            <v>0</v>
          </cell>
          <cell r="DD1060">
            <v>0</v>
          </cell>
          <cell r="DE1060">
            <v>0</v>
          </cell>
          <cell r="DF1060">
            <v>0</v>
          </cell>
          <cell r="DG1060">
            <v>0</v>
          </cell>
          <cell r="DH1060">
            <v>0</v>
          </cell>
          <cell r="DI1060">
            <v>0</v>
          </cell>
          <cell r="DJ1060">
            <v>0</v>
          </cell>
          <cell r="DK1060">
            <v>0</v>
          </cell>
          <cell r="DL1060">
            <v>0</v>
          </cell>
          <cell r="DM1060">
            <v>0</v>
          </cell>
          <cell r="DN1060">
            <v>0</v>
          </cell>
          <cell r="DO1060">
            <v>0</v>
          </cell>
          <cell r="DP1060">
            <v>0</v>
          </cell>
          <cell r="DQ1060">
            <v>0</v>
          </cell>
          <cell r="DR1060">
            <v>0</v>
          </cell>
          <cell r="DS1060">
            <v>0</v>
          </cell>
          <cell r="DT1060">
            <v>0</v>
          </cell>
          <cell r="DU1060">
            <v>0</v>
          </cell>
          <cell r="DV1060">
            <v>0</v>
          </cell>
          <cell r="DW1060">
            <v>0</v>
          </cell>
          <cell r="DX1060">
            <v>0</v>
          </cell>
          <cell r="DY1060">
            <v>0</v>
          </cell>
          <cell r="DZ1060">
            <v>0</v>
          </cell>
          <cell r="EA1060">
            <v>0</v>
          </cell>
          <cell r="EB1060">
            <v>0</v>
          </cell>
          <cell r="EC1060">
            <v>0</v>
          </cell>
          <cell r="ED1060">
            <v>0</v>
          </cell>
        </row>
        <row r="1061"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BS1061">
            <v>0</v>
          </cell>
          <cell r="BT1061">
            <v>0</v>
          </cell>
          <cell r="BU1061">
            <v>0</v>
          </cell>
          <cell r="BV1061">
            <v>0</v>
          </cell>
          <cell r="BW1061">
            <v>0</v>
          </cell>
          <cell r="BX1061">
            <v>0</v>
          </cell>
          <cell r="BY1061">
            <v>0</v>
          </cell>
          <cell r="BZ1061">
            <v>0</v>
          </cell>
          <cell r="CA1061">
            <v>0</v>
          </cell>
          <cell r="CB1061">
            <v>0</v>
          </cell>
          <cell r="CC1061">
            <v>0</v>
          </cell>
          <cell r="CD1061">
            <v>0</v>
          </cell>
          <cell r="CE1061">
            <v>0</v>
          </cell>
          <cell r="CF1061">
            <v>0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>
            <v>0</v>
          </cell>
          <cell r="DD1061">
            <v>0</v>
          </cell>
          <cell r="DE1061">
            <v>0</v>
          </cell>
          <cell r="DF1061">
            <v>0</v>
          </cell>
          <cell r="DG1061">
            <v>0</v>
          </cell>
          <cell r="DH1061">
            <v>0</v>
          </cell>
          <cell r="DI1061">
            <v>0</v>
          </cell>
          <cell r="DJ1061">
            <v>0</v>
          </cell>
          <cell r="DK1061">
            <v>0</v>
          </cell>
          <cell r="DL1061">
            <v>0</v>
          </cell>
          <cell r="DM1061">
            <v>0</v>
          </cell>
          <cell r="DN1061">
            <v>0</v>
          </cell>
          <cell r="DO1061">
            <v>0</v>
          </cell>
          <cell r="DP1061">
            <v>0</v>
          </cell>
          <cell r="DQ1061">
            <v>0</v>
          </cell>
          <cell r="DR1061">
            <v>0</v>
          </cell>
          <cell r="DS1061">
            <v>0</v>
          </cell>
          <cell r="DT1061">
            <v>0</v>
          </cell>
          <cell r="DU1061">
            <v>0</v>
          </cell>
          <cell r="DV1061">
            <v>0</v>
          </cell>
          <cell r="DW1061">
            <v>0</v>
          </cell>
          <cell r="DX1061">
            <v>0</v>
          </cell>
          <cell r="DY1061">
            <v>0</v>
          </cell>
          <cell r="DZ1061">
            <v>0</v>
          </cell>
          <cell r="EA1061">
            <v>0</v>
          </cell>
          <cell r="EB1061">
            <v>0</v>
          </cell>
          <cell r="EC1061">
            <v>0</v>
          </cell>
          <cell r="ED1061">
            <v>0</v>
          </cell>
        </row>
        <row r="1062"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BS1062">
            <v>0</v>
          </cell>
          <cell r="BT1062">
            <v>0</v>
          </cell>
          <cell r="BU1062">
            <v>0</v>
          </cell>
          <cell r="BV1062">
            <v>0</v>
          </cell>
          <cell r="BW1062">
            <v>0</v>
          </cell>
          <cell r="BX1062">
            <v>0</v>
          </cell>
          <cell r="BY1062">
            <v>0</v>
          </cell>
          <cell r="BZ1062">
            <v>0</v>
          </cell>
          <cell r="CA1062">
            <v>0</v>
          </cell>
          <cell r="CB1062">
            <v>0</v>
          </cell>
          <cell r="CC1062">
            <v>0</v>
          </cell>
          <cell r="CD1062">
            <v>0</v>
          </cell>
          <cell r="CE1062">
            <v>0</v>
          </cell>
          <cell r="CF1062">
            <v>0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  <cell r="DD1062">
            <v>0</v>
          </cell>
          <cell r="DE1062">
            <v>0</v>
          </cell>
          <cell r="DF1062">
            <v>0</v>
          </cell>
          <cell r="DG1062">
            <v>0</v>
          </cell>
          <cell r="DH1062">
            <v>0</v>
          </cell>
          <cell r="DI1062">
            <v>0</v>
          </cell>
          <cell r="DJ1062">
            <v>0</v>
          </cell>
          <cell r="DK1062">
            <v>0</v>
          </cell>
          <cell r="DL1062">
            <v>0</v>
          </cell>
          <cell r="DM1062">
            <v>0</v>
          </cell>
          <cell r="DN1062">
            <v>0</v>
          </cell>
          <cell r="DO1062">
            <v>0</v>
          </cell>
          <cell r="DP1062">
            <v>0</v>
          </cell>
          <cell r="DQ1062">
            <v>0</v>
          </cell>
          <cell r="DR1062">
            <v>0</v>
          </cell>
          <cell r="DS1062">
            <v>0</v>
          </cell>
          <cell r="DT1062">
            <v>0</v>
          </cell>
          <cell r="DU1062">
            <v>0</v>
          </cell>
          <cell r="DV1062">
            <v>0</v>
          </cell>
          <cell r="DW1062">
            <v>0</v>
          </cell>
          <cell r="DX1062">
            <v>0</v>
          </cell>
          <cell r="DY1062">
            <v>0</v>
          </cell>
          <cell r="DZ1062">
            <v>0</v>
          </cell>
          <cell r="EA1062">
            <v>0</v>
          </cell>
          <cell r="EB1062">
            <v>0</v>
          </cell>
          <cell r="EC1062">
            <v>0</v>
          </cell>
          <cell r="ED1062">
            <v>0</v>
          </cell>
        </row>
        <row r="1063"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BS1063">
            <v>0</v>
          </cell>
          <cell r="BT1063">
            <v>0</v>
          </cell>
          <cell r="BU1063">
            <v>0</v>
          </cell>
          <cell r="BV1063">
            <v>0</v>
          </cell>
          <cell r="BW1063">
            <v>0</v>
          </cell>
          <cell r="BX1063">
            <v>0</v>
          </cell>
          <cell r="BY1063">
            <v>0</v>
          </cell>
          <cell r="BZ1063">
            <v>0</v>
          </cell>
          <cell r="CA1063">
            <v>0</v>
          </cell>
          <cell r="CB1063">
            <v>0</v>
          </cell>
          <cell r="CC1063">
            <v>0</v>
          </cell>
          <cell r="CD1063">
            <v>0</v>
          </cell>
          <cell r="CE1063">
            <v>0</v>
          </cell>
          <cell r="CF1063">
            <v>0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0</v>
          </cell>
          <cell r="CZ1063">
            <v>0</v>
          </cell>
          <cell r="DA1063">
            <v>0</v>
          </cell>
          <cell r="DB1063">
            <v>0</v>
          </cell>
          <cell r="DC1063">
            <v>0</v>
          </cell>
          <cell r="DD1063">
            <v>0</v>
          </cell>
          <cell r="DE1063">
            <v>0</v>
          </cell>
          <cell r="DF1063">
            <v>0</v>
          </cell>
          <cell r="DG1063">
            <v>0</v>
          </cell>
          <cell r="DH1063">
            <v>0</v>
          </cell>
          <cell r="DI1063">
            <v>0</v>
          </cell>
          <cell r="DJ1063">
            <v>0</v>
          </cell>
          <cell r="DK1063">
            <v>0</v>
          </cell>
          <cell r="DL1063">
            <v>0</v>
          </cell>
          <cell r="DM1063">
            <v>0</v>
          </cell>
          <cell r="DN1063">
            <v>0</v>
          </cell>
          <cell r="DO1063">
            <v>0</v>
          </cell>
          <cell r="DP1063">
            <v>0</v>
          </cell>
          <cell r="DQ1063">
            <v>0</v>
          </cell>
          <cell r="DR1063">
            <v>0</v>
          </cell>
          <cell r="DS1063">
            <v>0</v>
          </cell>
          <cell r="DT1063">
            <v>0</v>
          </cell>
          <cell r="DU1063">
            <v>0</v>
          </cell>
          <cell r="DV1063">
            <v>0</v>
          </cell>
          <cell r="DW1063">
            <v>0</v>
          </cell>
          <cell r="DX1063">
            <v>0</v>
          </cell>
          <cell r="DY1063">
            <v>0</v>
          </cell>
          <cell r="DZ1063">
            <v>0</v>
          </cell>
          <cell r="EA1063">
            <v>0</v>
          </cell>
          <cell r="EB1063">
            <v>0</v>
          </cell>
          <cell r="EC1063">
            <v>0</v>
          </cell>
          <cell r="ED1063">
            <v>0</v>
          </cell>
        </row>
        <row r="1064"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BS1064">
            <v>0</v>
          </cell>
          <cell r="BT1064">
            <v>0</v>
          </cell>
          <cell r="BU1064">
            <v>0</v>
          </cell>
          <cell r="BV1064">
            <v>0</v>
          </cell>
          <cell r="BW1064">
            <v>0</v>
          </cell>
          <cell r="BX1064">
            <v>0</v>
          </cell>
          <cell r="BY1064">
            <v>0</v>
          </cell>
          <cell r="BZ1064">
            <v>0</v>
          </cell>
          <cell r="CA1064">
            <v>0</v>
          </cell>
          <cell r="CB1064">
            <v>0</v>
          </cell>
          <cell r="CC1064">
            <v>0</v>
          </cell>
          <cell r="CD1064">
            <v>0</v>
          </cell>
          <cell r="CE1064">
            <v>0</v>
          </cell>
          <cell r="CF1064">
            <v>0</v>
          </cell>
          <cell r="CG1064">
            <v>0</v>
          </cell>
          <cell r="CH1064">
            <v>0</v>
          </cell>
          <cell r="CI1064">
            <v>0</v>
          </cell>
          <cell r="CJ1064">
            <v>0</v>
          </cell>
          <cell r="CK1064">
            <v>0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0</v>
          </cell>
          <cell r="CX1064">
            <v>0</v>
          </cell>
          <cell r="CY1064">
            <v>0</v>
          </cell>
          <cell r="CZ1064">
            <v>0</v>
          </cell>
          <cell r="DA1064">
            <v>0</v>
          </cell>
          <cell r="DB1064">
            <v>0</v>
          </cell>
          <cell r="DC1064">
            <v>0</v>
          </cell>
          <cell r="DD1064">
            <v>0</v>
          </cell>
          <cell r="DE1064">
            <v>0</v>
          </cell>
          <cell r="DF1064">
            <v>0</v>
          </cell>
          <cell r="DG1064">
            <v>0</v>
          </cell>
          <cell r="DH1064">
            <v>0</v>
          </cell>
          <cell r="DI1064">
            <v>0</v>
          </cell>
          <cell r="DJ1064">
            <v>0</v>
          </cell>
          <cell r="DK1064">
            <v>0</v>
          </cell>
          <cell r="DL1064">
            <v>0</v>
          </cell>
          <cell r="DM1064">
            <v>0</v>
          </cell>
          <cell r="DN1064">
            <v>0</v>
          </cell>
          <cell r="DO1064">
            <v>0</v>
          </cell>
          <cell r="DP1064">
            <v>0</v>
          </cell>
          <cell r="DQ1064">
            <v>0</v>
          </cell>
          <cell r="DR1064">
            <v>0</v>
          </cell>
          <cell r="DS1064">
            <v>0</v>
          </cell>
          <cell r="DT1064">
            <v>0</v>
          </cell>
          <cell r="DU1064">
            <v>0</v>
          </cell>
          <cell r="DV1064">
            <v>0</v>
          </cell>
          <cell r="DW1064">
            <v>0</v>
          </cell>
          <cell r="DX1064">
            <v>0</v>
          </cell>
          <cell r="DY1064">
            <v>0</v>
          </cell>
          <cell r="DZ1064">
            <v>0</v>
          </cell>
          <cell r="EA1064">
            <v>0</v>
          </cell>
          <cell r="EB1064">
            <v>0</v>
          </cell>
          <cell r="EC1064">
            <v>0</v>
          </cell>
          <cell r="ED1064">
            <v>0</v>
          </cell>
        </row>
        <row r="1065"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>
            <v>0</v>
          </cell>
          <cell r="CZ1065">
            <v>0</v>
          </cell>
          <cell r="DA1065">
            <v>0</v>
          </cell>
          <cell r="DB1065">
            <v>0</v>
          </cell>
          <cell r="DC1065">
            <v>0</v>
          </cell>
          <cell r="DD1065">
            <v>0</v>
          </cell>
          <cell r="DE1065">
            <v>0</v>
          </cell>
          <cell r="DF1065">
            <v>0</v>
          </cell>
          <cell r="DG1065">
            <v>0</v>
          </cell>
          <cell r="DH1065">
            <v>0</v>
          </cell>
          <cell r="DI1065">
            <v>0</v>
          </cell>
          <cell r="DJ1065">
            <v>0</v>
          </cell>
          <cell r="DK1065">
            <v>0</v>
          </cell>
          <cell r="DL1065">
            <v>0</v>
          </cell>
          <cell r="DM1065">
            <v>0</v>
          </cell>
          <cell r="DN1065">
            <v>0</v>
          </cell>
          <cell r="DO1065">
            <v>0</v>
          </cell>
          <cell r="DP1065">
            <v>0</v>
          </cell>
          <cell r="DQ1065">
            <v>0</v>
          </cell>
          <cell r="DR1065">
            <v>0</v>
          </cell>
          <cell r="DS1065">
            <v>0</v>
          </cell>
          <cell r="DT1065">
            <v>0</v>
          </cell>
          <cell r="DU1065">
            <v>0</v>
          </cell>
          <cell r="DV1065">
            <v>0</v>
          </cell>
          <cell r="DW1065">
            <v>0</v>
          </cell>
          <cell r="DX1065">
            <v>0</v>
          </cell>
          <cell r="DY1065">
            <v>0</v>
          </cell>
          <cell r="DZ1065">
            <v>0</v>
          </cell>
          <cell r="EA1065">
            <v>0</v>
          </cell>
          <cell r="EB1065">
            <v>0</v>
          </cell>
          <cell r="EC1065">
            <v>0</v>
          </cell>
          <cell r="ED1065">
            <v>0</v>
          </cell>
        </row>
        <row r="1066"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0</v>
          </cell>
          <cell r="CE1066">
            <v>0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  <cell r="DB1066">
            <v>0</v>
          </cell>
          <cell r="DC1066">
            <v>0</v>
          </cell>
          <cell r="DD1066">
            <v>0</v>
          </cell>
          <cell r="DE1066">
            <v>0</v>
          </cell>
          <cell r="DF1066">
            <v>0</v>
          </cell>
          <cell r="DG1066">
            <v>0</v>
          </cell>
          <cell r="DH1066">
            <v>0</v>
          </cell>
          <cell r="DI1066">
            <v>0</v>
          </cell>
          <cell r="DJ1066">
            <v>0</v>
          </cell>
          <cell r="DK1066">
            <v>0</v>
          </cell>
          <cell r="DL1066">
            <v>0</v>
          </cell>
          <cell r="DM1066">
            <v>0</v>
          </cell>
          <cell r="DN1066">
            <v>0</v>
          </cell>
          <cell r="DO1066">
            <v>0</v>
          </cell>
          <cell r="DP1066">
            <v>0</v>
          </cell>
          <cell r="DQ1066">
            <v>0</v>
          </cell>
          <cell r="DR1066">
            <v>0</v>
          </cell>
          <cell r="DS1066">
            <v>0</v>
          </cell>
          <cell r="DT1066">
            <v>0</v>
          </cell>
          <cell r="DU1066">
            <v>0</v>
          </cell>
          <cell r="DV1066">
            <v>0</v>
          </cell>
          <cell r="DW1066">
            <v>0</v>
          </cell>
          <cell r="DX1066">
            <v>0</v>
          </cell>
          <cell r="DY1066">
            <v>0</v>
          </cell>
          <cell r="DZ1066">
            <v>0</v>
          </cell>
          <cell r="EA1066">
            <v>0</v>
          </cell>
          <cell r="EB1066">
            <v>0</v>
          </cell>
          <cell r="EC1066">
            <v>0</v>
          </cell>
          <cell r="ED1066">
            <v>0</v>
          </cell>
        </row>
        <row r="1067"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BS1067">
            <v>0</v>
          </cell>
          <cell r="BT1067">
            <v>0</v>
          </cell>
          <cell r="BU1067">
            <v>0</v>
          </cell>
          <cell r="BV1067">
            <v>0</v>
          </cell>
          <cell r="BW1067">
            <v>0</v>
          </cell>
          <cell r="BX1067">
            <v>0</v>
          </cell>
          <cell r="BY1067">
            <v>0</v>
          </cell>
          <cell r="BZ1067">
            <v>0</v>
          </cell>
          <cell r="CA1067">
            <v>0</v>
          </cell>
          <cell r="CB1067">
            <v>0</v>
          </cell>
          <cell r="CC1067">
            <v>0</v>
          </cell>
          <cell r="CD1067">
            <v>0</v>
          </cell>
          <cell r="CE1067">
            <v>0</v>
          </cell>
          <cell r="CF1067">
            <v>0</v>
          </cell>
          <cell r="CG1067">
            <v>0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0</v>
          </cell>
          <cell r="CO1067">
            <v>0</v>
          </cell>
          <cell r="CP1067">
            <v>0</v>
          </cell>
          <cell r="CQ1067">
            <v>0</v>
          </cell>
          <cell r="CR1067">
            <v>0</v>
          </cell>
          <cell r="CS1067">
            <v>0</v>
          </cell>
          <cell r="CT1067">
            <v>0</v>
          </cell>
          <cell r="CU1067">
            <v>0</v>
          </cell>
          <cell r="CV1067">
            <v>0</v>
          </cell>
          <cell r="CW1067">
            <v>0</v>
          </cell>
          <cell r="CX1067">
            <v>0</v>
          </cell>
          <cell r="CY1067">
            <v>0</v>
          </cell>
          <cell r="CZ1067">
            <v>0</v>
          </cell>
          <cell r="DA1067">
            <v>0</v>
          </cell>
          <cell r="DB1067">
            <v>0</v>
          </cell>
          <cell r="DC1067">
            <v>0</v>
          </cell>
          <cell r="DD1067">
            <v>0</v>
          </cell>
          <cell r="DE1067">
            <v>0</v>
          </cell>
          <cell r="DF1067">
            <v>0</v>
          </cell>
          <cell r="DG1067">
            <v>0</v>
          </cell>
          <cell r="DH1067">
            <v>0</v>
          </cell>
          <cell r="DI1067">
            <v>0</v>
          </cell>
          <cell r="DJ1067">
            <v>0</v>
          </cell>
          <cell r="DK1067">
            <v>0</v>
          </cell>
          <cell r="DL1067">
            <v>0</v>
          </cell>
          <cell r="DM1067">
            <v>0</v>
          </cell>
          <cell r="DN1067">
            <v>0</v>
          </cell>
          <cell r="DO1067">
            <v>0</v>
          </cell>
          <cell r="DP1067">
            <v>0</v>
          </cell>
          <cell r="DQ1067">
            <v>0</v>
          </cell>
          <cell r="DR1067">
            <v>0</v>
          </cell>
          <cell r="DS1067">
            <v>0</v>
          </cell>
          <cell r="DT1067">
            <v>0</v>
          </cell>
          <cell r="DU1067">
            <v>0</v>
          </cell>
          <cell r="DV1067">
            <v>0</v>
          </cell>
          <cell r="DW1067">
            <v>0</v>
          </cell>
          <cell r="DX1067">
            <v>0</v>
          </cell>
          <cell r="DY1067">
            <v>0</v>
          </cell>
          <cell r="DZ1067">
            <v>0</v>
          </cell>
          <cell r="EA1067">
            <v>0</v>
          </cell>
          <cell r="EB1067">
            <v>0</v>
          </cell>
          <cell r="EC1067">
            <v>0</v>
          </cell>
          <cell r="ED1067">
            <v>0</v>
          </cell>
        </row>
        <row r="1068"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  <cell r="BR1068">
            <v>0</v>
          </cell>
          <cell r="BS1068">
            <v>0</v>
          </cell>
          <cell r="BT1068">
            <v>0</v>
          </cell>
          <cell r="BU1068">
            <v>0</v>
          </cell>
          <cell r="BV1068">
            <v>0</v>
          </cell>
          <cell r="BW1068">
            <v>0</v>
          </cell>
          <cell r="BX1068">
            <v>0</v>
          </cell>
          <cell r="BY1068">
            <v>0</v>
          </cell>
          <cell r="BZ1068">
            <v>0</v>
          </cell>
          <cell r="CA1068">
            <v>0</v>
          </cell>
          <cell r="CB1068">
            <v>0</v>
          </cell>
          <cell r="CC1068">
            <v>0</v>
          </cell>
          <cell r="CD1068">
            <v>0</v>
          </cell>
          <cell r="CE1068">
            <v>0</v>
          </cell>
          <cell r="CF1068">
            <v>0</v>
          </cell>
          <cell r="CG1068">
            <v>0</v>
          </cell>
          <cell r="CH1068">
            <v>0</v>
          </cell>
          <cell r="CI1068">
            <v>0</v>
          </cell>
          <cell r="CJ1068">
            <v>0</v>
          </cell>
          <cell r="CK1068">
            <v>0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>
            <v>0</v>
          </cell>
          <cell r="CV1068">
            <v>0</v>
          </cell>
          <cell r="CW1068">
            <v>0</v>
          </cell>
          <cell r="CX1068">
            <v>0</v>
          </cell>
          <cell r="CY1068">
            <v>0</v>
          </cell>
          <cell r="CZ1068">
            <v>0</v>
          </cell>
          <cell r="DA1068">
            <v>0</v>
          </cell>
          <cell r="DB1068">
            <v>0</v>
          </cell>
          <cell r="DC1068">
            <v>0</v>
          </cell>
          <cell r="DD1068">
            <v>0</v>
          </cell>
          <cell r="DE1068">
            <v>0</v>
          </cell>
          <cell r="DF1068">
            <v>0</v>
          </cell>
          <cell r="DG1068">
            <v>0</v>
          </cell>
          <cell r="DH1068">
            <v>0</v>
          </cell>
          <cell r="DI1068">
            <v>0</v>
          </cell>
          <cell r="DJ1068">
            <v>0</v>
          </cell>
          <cell r="DK1068">
            <v>0</v>
          </cell>
          <cell r="DL1068">
            <v>0</v>
          </cell>
          <cell r="DM1068">
            <v>0</v>
          </cell>
          <cell r="DN1068">
            <v>0</v>
          </cell>
          <cell r="DO1068">
            <v>0</v>
          </cell>
          <cell r="DP1068">
            <v>0</v>
          </cell>
          <cell r="DQ1068">
            <v>0</v>
          </cell>
          <cell r="DR1068">
            <v>0</v>
          </cell>
          <cell r="DS1068">
            <v>0</v>
          </cell>
          <cell r="DT1068">
            <v>0</v>
          </cell>
          <cell r="DU1068">
            <v>0</v>
          </cell>
          <cell r="DV1068">
            <v>0</v>
          </cell>
          <cell r="DW1068">
            <v>0</v>
          </cell>
          <cell r="DX1068">
            <v>0</v>
          </cell>
          <cell r="DY1068">
            <v>0</v>
          </cell>
          <cell r="DZ1068">
            <v>0</v>
          </cell>
          <cell r="EA1068">
            <v>0</v>
          </cell>
          <cell r="EB1068">
            <v>0</v>
          </cell>
          <cell r="EC1068">
            <v>0</v>
          </cell>
          <cell r="ED1068">
            <v>0</v>
          </cell>
        </row>
        <row r="1069"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E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BS1069">
            <v>0</v>
          </cell>
          <cell r="BT1069">
            <v>0</v>
          </cell>
          <cell r="BU1069">
            <v>0</v>
          </cell>
          <cell r="BV1069">
            <v>0</v>
          </cell>
          <cell r="BW1069">
            <v>0</v>
          </cell>
          <cell r="BX1069">
            <v>0</v>
          </cell>
          <cell r="BY1069">
            <v>0</v>
          </cell>
          <cell r="BZ1069">
            <v>0</v>
          </cell>
          <cell r="CA1069">
            <v>0</v>
          </cell>
          <cell r="CB1069">
            <v>0</v>
          </cell>
          <cell r="CC1069">
            <v>0</v>
          </cell>
          <cell r="CD1069">
            <v>0</v>
          </cell>
          <cell r="CE1069">
            <v>0</v>
          </cell>
          <cell r="CF1069">
            <v>0</v>
          </cell>
          <cell r="CG1069">
            <v>0</v>
          </cell>
          <cell r="CH1069">
            <v>0</v>
          </cell>
          <cell r="CI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>
            <v>0</v>
          </cell>
          <cell r="CV1069">
            <v>0</v>
          </cell>
          <cell r="CW1069">
            <v>0</v>
          </cell>
          <cell r="CX1069">
            <v>0</v>
          </cell>
          <cell r="CY1069">
            <v>0</v>
          </cell>
          <cell r="CZ1069">
            <v>0</v>
          </cell>
          <cell r="DA1069">
            <v>0</v>
          </cell>
          <cell r="DB1069">
            <v>0</v>
          </cell>
          <cell r="DC1069">
            <v>0</v>
          </cell>
          <cell r="DD1069">
            <v>0</v>
          </cell>
          <cell r="DE1069">
            <v>0</v>
          </cell>
          <cell r="DF1069">
            <v>0</v>
          </cell>
          <cell r="DG1069">
            <v>0</v>
          </cell>
          <cell r="DH1069">
            <v>0</v>
          </cell>
          <cell r="DI1069">
            <v>0</v>
          </cell>
          <cell r="DJ1069">
            <v>0</v>
          </cell>
          <cell r="DK1069">
            <v>0</v>
          </cell>
          <cell r="DL1069">
            <v>0</v>
          </cell>
          <cell r="DM1069">
            <v>0</v>
          </cell>
          <cell r="DN1069">
            <v>0</v>
          </cell>
          <cell r="DO1069">
            <v>0</v>
          </cell>
          <cell r="DP1069">
            <v>0</v>
          </cell>
          <cell r="DQ1069">
            <v>0</v>
          </cell>
          <cell r="DR1069">
            <v>0</v>
          </cell>
          <cell r="DS1069">
            <v>0</v>
          </cell>
          <cell r="DT1069">
            <v>0</v>
          </cell>
          <cell r="DU1069">
            <v>0</v>
          </cell>
          <cell r="DV1069">
            <v>0</v>
          </cell>
          <cell r="DW1069">
            <v>0</v>
          </cell>
          <cell r="DX1069">
            <v>0</v>
          </cell>
          <cell r="DY1069">
            <v>0</v>
          </cell>
          <cell r="DZ1069">
            <v>0</v>
          </cell>
          <cell r="EA1069">
            <v>0</v>
          </cell>
          <cell r="EB1069">
            <v>0</v>
          </cell>
          <cell r="EC1069">
            <v>0</v>
          </cell>
          <cell r="ED1069">
            <v>0</v>
          </cell>
        </row>
        <row r="1070"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BS1070">
            <v>0</v>
          </cell>
          <cell r="BT1070">
            <v>0</v>
          </cell>
          <cell r="BU1070">
            <v>0</v>
          </cell>
          <cell r="BV1070">
            <v>0</v>
          </cell>
          <cell r="BW1070">
            <v>0</v>
          </cell>
          <cell r="BX1070">
            <v>0</v>
          </cell>
          <cell r="BY1070">
            <v>0</v>
          </cell>
          <cell r="BZ1070">
            <v>0</v>
          </cell>
          <cell r="CA1070">
            <v>0</v>
          </cell>
          <cell r="CB1070">
            <v>0</v>
          </cell>
          <cell r="CC1070">
            <v>0</v>
          </cell>
          <cell r="CD1070">
            <v>0</v>
          </cell>
          <cell r="CE1070">
            <v>0</v>
          </cell>
          <cell r="CF1070">
            <v>0</v>
          </cell>
          <cell r="CG1070">
            <v>0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>
            <v>0</v>
          </cell>
          <cell r="CY1070">
            <v>0</v>
          </cell>
          <cell r="CZ1070">
            <v>0</v>
          </cell>
          <cell r="DA1070">
            <v>0</v>
          </cell>
          <cell r="DB1070">
            <v>0</v>
          </cell>
          <cell r="DC1070">
            <v>0</v>
          </cell>
          <cell r="DD1070">
            <v>0</v>
          </cell>
          <cell r="DE1070">
            <v>0</v>
          </cell>
          <cell r="DF1070">
            <v>0</v>
          </cell>
          <cell r="DG1070">
            <v>0</v>
          </cell>
          <cell r="DH1070">
            <v>0</v>
          </cell>
          <cell r="DI1070">
            <v>0</v>
          </cell>
          <cell r="DJ1070">
            <v>0</v>
          </cell>
          <cell r="DK1070">
            <v>0</v>
          </cell>
          <cell r="DL1070">
            <v>0</v>
          </cell>
          <cell r="DM1070">
            <v>0</v>
          </cell>
          <cell r="DN1070">
            <v>0</v>
          </cell>
          <cell r="DO1070">
            <v>0</v>
          </cell>
          <cell r="DP1070">
            <v>0</v>
          </cell>
          <cell r="DQ1070">
            <v>0</v>
          </cell>
          <cell r="DR1070">
            <v>0</v>
          </cell>
          <cell r="DS1070">
            <v>0</v>
          </cell>
          <cell r="DT1070">
            <v>0</v>
          </cell>
          <cell r="DU1070">
            <v>0</v>
          </cell>
          <cell r="DV1070">
            <v>0</v>
          </cell>
          <cell r="DW1070">
            <v>0</v>
          </cell>
          <cell r="DX1070">
            <v>0</v>
          </cell>
          <cell r="DY1070">
            <v>0</v>
          </cell>
          <cell r="DZ1070">
            <v>0</v>
          </cell>
          <cell r="EA1070">
            <v>0</v>
          </cell>
          <cell r="EB1070">
            <v>0</v>
          </cell>
          <cell r="EC1070">
            <v>0</v>
          </cell>
          <cell r="ED1070">
            <v>0</v>
          </cell>
        </row>
        <row r="1071"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  <cell r="DB1071">
            <v>0</v>
          </cell>
          <cell r="DC1071">
            <v>0</v>
          </cell>
          <cell r="DD1071">
            <v>0</v>
          </cell>
          <cell r="DE1071">
            <v>0</v>
          </cell>
          <cell r="DF1071">
            <v>0</v>
          </cell>
          <cell r="DG1071">
            <v>0</v>
          </cell>
          <cell r="DH1071">
            <v>0</v>
          </cell>
          <cell r="DI1071">
            <v>0</v>
          </cell>
          <cell r="DJ1071">
            <v>0</v>
          </cell>
          <cell r="DK1071">
            <v>0</v>
          </cell>
          <cell r="DL1071">
            <v>0</v>
          </cell>
          <cell r="DM1071">
            <v>0</v>
          </cell>
          <cell r="DN1071">
            <v>0</v>
          </cell>
          <cell r="DO1071">
            <v>0</v>
          </cell>
          <cell r="DP1071">
            <v>0</v>
          </cell>
          <cell r="DQ1071">
            <v>0</v>
          </cell>
          <cell r="DR1071">
            <v>0</v>
          </cell>
          <cell r="DS1071">
            <v>0</v>
          </cell>
          <cell r="DT1071">
            <v>0</v>
          </cell>
          <cell r="DU1071">
            <v>0</v>
          </cell>
          <cell r="DV1071">
            <v>0</v>
          </cell>
          <cell r="DW1071">
            <v>0</v>
          </cell>
          <cell r="DX1071">
            <v>0</v>
          </cell>
          <cell r="DY1071">
            <v>0</v>
          </cell>
          <cell r="DZ1071">
            <v>0</v>
          </cell>
          <cell r="EA1071">
            <v>0</v>
          </cell>
          <cell r="EB1071">
            <v>0</v>
          </cell>
          <cell r="EC1071">
            <v>0</v>
          </cell>
          <cell r="ED1071">
            <v>0</v>
          </cell>
        </row>
        <row r="1072"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0</v>
          </cell>
          <cell r="BU1072">
            <v>0</v>
          </cell>
          <cell r="BV1072">
            <v>0</v>
          </cell>
          <cell r="BW1072">
            <v>0</v>
          </cell>
          <cell r="BX1072">
            <v>0</v>
          </cell>
          <cell r="BY1072">
            <v>0</v>
          </cell>
          <cell r="BZ1072">
            <v>0</v>
          </cell>
          <cell r="CA1072">
            <v>0</v>
          </cell>
          <cell r="CB1072">
            <v>0</v>
          </cell>
          <cell r="CC1072">
            <v>0</v>
          </cell>
          <cell r="CD1072">
            <v>0</v>
          </cell>
          <cell r="CE1072">
            <v>0</v>
          </cell>
          <cell r="CF1072">
            <v>0</v>
          </cell>
          <cell r="CG1072">
            <v>0</v>
          </cell>
          <cell r="CH1072">
            <v>0</v>
          </cell>
          <cell r="CI1072">
            <v>0</v>
          </cell>
          <cell r="CJ1072">
            <v>0</v>
          </cell>
          <cell r="CK1072">
            <v>0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0</v>
          </cell>
          <cell r="CX1072">
            <v>0</v>
          </cell>
          <cell r="CY1072">
            <v>0</v>
          </cell>
          <cell r="CZ1072">
            <v>0</v>
          </cell>
          <cell r="DA1072">
            <v>0</v>
          </cell>
          <cell r="DB1072">
            <v>0</v>
          </cell>
          <cell r="DC1072">
            <v>0</v>
          </cell>
          <cell r="DD1072">
            <v>0</v>
          </cell>
          <cell r="DE1072">
            <v>0</v>
          </cell>
          <cell r="DF1072">
            <v>0</v>
          </cell>
          <cell r="DG1072">
            <v>0</v>
          </cell>
          <cell r="DH1072">
            <v>0</v>
          </cell>
          <cell r="DI1072">
            <v>0</v>
          </cell>
          <cell r="DJ1072">
            <v>0</v>
          </cell>
          <cell r="DK1072">
            <v>0</v>
          </cell>
          <cell r="DL1072">
            <v>0</v>
          </cell>
          <cell r="DM1072">
            <v>0</v>
          </cell>
          <cell r="DN1072">
            <v>0</v>
          </cell>
          <cell r="DO1072">
            <v>0</v>
          </cell>
          <cell r="DP1072">
            <v>0</v>
          </cell>
          <cell r="DQ1072">
            <v>0</v>
          </cell>
          <cell r="DR1072">
            <v>0</v>
          </cell>
          <cell r="DS1072">
            <v>0</v>
          </cell>
          <cell r="DT1072">
            <v>0</v>
          </cell>
          <cell r="DU1072">
            <v>0</v>
          </cell>
          <cell r="DV1072">
            <v>0</v>
          </cell>
          <cell r="DW1072">
            <v>0</v>
          </cell>
          <cell r="DX1072">
            <v>0</v>
          </cell>
          <cell r="DY1072">
            <v>0</v>
          </cell>
          <cell r="DZ1072">
            <v>0</v>
          </cell>
          <cell r="EA1072">
            <v>0</v>
          </cell>
          <cell r="EB1072">
            <v>0</v>
          </cell>
          <cell r="EC1072">
            <v>0</v>
          </cell>
          <cell r="ED1072">
            <v>0</v>
          </cell>
        </row>
        <row r="1073"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</v>
          </cell>
          <cell r="BS1073">
            <v>0</v>
          </cell>
          <cell r="BT1073">
            <v>0</v>
          </cell>
          <cell r="BU1073">
            <v>0</v>
          </cell>
          <cell r="BV1073">
            <v>0</v>
          </cell>
          <cell r="BW1073">
            <v>0</v>
          </cell>
          <cell r="BX1073">
            <v>0</v>
          </cell>
          <cell r="BY1073">
            <v>0</v>
          </cell>
          <cell r="BZ1073">
            <v>0</v>
          </cell>
          <cell r="CA1073">
            <v>0</v>
          </cell>
          <cell r="CB1073">
            <v>0</v>
          </cell>
          <cell r="CC1073">
            <v>0</v>
          </cell>
          <cell r="CD1073">
            <v>0</v>
          </cell>
          <cell r="CE1073">
            <v>0</v>
          </cell>
          <cell r="CF1073">
            <v>0</v>
          </cell>
          <cell r="CG1073">
            <v>0</v>
          </cell>
          <cell r="CH1073">
            <v>0</v>
          </cell>
          <cell r="CI1073">
            <v>0</v>
          </cell>
          <cell r="CJ1073">
            <v>0</v>
          </cell>
          <cell r="CK1073">
            <v>0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>
            <v>0</v>
          </cell>
          <cell r="CV1073">
            <v>0</v>
          </cell>
          <cell r="CW1073">
            <v>0</v>
          </cell>
          <cell r="CX1073">
            <v>0</v>
          </cell>
          <cell r="CY1073">
            <v>0</v>
          </cell>
          <cell r="CZ1073">
            <v>0</v>
          </cell>
          <cell r="DA1073">
            <v>0</v>
          </cell>
          <cell r="DB1073">
            <v>0</v>
          </cell>
          <cell r="DC1073">
            <v>0</v>
          </cell>
          <cell r="DD1073">
            <v>0</v>
          </cell>
          <cell r="DE1073">
            <v>0</v>
          </cell>
          <cell r="DF1073">
            <v>0</v>
          </cell>
          <cell r="DG1073">
            <v>0</v>
          </cell>
          <cell r="DH1073">
            <v>0</v>
          </cell>
          <cell r="DI1073">
            <v>0</v>
          </cell>
          <cell r="DJ1073">
            <v>0</v>
          </cell>
          <cell r="DK1073">
            <v>0</v>
          </cell>
          <cell r="DL1073">
            <v>0</v>
          </cell>
          <cell r="DM1073">
            <v>0</v>
          </cell>
          <cell r="DN1073">
            <v>0</v>
          </cell>
          <cell r="DO1073">
            <v>0</v>
          </cell>
          <cell r="DP1073">
            <v>0</v>
          </cell>
          <cell r="DQ1073">
            <v>0</v>
          </cell>
          <cell r="DR1073">
            <v>0</v>
          </cell>
          <cell r="DS1073">
            <v>0</v>
          </cell>
          <cell r="DT1073">
            <v>0</v>
          </cell>
          <cell r="DU1073">
            <v>0</v>
          </cell>
          <cell r="DV1073">
            <v>0</v>
          </cell>
          <cell r="DW1073">
            <v>0</v>
          </cell>
          <cell r="DX1073">
            <v>0</v>
          </cell>
          <cell r="DY1073">
            <v>0</v>
          </cell>
          <cell r="DZ1073">
            <v>0</v>
          </cell>
          <cell r="EA1073">
            <v>0</v>
          </cell>
          <cell r="EB1073">
            <v>0</v>
          </cell>
          <cell r="EC1073">
            <v>0</v>
          </cell>
          <cell r="ED1073">
            <v>0</v>
          </cell>
        </row>
        <row r="1074"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0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</v>
          </cell>
          <cell r="BS1074">
            <v>0</v>
          </cell>
          <cell r="BT1074">
            <v>0</v>
          </cell>
          <cell r="BU1074">
            <v>0</v>
          </cell>
          <cell r="BV1074">
            <v>0</v>
          </cell>
          <cell r="BW1074">
            <v>0</v>
          </cell>
          <cell r="BX1074">
            <v>0</v>
          </cell>
          <cell r="BY1074">
            <v>0</v>
          </cell>
          <cell r="BZ1074">
            <v>0</v>
          </cell>
          <cell r="CA1074">
            <v>0</v>
          </cell>
          <cell r="CB1074">
            <v>0</v>
          </cell>
          <cell r="CC1074">
            <v>0</v>
          </cell>
          <cell r="CD1074">
            <v>0</v>
          </cell>
          <cell r="CE1074">
            <v>0</v>
          </cell>
          <cell r="CF1074">
            <v>0</v>
          </cell>
          <cell r="CG1074">
            <v>0</v>
          </cell>
          <cell r="CH1074">
            <v>0</v>
          </cell>
          <cell r="CI1074">
            <v>0</v>
          </cell>
          <cell r="CJ1074">
            <v>0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>
            <v>0</v>
          </cell>
          <cell r="DD1074">
            <v>0</v>
          </cell>
          <cell r="DE1074">
            <v>0</v>
          </cell>
          <cell r="DF1074">
            <v>0</v>
          </cell>
          <cell r="DG1074">
            <v>0</v>
          </cell>
          <cell r="DH1074">
            <v>0</v>
          </cell>
          <cell r="DI1074">
            <v>0</v>
          </cell>
          <cell r="DJ1074">
            <v>0</v>
          </cell>
          <cell r="DK1074">
            <v>0</v>
          </cell>
          <cell r="DL1074">
            <v>0</v>
          </cell>
          <cell r="DM1074">
            <v>0</v>
          </cell>
          <cell r="DN1074">
            <v>0</v>
          </cell>
          <cell r="DO1074">
            <v>0</v>
          </cell>
          <cell r="DP1074">
            <v>0</v>
          </cell>
          <cell r="DQ1074">
            <v>0</v>
          </cell>
          <cell r="DR1074">
            <v>0</v>
          </cell>
          <cell r="DS1074">
            <v>0</v>
          </cell>
          <cell r="DT1074">
            <v>0</v>
          </cell>
          <cell r="DU1074">
            <v>0</v>
          </cell>
          <cell r="DV1074">
            <v>0</v>
          </cell>
          <cell r="DW1074">
            <v>0</v>
          </cell>
          <cell r="DX1074">
            <v>0</v>
          </cell>
          <cell r="DY1074">
            <v>0</v>
          </cell>
          <cell r="DZ1074">
            <v>0</v>
          </cell>
          <cell r="EA1074">
            <v>0</v>
          </cell>
          <cell r="EB1074">
            <v>0</v>
          </cell>
          <cell r="EC1074">
            <v>0</v>
          </cell>
          <cell r="ED1074">
            <v>0</v>
          </cell>
        </row>
        <row r="1075"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0</v>
          </cell>
          <cell r="CE1075">
            <v>0</v>
          </cell>
          <cell r="CF1075">
            <v>0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  <cell r="DB1075">
            <v>0</v>
          </cell>
          <cell r="DC1075">
            <v>0</v>
          </cell>
          <cell r="DD1075">
            <v>0</v>
          </cell>
          <cell r="DE1075">
            <v>0</v>
          </cell>
          <cell r="DF1075">
            <v>0</v>
          </cell>
          <cell r="DG1075">
            <v>0</v>
          </cell>
          <cell r="DH1075">
            <v>0</v>
          </cell>
          <cell r="DI1075">
            <v>0</v>
          </cell>
          <cell r="DJ1075">
            <v>0</v>
          </cell>
          <cell r="DK1075">
            <v>0</v>
          </cell>
          <cell r="DL1075">
            <v>0</v>
          </cell>
          <cell r="DM1075">
            <v>0</v>
          </cell>
          <cell r="DN1075">
            <v>0</v>
          </cell>
          <cell r="DO1075">
            <v>0</v>
          </cell>
          <cell r="DP1075">
            <v>0</v>
          </cell>
          <cell r="DQ1075">
            <v>0</v>
          </cell>
          <cell r="DR1075">
            <v>0</v>
          </cell>
          <cell r="DS1075">
            <v>0</v>
          </cell>
          <cell r="DT1075">
            <v>0</v>
          </cell>
          <cell r="DU1075">
            <v>0</v>
          </cell>
          <cell r="DV1075">
            <v>0</v>
          </cell>
          <cell r="DW1075">
            <v>0</v>
          </cell>
          <cell r="DX1075">
            <v>0</v>
          </cell>
          <cell r="DY1075">
            <v>0</v>
          </cell>
          <cell r="DZ1075">
            <v>0</v>
          </cell>
          <cell r="EA1075">
            <v>0</v>
          </cell>
          <cell r="EB1075">
            <v>0</v>
          </cell>
          <cell r="EC1075">
            <v>0</v>
          </cell>
          <cell r="ED1075">
            <v>0</v>
          </cell>
        </row>
        <row r="1076"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0</v>
          </cell>
          <cell r="BE1076">
            <v>0</v>
          </cell>
          <cell r="BF1076">
            <v>0</v>
          </cell>
          <cell r="BG1076">
            <v>0</v>
          </cell>
          <cell r="BH1076">
            <v>0</v>
          </cell>
          <cell r="BI1076">
            <v>0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  <cell r="BQ1076">
            <v>0</v>
          </cell>
          <cell r="BR1076">
            <v>0</v>
          </cell>
          <cell r="BS1076">
            <v>0</v>
          </cell>
          <cell r="BT1076">
            <v>0</v>
          </cell>
          <cell r="BU1076">
            <v>0</v>
          </cell>
          <cell r="BV1076">
            <v>0</v>
          </cell>
          <cell r="BW1076">
            <v>0</v>
          </cell>
          <cell r="BX1076">
            <v>0</v>
          </cell>
          <cell r="BY1076">
            <v>0</v>
          </cell>
          <cell r="BZ1076">
            <v>0</v>
          </cell>
          <cell r="CA1076">
            <v>0</v>
          </cell>
          <cell r="CB1076">
            <v>0</v>
          </cell>
          <cell r="CC1076">
            <v>0</v>
          </cell>
          <cell r="CD1076">
            <v>0</v>
          </cell>
          <cell r="CE1076">
            <v>0</v>
          </cell>
          <cell r="CF1076">
            <v>0</v>
          </cell>
          <cell r="CG1076">
            <v>0</v>
          </cell>
          <cell r="CH1076">
            <v>0</v>
          </cell>
          <cell r="CI1076">
            <v>0</v>
          </cell>
          <cell r="CJ1076">
            <v>0</v>
          </cell>
          <cell r="CK1076">
            <v>0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>
            <v>0</v>
          </cell>
          <cell r="CY1076">
            <v>0</v>
          </cell>
          <cell r="CZ1076">
            <v>0</v>
          </cell>
          <cell r="DA1076">
            <v>0</v>
          </cell>
          <cell r="DB1076">
            <v>0</v>
          </cell>
          <cell r="DC1076">
            <v>0</v>
          </cell>
          <cell r="DD1076">
            <v>0</v>
          </cell>
          <cell r="DE1076">
            <v>0</v>
          </cell>
          <cell r="DF1076">
            <v>0</v>
          </cell>
          <cell r="DG1076">
            <v>0</v>
          </cell>
          <cell r="DH1076">
            <v>0</v>
          </cell>
          <cell r="DI1076">
            <v>0</v>
          </cell>
          <cell r="DJ1076">
            <v>0</v>
          </cell>
          <cell r="DK1076">
            <v>0</v>
          </cell>
          <cell r="DL1076">
            <v>0</v>
          </cell>
          <cell r="DM1076">
            <v>0</v>
          </cell>
          <cell r="DN1076">
            <v>0</v>
          </cell>
          <cell r="DO1076">
            <v>0</v>
          </cell>
          <cell r="DP1076">
            <v>0</v>
          </cell>
          <cell r="DQ1076">
            <v>0</v>
          </cell>
          <cell r="DR1076">
            <v>0</v>
          </cell>
          <cell r="DS1076">
            <v>0</v>
          </cell>
          <cell r="DT1076">
            <v>0</v>
          </cell>
          <cell r="DU1076">
            <v>0</v>
          </cell>
          <cell r="DV1076">
            <v>0</v>
          </cell>
          <cell r="DW1076">
            <v>0</v>
          </cell>
          <cell r="DX1076">
            <v>0</v>
          </cell>
          <cell r="DY1076">
            <v>0</v>
          </cell>
          <cell r="DZ1076">
            <v>0</v>
          </cell>
          <cell r="EA1076">
            <v>0</v>
          </cell>
          <cell r="EB1076">
            <v>0</v>
          </cell>
          <cell r="EC1076">
            <v>0</v>
          </cell>
          <cell r="ED1076">
            <v>0</v>
          </cell>
        </row>
        <row r="1077"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BS1077">
            <v>0</v>
          </cell>
          <cell r="BT1077">
            <v>0</v>
          </cell>
          <cell r="BU1077">
            <v>0</v>
          </cell>
          <cell r="BV1077">
            <v>0</v>
          </cell>
          <cell r="BW1077">
            <v>0</v>
          </cell>
          <cell r="BX1077">
            <v>0</v>
          </cell>
          <cell r="BY1077">
            <v>0</v>
          </cell>
          <cell r="BZ1077">
            <v>0</v>
          </cell>
          <cell r="CA1077">
            <v>0</v>
          </cell>
          <cell r="CB1077">
            <v>0</v>
          </cell>
          <cell r="CC1077">
            <v>0</v>
          </cell>
          <cell r="CD1077">
            <v>0</v>
          </cell>
          <cell r="CE1077">
            <v>0</v>
          </cell>
          <cell r="CF1077">
            <v>0</v>
          </cell>
          <cell r="CG1077">
            <v>0</v>
          </cell>
          <cell r="CH1077">
            <v>0</v>
          </cell>
          <cell r="CI1077">
            <v>0</v>
          </cell>
          <cell r="CJ1077">
            <v>0</v>
          </cell>
          <cell r="CK1077">
            <v>0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0</v>
          </cell>
          <cell r="CX1077">
            <v>0</v>
          </cell>
          <cell r="CY1077">
            <v>0</v>
          </cell>
          <cell r="CZ1077">
            <v>0</v>
          </cell>
          <cell r="DA1077">
            <v>0</v>
          </cell>
          <cell r="DB1077">
            <v>0</v>
          </cell>
          <cell r="DC1077">
            <v>0</v>
          </cell>
          <cell r="DD1077">
            <v>0</v>
          </cell>
          <cell r="DE1077">
            <v>0</v>
          </cell>
          <cell r="DF1077">
            <v>0</v>
          </cell>
          <cell r="DG1077">
            <v>0</v>
          </cell>
          <cell r="DH1077">
            <v>0</v>
          </cell>
          <cell r="DI1077">
            <v>0</v>
          </cell>
          <cell r="DJ1077">
            <v>0</v>
          </cell>
          <cell r="DK1077">
            <v>0</v>
          </cell>
          <cell r="DL1077">
            <v>0</v>
          </cell>
          <cell r="DM1077">
            <v>0</v>
          </cell>
          <cell r="DN1077">
            <v>0</v>
          </cell>
          <cell r="DO1077">
            <v>0</v>
          </cell>
          <cell r="DP1077">
            <v>0</v>
          </cell>
          <cell r="DQ1077">
            <v>0</v>
          </cell>
          <cell r="DR1077">
            <v>0</v>
          </cell>
          <cell r="DS1077">
            <v>0</v>
          </cell>
          <cell r="DT1077">
            <v>0</v>
          </cell>
          <cell r="DU1077">
            <v>0</v>
          </cell>
          <cell r="DV1077">
            <v>0</v>
          </cell>
          <cell r="DW1077">
            <v>0</v>
          </cell>
          <cell r="DX1077">
            <v>0</v>
          </cell>
          <cell r="DY1077">
            <v>0</v>
          </cell>
          <cell r="DZ1077">
            <v>0</v>
          </cell>
          <cell r="EA1077">
            <v>0</v>
          </cell>
          <cell r="EB1077">
            <v>0</v>
          </cell>
          <cell r="EC1077">
            <v>0</v>
          </cell>
          <cell r="ED1077">
            <v>0</v>
          </cell>
        </row>
        <row r="1078"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0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>
            <v>0</v>
          </cell>
          <cell r="BR1078">
            <v>0</v>
          </cell>
          <cell r="BS1078">
            <v>0</v>
          </cell>
          <cell r="BT1078">
            <v>0</v>
          </cell>
          <cell r="BU1078">
            <v>0</v>
          </cell>
          <cell r="BV1078">
            <v>0</v>
          </cell>
          <cell r="BW1078">
            <v>0</v>
          </cell>
          <cell r="BX1078">
            <v>0</v>
          </cell>
          <cell r="BY1078">
            <v>0</v>
          </cell>
          <cell r="BZ1078">
            <v>0</v>
          </cell>
          <cell r="CA1078">
            <v>0</v>
          </cell>
          <cell r="CB1078">
            <v>0</v>
          </cell>
          <cell r="CC1078">
            <v>0</v>
          </cell>
          <cell r="CD1078">
            <v>0</v>
          </cell>
          <cell r="CE1078">
            <v>0</v>
          </cell>
          <cell r="CF1078">
            <v>0</v>
          </cell>
          <cell r="CG1078">
            <v>0</v>
          </cell>
          <cell r="CH1078">
            <v>0</v>
          </cell>
          <cell r="CI1078">
            <v>0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>
            <v>0</v>
          </cell>
          <cell r="CY1078">
            <v>0</v>
          </cell>
          <cell r="CZ1078">
            <v>0</v>
          </cell>
          <cell r="DA1078">
            <v>0</v>
          </cell>
          <cell r="DB1078">
            <v>0</v>
          </cell>
          <cell r="DC1078">
            <v>0</v>
          </cell>
          <cell r="DD1078">
            <v>0</v>
          </cell>
          <cell r="DE1078">
            <v>0</v>
          </cell>
          <cell r="DF1078">
            <v>0</v>
          </cell>
          <cell r="DG1078">
            <v>0</v>
          </cell>
          <cell r="DH1078">
            <v>0</v>
          </cell>
          <cell r="DI1078">
            <v>0</v>
          </cell>
          <cell r="DJ1078">
            <v>0</v>
          </cell>
          <cell r="DK1078">
            <v>0</v>
          </cell>
          <cell r="DL1078">
            <v>0</v>
          </cell>
          <cell r="DM1078">
            <v>0</v>
          </cell>
          <cell r="DN1078">
            <v>0</v>
          </cell>
          <cell r="DO1078">
            <v>0</v>
          </cell>
          <cell r="DP1078">
            <v>0</v>
          </cell>
          <cell r="DQ1078">
            <v>0</v>
          </cell>
          <cell r="DR1078">
            <v>0</v>
          </cell>
          <cell r="DS1078">
            <v>0</v>
          </cell>
          <cell r="DT1078">
            <v>0</v>
          </cell>
          <cell r="DU1078">
            <v>0</v>
          </cell>
          <cell r="DV1078">
            <v>0</v>
          </cell>
          <cell r="DW1078">
            <v>0</v>
          </cell>
          <cell r="DX1078">
            <v>0</v>
          </cell>
          <cell r="DY1078">
            <v>0</v>
          </cell>
          <cell r="DZ1078">
            <v>0</v>
          </cell>
          <cell r="EA1078">
            <v>0</v>
          </cell>
          <cell r="EB1078">
            <v>0</v>
          </cell>
          <cell r="EC1078">
            <v>0</v>
          </cell>
          <cell r="ED1078">
            <v>0</v>
          </cell>
        </row>
        <row r="1079"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E1079">
            <v>0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0</v>
          </cell>
          <cell r="BR1079">
            <v>0</v>
          </cell>
          <cell r="BS1079">
            <v>0</v>
          </cell>
          <cell r="BT1079">
            <v>0</v>
          </cell>
          <cell r="BU1079">
            <v>0</v>
          </cell>
          <cell r="BV1079">
            <v>0</v>
          </cell>
          <cell r="BW1079">
            <v>0</v>
          </cell>
          <cell r="BX1079">
            <v>0</v>
          </cell>
          <cell r="BY1079">
            <v>0</v>
          </cell>
          <cell r="BZ1079">
            <v>0</v>
          </cell>
          <cell r="CA1079">
            <v>0</v>
          </cell>
          <cell r="CB1079">
            <v>0</v>
          </cell>
          <cell r="CC1079">
            <v>0</v>
          </cell>
          <cell r="CD1079">
            <v>0</v>
          </cell>
          <cell r="CE1079">
            <v>0</v>
          </cell>
          <cell r="CF1079">
            <v>0</v>
          </cell>
          <cell r="CG1079">
            <v>0</v>
          </cell>
          <cell r="CH1079">
            <v>0</v>
          </cell>
          <cell r="CI1079">
            <v>0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>
            <v>0</v>
          </cell>
          <cell r="CY1079">
            <v>0</v>
          </cell>
          <cell r="CZ1079">
            <v>0</v>
          </cell>
          <cell r="DA1079">
            <v>0</v>
          </cell>
          <cell r="DB1079">
            <v>0</v>
          </cell>
          <cell r="DC1079">
            <v>0</v>
          </cell>
          <cell r="DD1079">
            <v>0</v>
          </cell>
          <cell r="DE1079">
            <v>0</v>
          </cell>
          <cell r="DF1079">
            <v>0</v>
          </cell>
          <cell r="DG1079">
            <v>0</v>
          </cell>
          <cell r="DH1079">
            <v>0</v>
          </cell>
          <cell r="DI1079">
            <v>0</v>
          </cell>
          <cell r="DJ1079">
            <v>0</v>
          </cell>
          <cell r="DK1079">
            <v>0</v>
          </cell>
          <cell r="DL1079">
            <v>0</v>
          </cell>
          <cell r="DM1079">
            <v>0</v>
          </cell>
          <cell r="DN1079">
            <v>0</v>
          </cell>
          <cell r="DO1079">
            <v>0</v>
          </cell>
          <cell r="DP1079">
            <v>0</v>
          </cell>
          <cell r="DQ1079">
            <v>0</v>
          </cell>
          <cell r="DR1079">
            <v>0</v>
          </cell>
          <cell r="DS1079">
            <v>0</v>
          </cell>
          <cell r="DT1079">
            <v>0</v>
          </cell>
          <cell r="DU1079">
            <v>0</v>
          </cell>
          <cell r="DV1079">
            <v>0</v>
          </cell>
          <cell r="DW1079">
            <v>0</v>
          </cell>
          <cell r="DX1079">
            <v>0</v>
          </cell>
          <cell r="DY1079">
            <v>0</v>
          </cell>
          <cell r="DZ1079">
            <v>0</v>
          </cell>
          <cell r="EA1079">
            <v>0</v>
          </cell>
          <cell r="EB1079">
            <v>0</v>
          </cell>
          <cell r="EC1079">
            <v>0</v>
          </cell>
          <cell r="ED1079">
            <v>0</v>
          </cell>
        </row>
        <row r="1080"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>
            <v>0</v>
          </cell>
          <cell r="BR1080">
            <v>0</v>
          </cell>
          <cell r="BS1080">
            <v>0</v>
          </cell>
          <cell r="BT1080">
            <v>0</v>
          </cell>
          <cell r="BU1080">
            <v>0</v>
          </cell>
          <cell r="BV1080">
            <v>0</v>
          </cell>
          <cell r="BW1080">
            <v>0</v>
          </cell>
          <cell r="BX1080">
            <v>0</v>
          </cell>
          <cell r="BY1080">
            <v>0</v>
          </cell>
          <cell r="BZ1080">
            <v>0</v>
          </cell>
          <cell r="CA1080">
            <v>0</v>
          </cell>
          <cell r="CB1080">
            <v>0</v>
          </cell>
          <cell r="CC1080">
            <v>0</v>
          </cell>
          <cell r="CD1080">
            <v>0</v>
          </cell>
          <cell r="CE1080">
            <v>0</v>
          </cell>
          <cell r="CF1080">
            <v>0</v>
          </cell>
          <cell r="CG1080">
            <v>0</v>
          </cell>
          <cell r="CH1080">
            <v>0</v>
          </cell>
          <cell r="CI1080">
            <v>0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>
            <v>0</v>
          </cell>
          <cell r="CY1080">
            <v>0</v>
          </cell>
          <cell r="CZ1080">
            <v>0</v>
          </cell>
          <cell r="DA1080">
            <v>0</v>
          </cell>
          <cell r="DB1080">
            <v>0</v>
          </cell>
          <cell r="DC1080">
            <v>0</v>
          </cell>
          <cell r="DD1080">
            <v>0</v>
          </cell>
          <cell r="DE1080">
            <v>0</v>
          </cell>
          <cell r="DF1080">
            <v>0</v>
          </cell>
          <cell r="DG1080">
            <v>0</v>
          </cell>
          <cell r="DH1080">
            <v>0</v>
          </cell>
          <cell r="DI1080">
            <v>0</v>
          </cell>
          <cell r="DJ1080">
            <v>0</v>
          </cell>
          <cell r="DK1080">
            <v>0</v>
          </cell>
          <cell r="DL1080">
            <v>0</v>
          </cell>
          <cell r="DM1080">
            <v>0</v>
          </cell>
          <cell r="DN1080">
            <v>0</v>
          </cell>
          <cell r="DO1080">
            <v>0</v>
          </cell>
          <cell r="DP1080">
            <v>0</v>
          </cell>
          <cell r="DQ1080">
            <v>0</v>
          </cell>
          <cell r="DR1080">
            <v>0</v>
          </cell>
          <cell r="DS1080">
            <v>0</v>
          </cell>
          <cell r="DT1080">
            <v>0</v>
          </cell>
          <cell r="DU1080">
            <v>0</v>
          </cell>
          <cell r="DV1080">
            <v>0</v>
          </cell>
          <cell r="DW1080">
            <v>0</v>
          </cell>
          <cell r="DX1080">
            <v>0</v>
          </cell>
          <cell r="DY1080">
            <v>0</v>
          </cell>
          <cell r="DZ1080">
            <v>0</v>
          </cell>
          <cell r="EA1080">
            <v>0</v>
          </cell>
          <cell r="EB1080">
            <v>0</v>
          </cell>
          <cell r="EC1080">
            <v>0</v>
          </cell>
          <cell r="ED1080">
            <v>0</v>
          </cell>
        </row>
        <row r="1081"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</v>
          </cell>
          <cell r="BR1081">
            <v>0</v>
          </cell>
          <cell r="BS1081">
            <v>0</v>
          </cell>
          <cell r="BT1081">
            <v>0</v>
          </cell>
          <cell r="BU1081">
            <v>0</v>
          </cell>
          <cell r="BV1081">
            <v>0</v>
          </cell>
          <cell r="BW1081">
            <v>0</v>
          </cell>
          <cell r="BX1081">
            <v>0</v>
          </cell>
          <cell r="BY1081">
            <v>0</v>
          </cell>
          <cell r="BZ1081">
            <v>0</v>
          </cell>
          <cell r="CA1081">
            <v>0</v>
          </cell>
          <cell r="CB1081">
            <v>0</v>
          </cell>
          <cell r="CC1081">
            <v>0</v>
          </cell>
          <cell r="CD1081">
            <v>0</v>
          </cell>
          <cell r="CE1081">
            <v>0</v>
          </cell>
          <cell r="CF1081">
            <v>0</v>
          </cell>
          <cell r="CG1081">
            <v>0</v>
          </cell>
          <cell r="CH1081">
            <v>0</v>
          </cell>
          <cell r="CI1081">
            <v>0</v>
          </cell>
          <cell r="CJ1081">
            <v>0</v>
          </cell>
          <cell r="CK1081">
            <v>0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>
            <v>0</v>
          </cell>
          <cell r="CY1081">
            <v>0</v>
          </cell>
          <cell r="CZ1081">
            <v>0</v>
          </cell>
          <cell r="DA1081">
            <v>0</v>
          </cell>
          <cell r="DB1081">
            <v>0</v>
          </cell>
          <cell r="DC1081">
            <v>0</v>
          </cell>
          <cell r="DD1081">
            <v>0</v>
          </cell>
          <cell r="DE1081">
            <v>0</v>
          </cell>
          <cell r="DF1081">
            <v>0</v>
          </cell>
          <cell r="DG1081">
            <v>0</v>
          </cell>
          <cell r="DH1081">
            <v>0</v>
          </cell>
          <cell r="DI1081">
            <v>0</v>
          </cell>
          <cell r="DJ1081">
            <v>0</v>
          </cell>
          <cell r="DK1081">
            <v>0</v>
          </cell>
          <cell r="DL1081">
            <v>0</v>
          </cell>
          <cell r="DM1081">
            <v>0</v>
          </cell>
          <cell r="DN1081">
            <v>0</v>
          </cell>
          <cell r="DO1081">
            <v>0</v>
          </cell>
          <cell r="DP1081">
            <v>0</v>
          </cell>
          <cell r="DQ1081">
            <v>0</v>
          </cell>
          <cell r="DR1081">
            <v>0</v>
          </cell>
          <cell r="DS1081">
            <v>0</v>
          </cell>
          <cell r="DT1081">
            <v>0</v>
          </cell>
          <cell r="DU1081">
            <v>0</v>
          </cell>
          <cell r="DV1081">
            <v>0</v>
          </cell>
          <cell r="DW1081">
            <v>0</v>
          </cell>
          <cell r="DX1081">
            <v>0</v>
          </cell>
          <cell r="DY1081">
            <v>0</v>
          </cell>
          <cell r="DZ1081">
            <v>0</v>
          </cell>
          <cell r="EA1081">
            <v>0</v>
          </cell>
          <cell r="EB1081">
            <v>0</v>
          </cell>
          <cell r="EC1081">
            <v>0</v>
          </cell>
          <cell r="ED1081">
            <v>0</v>
          </cell>
        </row>
        <row r="1082"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0</v>
          </cell>
          <cell r="BS1082">
            <v>0</v>
          </cell>
          <cell r="BT1082">
            <v>0</v>
          </cell>
          <cell r="BU1082">
            <v>0</v>
          </cell>
          <cell r="BV1082">
            <v>0</v>
          </cell>
          <cell r="BW1082">
            <v>0</v>
          </cell>
          <cell r="BX1082">
            <v>0</v>
          </cell>
          <cell r="BY1082">
            <v>0</v>
          </cell>
          <cell r="BZ1082">
            <v>0</v>
          </cell>
          <cell r="CA1082">
            <v>0</v>
          </cell>
          <cell r="CB1082">
            <v>0</v>
          </cell>
          <cell r="CC1082">
            <v>0</v>
          </cell>
          <cell r="CD1082">
            <v>0</v>
          </cell>
          <cell r="CE1082">
            <v>0</v>
          </cell>
          <cell r="CF1082">
            <v>0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>
            <v>0</v>
          </cell>
          <cell r="CY1082">
            <v>0</v>
          </cell>
          <cell r="CZ1082">
            <v>0</v>
          </cell>
          <cell r="DA1082">
            <v>0</v>
          </cell>
          <cell r="DB1082">
            <v>0</v>
          </cell>
          <cell r="DC1082">
            <v>0</v>
          </cell>
          <cell r="DD1082">
            <v>0</v>
          </cell>
          <cell r="DE1082">
            <v>0</v>
          </cell>
          <cell r="DF1082">
            <v>0</v>
          </cell>
          <cell r="DG1082">
            <v>0</v>
          </cell>
          <cell r="DH1082">
            <v>0</v>
          </cell>
          <cell r="DI1082">
            <v>0</v>
          </cell>
          <cell r="DJ1082">
            <v>0</v>
          </cell>
          <cell r="DK1082">
            <v>0</v>
          </cell>
          <cell r="DL1082">
            <v>0</v>
          </cell>
          <cell r="DM1082">
            <v>0</v>
          </cell>
          <cell r="DN1082">
            <v>0</v>
          </cell>
          <cell r="DO1082">
            <v>0</v>
          </cell>
          <cell r="DP1082">
            <v>0</v>
          </cell>
          <cell r="DQ1082">
            <v>0</v>
          </cell>
          <cell r="DR1082">
            <v>0</v>
          </cell>
          <cell r="DS1082">
            <v>0</v>
          </cell>
          <cell r="DT1082">
            <v>0</v>
          </cell>
          <cell r="DU1082">
            <v>0</v>
          </cell>
          <cell r="DV1082">
            <v>0</v>
          </cell>
          <cell r="DW1082">
            <v>0</v>
          </cell>
          <cell r="DX1082">
            <v>0</v>
          </cell>
          <cell r="DY1082">
            <v>0</v>
          </cell>
          <cell r="DZ1082">
            <v>0</v>
          </cell>
          <cell r="EA1082">
            <v>0</v>
          </cell>
          <cell r="EB1082">
            <v>0</v>
          </cell>
          <cell r="EC1082">
            <v>0</v>
          </cell>
          <cell r="ED1082">
            <v>0</v>
          </cell>
        </row>
        <row r="1083"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BS1083">
            <v>0</v>
          </cell>
          <cell r="BT1083">
            <v>0</v>
          </cell>
          <cell r="BU1083">
            <v>0</v>
          </cell>
          <cell r="BV1083">
            <v>0</v>
          </cell>
          <cell r="BW1083">
            <v>0</v>
          </cell>
          <cell r="BX1083">
            <v>0</v>
          </cell>
          <cell r="BY1083">
            <v>0</v>
          </cell>
          <cell r="BZ1083">
            <v>0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>
            <v>0</v>
          </cell>
          <cell r="DD1083">
            <v>0</v>
          </cell>
          <cell r="DE1083">
            <v>0</v>
          </cell>
          <cell r="DF1083">
            <v>0</v>
          </cell>
          <cell r="DG1083">
            <v>0</v>
          </cell>
          <cell r="DH1083">
            <v>0</v>
          </cell>
          <cell r="DI1083">
            <v>0</v>
          </cell>
          <cell r="DJ1083">
            <v>0</v>
          </cell>
          <cell r="DK1083">
            <v>0</v>
          </cell>
          <cell r="DL1083">
            <v>0</v>
          </cell>
          <cell r="DM1083">
            <v>0</v>
          </cell>
          <cell r="DN1083">
            <v>0</v>
          </cell>
          <cell r="DO1083">
            <v>0</v>
          </cell>
          <cell r="DP1083">
            <v>0</v>
          </cell>
          <cell r="DQ1083">
            <v>0</v>
          </cell>
          <cell r="DR1083">
            <v>0</v>
          </cell>
          <cell r="DS1083">
            <v>0</v>
          </cell>
          <cell r="DT1083">
            <v>0</v>
          </cell>
          <cell r="DU1083">
            <v>0</v>
          </cell>
          <cell r="DV1083">
            <v>0</v>
          </cell>
          <cell r="DW1083">
            <v>0</v>
          </cell>
          <cell r="DX1083">
            <v>0</v>
          </cell>
          <cell r="DY1083">
            <v>0</v>
          </cell>
          <cell r="DZ1083">
            <v>0</v>
          </cell>
          <cell r="EA1083">
            <v>0</v>
          </cell>
          <cell r="EB1083">
            <v>0</v>
          </cell>
          <cell r="EC1083">
            <v>0</v>
          </cell>
          <cell r="ED1083">
            <v>0</v>
          </cell>
        </row>
        <row r="1084"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0</v>
          </cell>
          <cell r="BU1084">
            <v>0</v>
          </cell>
          <cell r="BV1084">
            <v>0</v>
          </cell>
          <cell r="BW1084">
            <v>0</v>
          </cell>
          <cell r="BX1084">
            <v>0</v>
          </cell>
          <cell r="BY1084">
            <v>0</v>
          </cell>
          <cell r="BZ1084">
            <v>0</v>
          </cell>
          <cell r="CA1084">
            <v>0</v>
          </cell>
          <cell r="CB1084">
            <v>0</v>
          </cell>
          <cell r="CC1084">
            <v>0</v>
          </cell>
          <cell r="CD1084">
            <v>0</v>
          </cell>
          <cell r="CE1084">
            <v>0</v>
          </cell>
          <cell r="CF1084">
            <v>0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>
            <v>0</v>
          </cell>
          <cell r="DD1084">
            <v>0</v>
          </cell>
          <cell r="DE1084">
            <v>0</v>
          </cell>
          <cell r="DF1084">
            <v>0</v>
          </cell>
          <cell r="DG1084">
            <v>0</v>
          </cell>
          <cell r="DH1084">
            <v>0</v>
          </cell>
          <cell r="DI1084">
            <v>0</v>
          </cell>
          <cell r="DJ1084">
            <v>0</v>
          </cell>
          <cell r="DK1084">
            <v>0</v>
          </cell>
          <cell r="DL1084">
            <v>0</v>
          </cell>
          <cell r="DM1084">
            <v>0</v>
          </cell>
          <cell r="DN1084">
            <v>0</v>
          </cell>
          <cell r="DO1084">
            <v>0</v>
          </cell>
          <cell r="DP1084">
            <v>0</v>
          </cell>
          <cell r="DQ1084">
            <v>0</v>
          </cell>
          <cell r="DR1084">
            <v>0</v>
          </cell>
          <cell r="DS1084">
            <v>0</v>
          </cell>
          <cell r="DT1084">
            <v>0</v>
          </cell>
          <cell r="DU1084">
            <v>0</v>
          </cell>
          <cell r="DV1084">
            <v>0</v>
          </cell>
          <cell r="DW1084">
            <v>0</v>
          </cell>
          <cell r="DX1084">
            <v>0</v>
          </cell>
          <cell r="DY1084">
            <v>0</v>
          </cell>
          <cell r="DZ1084">
            <v>0</v>
          </cell>
          <cell r="EA1084">
            <v>0</v>
          </cell>
          <cell r="EB1084">
            <v>0</v>
          </cell>
          <cell r="EC1084">
            <v>0</v>
          </cell>
          <cell r="ED1084">
            <v>0</v>
          </cell>
        </row>
        <row r="1085"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  <cell r="BR1085">
            <v>0</v>
          </cell>
          <cell r="BS1085">
            <v>0</v>
          </cell>
          <cell r="BT1085">
            <v>0</v>
          </cell>
          <cell r="BU1085">
            <v>0</v>
          </cell>
          <cell r="BV1085">
            <v>0</v>
          </cell>
          <cell r="BW1085">
            <v>0</v>
          </cell>
          <cell r="BX1085">
            <v>0</v>
          </cell>
          <cell r="BY1085">
            <v>0</v>
          </cell>
          <cell r="BZ1085">
            <v>0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0</v>
          </cell>
          <cell r="CF1085">
            <v>0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0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>
            <v>0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>
            <v>0</v>
          </cell>
          <cell r="DD1085">
            <v>0</v>
          </cell>
          <cell r="DE1085">
            <v>0</v>
          </cell>
          <cell r="DF1085">
            <v>0</v>
          </cell>
          <cell r="DG1085">
            <v>0</v>
          </cell>
          <cell r="DH1085">
            <v>0</v>
          </cell>
          <cell r="DI1085">
            <v>0</v>
          </cell>
          <cell r="DJ1085">
            <v>0</v>
          </cell>
          <cell r="DK1085">
            <v>0</v>
          </cell>
          <cell r="DL1085">
            <v>0</v>
          </cell>
          <cell r="DM1085">
            <v>0</v>
          </cell>
          <cell r="DN1085">
            <v>0</v>
          </cell>
          <cell r="DO1085">
            <v>0</v>
          </cell>
          <cell r="DP1085">
            <v>0</v>
          </cell>
          <cell r="DQ1085">
            <v>0</v>
          </cell>
          <cell r="DR1085">
            <v>0</v>
          </cell>
          <cell r="DS1085">
            <v>0</v>
          </cell>
          <cell r="DT1085">
            <v>0</v>
          </cell>
          <cell r="DU1085">
            <v>0</v>
          </cell>
          <cell r="DV1085">
            <v>0</v>
          </cell>
          <cell r="DW1085">
            <v>0</v>
          </cell>
          <cell r="DX1085">
            <v>0</v>
          </cell>
          <cell r="DY1085">
            <v>0</v>
          </cell>
          <cell r="DZ1085">
            <v>0</v>
          </cell>
          <cell r="EA1085">
            <v>0</v>
          </cell>
          <cell r="EB1085">
            <v>0</v>
          </cell>
          <cell r="EC1085">
            <v>0</v>
          </cell>
          <cell r="ED1085">
            <v>0</v>
          </cell>
        </row>
        <row r="1086"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BS1086">
            <v>0</v>
          </cell>
          <cell r="BT1086">
            <v>0</v>
          </cell>
          <cell r="BU1086">
            <v>0</v>
          </cell>
          <cell r="BV1086">
            <v>0</v>
          </cell>
          <cell r="BW1086">
            <v>0</v>
          </cell>
          <cell r="BX1086">
            <v>0</v>
          </cell>
          <cell r="BY1086">
            <v>0</v>
          </cell>
          <cell r="BZ1086">
            <v>0</v>
          </cell>
          <cell r="CA1086">
            <v>0</v>
          </cell>
          <cell r="CB1086">
            <v>0</v>
          </cell>
          <cell r="CC1086">
            <v>0</v>
          </cell>
          <cell r="CD1086">
            <v>0</v>
          </cell>
          <cell r="CE1086">
            <v>0</v>
          </cell>
          <cell r="CF1086">
            <v>0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  <cell r="DD1086">
            <v>0</v>
          </cell>
          <cell r="DE1086">
            <v>0</v>
          </cell>
          <cell r="DF1086">
            <v>0</v>
          </cell>
          <cell r="DG1086">
            <v>0</v>
          </cell>
          <cell r="DH1086">
            <v>0</v>
          </cell>
          <cell r="DI1086">
            <v>0</v>
          </cell>
          <cell r="DJ1086">
            <v>0</v>
          </cell>
          <cell r="DK1086">
            <v>0</v>
          </cell>
          <cell r="DL1086">
            <v>0</v>
          </cell>
          <cell r="DM1086">
            <v>0</v>
          </cell>
          <cell r="DN1086">
            <v>0</v>
          </cell>
          <cell r="DO1086">
            <v>0</v>
          </cell>
          <cell r="DP1086">
            <v>0</v>
          </cell>
          <cell r="DQ1086">
            <v>0</v>
          </cell>
          <cell r="DR1086">
            <v>0</v>
          </cell>
          <cell r="DS1086">
            <v>0</v>
          </cell>
          <cell r="DT1086">
            <v>0</v>
          </cell>
          <cell r="DU1086">
            <v>0</v>
          </cell>
          <cell r="DV1086">
            <v>0</v>
          </cell>
          <cell r="DW1086">
            <v>0</v>
          </cell>
          <cell r="DX1086">
            <v>0</v>
          </cell>
          <cell r="DY1086">
            <v>0</v>
          </cell>
          <cell r="DZ1086">
            <v>0</v>
          </cell>
          <cell r="EA1086">
            <v>0</v>
          </cell>
          <cell r="EB1086">
            <v>0</v>
          </cell>
          <cell r="EC1086">
            <v>0</v>
          </cell>
          <cell r="ED1086">
            <v>0</v>
          </cell>
        </row>
        <row r="1087"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  <cell r="CB1087">
            <v>0</v>
          </cell>
          <cell r="CC1087">
            <v>0</v>
          </cell>
          <cell r="CD1087">
            <v>0</v>
          </cell>
          <cell r="CE1087">
            <v>0</v>
          </cell>
          <cell r="CF1087">
            <v>0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  <cell r="DD1087">
            <v>0</v>
          </cell>
          <cell r="DE1087">
            <v>0</v>
          </cell>
          <cell r="DF1087">
            <v>0</v>
          </cell>
          <cell r="DG1087">
            <v>0</v>
          </cell>
          <cell r="DH1087">
            <v>0</v>
          </cell>
          <cell r="DI1087">
            <v>0</v>
          </cell>
          <cell r="DJ1087">
            <v>0</v>
          </cell>
          <cell r="DK1087">
            <v>0</v>
          </cell>
          <cell r="DL1087">
            <v>0</v>
          </cell>
          <cell r="DM1087">
            <v>0</v>
          </cell>
          <cell r="DN1087">
            <v>0</v>
          </cell>
          <cell r="DO1087">
            <v>0</v>
          </cell>
          <cell r="DP1087">
            <v>0</v>
          </cell>
          <cell r="DQ1087">
            <v>0</v>
          </cell>
          <cell r="DR1087">
            <v>0</v>
          </cell>
          <cell r="DS1087">
            <v>0</v>
          </cell>
          <cell r="DT1087">
            <v>0</v>
          </cell>
          <cell r="DU1087">
            <v>0</v>
          </cell>
          <cell r="DV1087">
            <v>0</v>
          </cell>
          <cell r="DW1087">
            <v>0</v>
          </cell>
          <cell r="DX1087">
            <v>0</v>
          </cell>
          <cell r="DY1087">
            <v>0</v>
          </cell>
          <cell r="DZ1087">
            <v>0</v>
          </cell>
          <cell r="EA1087">
            <v>0</v>
          </cell>
          <cell r="EB1087">
            <v>0</v>
          </cell>
          <cell r="EC1087">
            <v>0</v>
          </cell>
          <cell r="ED1087">
            <v>0</v>
          </cell>
        </row>
        <row r="1088"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BS1088">
            <v>0</v>
          </cell>
          <cell r="BT1088">
            <v>0</v>
          </cell>
          <cell r="BU1088">
            <v>0</v>
          </cell>
          <cell r="BV1088">
            <v>0</v>
          </cell>
          <cell r="BW1088">
            <v>0</v>
          </cell>
          <cell r="BX1088">
            <v>0</v>
          </cell>
          <cell r="BY1088">
            <v>0</v>
          </cell>
          <cell r="BZ1088">
            <v>0</v>
          </cell>
          <cell r="CA1088">
            <v>0</v>
          </cell>
          <cell r="CB1088">
            <v>0</v>
          </cell>
          <cell r="CC1088">
            <v>0</v>
          </cell>
          <cell r="CD1088">
            <v>0</v>
          </cell>
          <cell r="CE1088">
            <v>0</v>
          </cell>
          <cell r="CF1088">
            <v>0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>
            <v>0</v>
          </cell>
          <cell r="DD1088">
            <v>0</v>
          </cell>
          <cell r="DE1088">
            <v>0</v>
          </cell>
          <cell r="DF1088">
            <v>0</v>
          </cell>
          <cell r="DG1088">
            <v>0</v>
          </cell>
          <cell r="DH1088">
            <v>0</v>
          </cell>
          <cell r="DI1088">
            <v>0</v>
          </cell>
          <cell r="DJ1088">
            <v>0</v>
          </cell>
          <cell r="DK1088">
            <v>0</v>
          </cell>
          <cell r="DL1088">
            <v>0</v>
          </cell>
          <cell r="DM1088">
            <v>0</v>
          </cell>
          <cell r="DN1088">
            <v>0</v>
          </cell>
          <cell r="DO1088">
            <v>0</v>
          </cell>
          <cell r="DP1088">
            <v>0</v>
          </cell>
          <cell r="DQ1088">
            <v>0</v>
          </cell>
          <cell r="DR1088">
            <v>0</v>
          </cell>
          <cell r="DS1088">
            <v>0</v>
          </cell>
          <cell r="DT1088">
            <v>0</v>
          </cell>
          <cell r="DU1088">
            <v>0</v>
          </cell>
          <cell r="DV1088">
            <v>0</v>
          </cell>
          <cell r="DW1088">
            <v>0</v>
          </cell>
          <cell r="DX1088">
            <v>0</v>
          </cell>
          <cell r="DY1088">
            <v>0</v>
          </cell>
          <cell r="DZ1088">
            <v>0</v>
          </cell>
          <cell r="EA1088">
            <v>0</v>
          </cell>
          <cell r="EB1088">
            <v>0</v>
          </cell>
          <cell r="EC1088">
            <v>0</v>
          </cell>
          <cell r="ED1088">
            <v>0</v>
          </cell>
        </row>
        <row r="1089"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  <cell r="BZ1089">
            <v>0</v>
          </cell>
          <cell r="CA1089">
            <v>0</v>
          </cell>
          <cell r="CB1089">
            <v>0</v>
          </cell>
          <cell r="CC1089">
            <v>0</v>
          </cell>
          <cell r="CD1089">
            <v>0</v>
          </cell>
          <cell r="CE1089">
            <v>0</v>
          </cell>
          <cell r="CF1089">
            <v>0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>
            <v>0</v>
          </cell>
          <cell r="CY1089">
            <v>0</v>
          </cell>
          <cell r="CZ1089">
            <v>0</v>
          </cell>
          <cell r="DA1089">
            <v>0</v>
          </cell>
          <cell r="DB1089">
            <v>0</v>
          </cell>
          <cell r="DC1089">
            <v>0</v>
          </cell>
          <cell r="DD1089">
            <v>0</v>
          </cell>
          <cell r="DE1089">
            <v>0</v>
          </cell>
          <cell r="DF1089">
            <v>0</v>
          </cell>
          <cell r="DG1089">
            <v>0</v>
          </cell>
          <cell r="DH1089">
            <v>0</v>
          </cell>
          <cell r="DI1089">
            <v>0</v>
          </cell>
          <cell r="DJ1089">
            <v>0</v>
          </cell>
          <cell r="DK1089">
            <v>0</v>
          </cell>
          <cell r="DL1089">
            <v>0</v>
          </cell>
          <cell r="DM1089">
            <v>0</v>
          </cell>
          <cell r="DN1089">
            <v>0</v>
          </cell>
          <cell r="DO1089">
            <v>0</v>
          </cell>
          <cell r="DP1089">
            <v>0</v>
          </cell>
          <cell r="DQ1089">
            <v>0</v>
          </cell>
          <cell r="DR1089">
            <v>0</v>
          </cell>
          <cell r="DS1089">
            <v>0</v>
          </cell>
          <cell r="DT1089">
            <v>0</v>
          </cell>
          <cell r="DU1089">
            <v>0</v>
          </cell>
          <cell r="DV1089">
            <v>0</v>
          </cell>
          <cell r="DW1089">
            <v>0</v>
          </cell>
          <cell r="DX1089">
            <v>0</v>
          </cell>
          <cell r="DY1089">
            <v>0</v>
          </cell>
          <cell r="DZ1089">
            <v>0</v>
          </cell>
          <cell r="EA1089">
            <v>0</v>
          </cell>
          <cell r="EB1089">
            <v>0</v>
          </cell>
          <cell r="EC1089">
            <v>0</v>
          </cell>
          <cell r="ED1089">
            <v>0</v>
          </cell>
        </row>
        <row r="1090"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BT1090">
            <v>0</v>
          </cell>
          <cell r="BU1090">
            <v>0</v>
          </cell>
          <cell r="BV1090">
            <v>0</v>
          </cell>
          <cell r="BW1090">
            <v>0</v>
          </cell>
          <cell r="BX1090">
            <v>0</v>
          </cell>
          <cell r="BY1090">
            <v>0</v>
          </cell>
          <cell r="BZ1090">
            <v>0</v>
          </cell>
          <cell r="CA1090">
            <v>0</v>
          </cell>
          <cell r="CB1090">
            <v>0</v>
          </cell>
          <cell r="CC1090">
            <v>0</v>
          </cell>
          <cell r="CD1090">
            <v>0</v>
          </cell>
          <cell r="CE1090">
            <v>0</v>
          </cell>
          <cell r="CF1090">
            <v>0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>
            <v>0</v>
          </cell>
          <cell r="CY1090">
            <v>0</v>
          </cell>
          <cell r="CZ1090">
            <v>0</v>
          </cell>
          <cell r="DA1090">
            <v>0</v>
          </cell>
          <cell r="DB1090">
            <v>0</v>
          </cell>
          <cell r="DC1090">
            <v>0</v>
          </cell>
          <cell r="DD1090">
            <v>0</v>
          </cell>
          <cell r="DE1090">
            <v>0</v>
          </cell>
          <cell r="DF1090">
            <v>0</v>
          </cell>
          <cell r="DG1090">
            <v>0</v>
          </cell>
          <cell r="DH1090">
            <v>0</v>
          </cell>
          <cell r="DI1090">
            <v>0</v>
          </cell>
          <cell r="DJ1090">
            <v>0</v>
          </cell>
          <cell r="DK1090">
            <v>0</v>
          </cell>
          <cell r="DL1090">
            <v>0</v>
          </cell>
          <cell r="DM1090">
            <v>0</v>
          </cell>
          <cell r="DN1090">
            <v>0</v>
          </cell>
          <cell r="DO1090">
            <v>0</v>
          </cell>
          <cell r="DP1090">
            <v>0</v>
          </cell>
          <cell r="DQ1090">
            <v>0</v>
          </cell>
          <cell r="DR1090">
            <v>0</v>
          </cell>
          <cell r="DS1090">
            <v>0</v>
          </cell>
          <cell r="DT1090">
            <v>0</v>
          </cell>
          <cell r="DU1090">
            <v>0</v>
          </cell>
          <cell r="DV1090">
            <v>0</v>
          </cell>
          <cell r="DW1090">
            <v>0</v>
          </cell>
          <cell r="DX1090">
            <v>0</v>
          </cell>
          <cell r="DY1090">
            <v>0</v>
          </cell>
          <cell r="DZ1090">
            <v>0</v>
          </cell>
          <cell r="EA1090">
            <v>0</v>
          </cell>
          <cell r="EB1090">
            <v>0</v>
          </cell>
          <cell r="EC1090">
            <v>0</v>
          </cell>
          <cell r="ED1090">
            <v>0</v>
          </cell>
        </row>
        <row r="1091"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0</v>
          </cell>
          <cell r="BW1091">
            <v>0</v>
          </cell>
          <cell r="BX1091">
            <v>0</v>
          </cell>
          <cell r="BY1091">
            <v>0</v>
          </cell>
          <cell r="BZ1091">
            <v>0</v>
          </cell>
          <cell r="CA1091">
            <v>0</v>
          </cell>
          <cell r="CB1091">
            <v>0</v>
          </cell>
          <cell r="CC1091">
            <v>0</v>
          </cell>
          <cell r="CD1091">
            <v>0</v>
          </cell>
          <cell r="CE1091">
            <v>0</v>
          </cell>
          <cell r="CF1091">
            <v>0</v>
          </cell>
          <cell r="CG1091">
            <v>0</v>
          </cell>
          <cell r="CH1091">
            <v>0</v>
          </cell>
          <cell r="CI1091">
            <v>0</v>
          </cell>
          <cell r="CJ1091">
            <v>0</v>
          </cell>
          <cell r="CK1091">
            <v>0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>
            <v>0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>
            <v>0</v>
          </cell>
          <cell r="DD1091">
            <v>0</v>
          </cell>
          <cell r="DE1091">
            <v>0</v>
          </cell>
          <cell r="DF1091">
            <v>0</v>
          </cell>
          <cell r="DG1091">
            <v>0</v>
          </cell>
          <cell r="DH1091">
            <v>0</v>
          </cell>
          <cell r="DI1091">
            <v>0</v>
          </cell>
          <cell r="DJ1091">
            <v>0</v>
          </cell>
          <cell r="DK1091">
            <v>0</v>
          </cell>
          <cell r="DL1091">
            <v>0</v>
          </cell>
          <cell r="DM1091">
            <v>0</v>
          </cell>
          <cell r="DN1091">
            <v>0</v>
          </cell>
          <cell r="DO1091">
            <v>0</v>
          </cell>
          <cell r="DP1091">
            <v>0</v>
          </cell>
          <cell r="DQ1091">
            <v>0</v>
          </cell>
          <cell r="DR1091">
            <v>0</v>
          </cell>
          <cell r="DS1091">
            <v>0</v>
          </cell>
          <cell r="DT1091">
            <v>0</v>
          </cell>
          <cell r="DU1091">
            <v>0</v>
          </cell>
          <cell r="DV1091">
            <v>0</v>
          </cell>
          <cell r="DW1091">
            <v>0</v>
          </cell>
          <cell r="DX1091">
            <v>0</v>
          </cell>
          <cell r="DY1091">
            <v>0</v>
          </cell>
          <cell r="DZ1091">
            <v>0</v>
          </cell>
          <cell r="EA1091">
            <v>0</v>
          </cell>
          <cell r="EB1091">
            <v>0</v>
          </cell>
          <cell r="EC1091">
            <v>0</v>
          </cell>
          <cell r="ED1091">
            <v>0</v>
          </cell>
        </row>
        <row r="1092"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BS1092">
            <v>0</v>
          </cell>
          <cell r="BT1092">
            <v>0</v>
          </cell>
          <cell r="BU1092">
            <v>0</v>
          </cell>
          <cell r="BV1092">
            <v>0</v>
          </cell>
          <cell r="BW1092">
            <v>0</v>
          </cell>
          <cell r="BX1092">
            <v>0</v>
          </cell>
          <cell r="BY1092">
            <v>0</v>
          </cell>
          <cell r="BZ1092">
            <v>0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>
            <v>0</v>
          </cell>
          <cell r="DD1092">
            <v>0</v>
          </cell>
          <cell r="DE1092">
            <v>0</v>
          </cell>
          <cell r="DF1092">
            <v>0</v>
          </cell>
          <cell r="DG1092">
            <v>0</v>
          </cell>
          <cell r="DH1092">
            <v>0</v>
          </cell>
          <cell r="DI1092">
            <v>0</v>
          </cell>
          <cell r="DJ1092">
            <v>0</v>
          </cell>
          <cell r="DK1092">
            <v>0</v>
          </cell>
          <cell r="DL1092">
            <v>0</v>
          </cell>
          <cell r="DM1092">
            <v>0</v>
          </cell>
          <cell r="DN1092">
            <v>0</v>
          </cell>
          <cell r="DO1092">
            <v>0</v>
          </cell>
          <cell r="DP1092">
            <v>0</v>
          </cell>
          <cell r="DQ1092">
            <v>0</v>
          </cell>
          <cell r="DR1092">
            <v>0</v>
          </cell>
          <cell r="DS1092">
            <v>0</v>
          </cell>
          <cell r="DT1092">
            <v>0</v>
          </cell>
          <cell r="DU1092">
            <v>0</v>
          </cell>
          <cell r="DV1092">
            <v>0</v>
          </cell>
          <cell r="DW1092">
            <v>0</v>
          </cell>
          <cell r="DX1092">
            <v>0</v>
          </cell>
          <cell r="DY1092">
            <v>0</v>
          </cell>
          <cell r="DZ1092">
            <v>0</v>
          </cell>
          <cell r="EA1092">
            <v>0</v>
          </cell>
          <cell r="EB1092">
            <v>0</v>
          </cell>
          <cell r="EC1092">
            <v>0</v>
          </cell>
          <cell r="ED1092">
            <v>0</v>
          </cell>
        </row>
        <row r="1093"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  <cell r="BZ1093">
            <v>0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0</v>
          </cell>
          <cell r="CF1093">
            <v>0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>
            <v>0</v>
          </cell>
          <cell r="DD1093">
            <v>0</v>
          </cell>
          <cell r="DE1093">
            <v>0</v>
          </cell>
          <cell r="DF1093">
            <v>0</v>
          </cell>
          <cell r="DG1093">
            <v>0</v>
          </cell>
          <cell r="DH1093">
            <v>0</v>
          </cell>
          <cell r="DI1093">
            <v>0</v>
          </cell>
          <cell r="DJ1093">
            <v>0</v>
          </cell>
          <cell r="DK1093">
            <v>0</v>
          </cell>
          <cell r="DL1093">
            <v>0</v>
          </cell>
          <cell r="DM1093">
            <v>0</v>
          </cell>
          <cell r="DN1093">
            <v>0</v>
          </cell>
          <cell r="DO1093">
            <v>0</v>
          </cell>
          <cell r="DP1093">
            <v>0</v>
          </cell>
          <cell r="DQ1093">
            <v>0</v>
          </cell>
          <cell r="DR1093">
            <v>0</v>
          </cell>
          <cell r="DS1093">
            <v>0</v>
          </cell>
          <cell r="DT1093">
            <v>0</v>
          </cell>
          <cell r="DU1093">
            <v>0</v>
          </cell>
          <cell r="DV1093">
            <v>0</v>
          </cell>
          <cell r="DW1093">
            <v>0</v>
          </cell>
          <cell r="DX1093">
            <v>0</v>
          </cell>
          <cell r="DY1093">
            <v>0</v>
          </cell>
          <cell r="DZ1093">
            <v>0</v>
          </cell>
          <cell r="EA1093">
            <v>0</v>
          </cell>
          <cell r="EB1093">
            <v>0</v>
          </cell>
          <cell r="EC1093">
            <v>0</v>
          </cell>
          <cell r="ED1093">
            <v>0</v>
          </cell>
        </row>
        <row r="1094"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BR1094">
            <v>0</v>
          </cell>
          <cell r="BS1094">
            <v>0</v>
          </cell>
          <cell r="BT1094">
            <v>0</v>
          </cell>
          <cell r="BU1094">
            <v>0</v>
          </cell>
          <cell r="BV1094">
            <v>0</v>
          </cell>
          <cell r="BW1094">
            <v>0</v>
          </cell>
          <cell r="BX1094">
            <v>0</v>
          </cell>
          <cell r="BY1094">
            <v>0</v>
          </cell>
          <cell r="BZ1094">
            <v>0</v>
          </cell>
          <cell r="CA1094">
            <v>0</v>
          </cell>
          <cell r="CB1094">
            <v>0</v>
          </cell>
          <cell r="CC1094">
            <v>0</v>
          </cell>
          <cell r="CD1094">
            <v>0</v>
          </cell>
          <cell r="CE1094">
            <v>0</v>
          </cell>
          <cell r="CF1094">
            <v>0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>
            <v>0</v>
          </cell>
          <cell r="DD1094">
            <v>0</v>
          </cell>
          <cell r="DE1094">
            <v>0</v>
          </cell>
          <cell r="DF1094">
            <v>0</v>
          </cell>
          <cell r="DG1094">
            <v>0</v>
          </cell>
          <cell r="DH1094">
            <v>0</v>
          </cell>
          <cell r="DI1094">
            <v>0</v>
          </cell>
          <cell r="DJ1094">
            <v>0</v>
          </cell>
          <cell r="DK1094">
            <v>0</v>
          </cell>
          <cell r="DL1094">
            <v>0</v>
          </cell>
          <cell r="DM1094">
            <v>0</v>
          </cell>
          <cell r="DN1094">
            <v>0</v>
          </cell>
          <cell r="DO1094">
            <v>0</v>
          </cell>
          <cell r="DP1094">
            <v>0</v>
          </cell>
          <cell r="DQ1094">
            <v>0</v>
          </cell>
          <cell r="DR1094">
            <v>0</v>
          </cell>
          <cell r="DS1094">
            <v>0</v>
          </cell>
          <cell r="DT1094">
            <v>0</v>
          </cell>
          <cell r="DU1094">
            <v>0</v>
          </cell>
          <cell r="DV1094">
            <v>0</v>
          </cell>
          <cell r="DW1094">
            <v>0</v>
          </cell>
          <cell r="DX1094">
            <v>0</v>
          </cell>
          <cell r="DY1094">
            <v>0</v>
          </cell>
          <cell r="DZ1094">
            <v>0</v>
          </cell>
          <cell r="EA1094">
            <v>0</v>
          </cell>
          <cell r="EB1094">
            <v>0</v>
          </cell>
          <cell r="EC1094">
            <v>0</v>
          </cell>
          <cell r="ED1094">
            <v>0</v>
          </cell>
        </row>
        <row r="1097"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0</v>
          </cell>
          <cell r="BX1097">
            <v>0</v>
          </cell>
          <cell r="BY1097">
            <v>0</v>
          </cell>
          <cell r="BZ1097">
            <v>0</v>
          </cell>
          <cell r="CA1097">
            <v>0</v>
          </cell>
          <cell r="CB1097">
            <v>0</v>
          </cell>
          <cell r="CC1097">
            <v>0</v>
          </cell>
          <cell r="CD1097">
            <v>0</v>
          </cell>
          <cell r="CE1097">
            <v>0</v>
          </cell>
          <cell r="CF1097">
            <v>0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  <cell r="DB1097">
            <v>0</v>
          </cell>
          <cell r="DC1097">
            <v>0</v>
          </cell>
          <cell r="DD1097">
            <v>0</v>
          </cell>
          <cell r="DE1097">
            <v>0</v>
          </cell>
          <cell r="DF1097">
            <v>0</v>
          </cell>
          <cell r="DG1097">
            <v>0</v>
          </cell>
          <cell r="DH1097">
            <v>0</v>
          </cell>
          <cell r="DI1097">
            <v>0</v>
          </cell>
          <cell r="DJ1097">
            <v>0</v>
          </cell>
          <cell r="DK1097">
            <v>0</v>
          </cell>
          <cell r="DL1097">
            <v>0</v>
          </cell>
          <cell r="DM1097">
            <v>0</v>
          </cell>
          <cell r="DN1097">
            <v>0</v>
          </cell>
          <cell r="DO1097">
            <v>0</v>
          </cell>
          <cell r="DP1097">
            <v>0</v>
          </cell>
          <cell r="DQ1097">
            <v>0</v>
          </cell>
          <cell r="DR1097">
            <v>0</v>
          </cell>
          <cell r="DS1097">
            <v>0</v>
          </cell>
          <cell r="DT1097">
            <v>0</v>
          </cell>
          <cell r="DU1097">
            <v>0</v>
          </cell>
          <cell r="DV1097">
            <v>0</v>
          </cell>
          <cell r="DW1097">
            <v>0</v>
          </cell>
          <cell r="DX1097">
            <v>0</v>
          </cell>
          <cell r="DY1097">
            <v>0</v>
          </cell>
          <cell r="DZ1097">
            <v>0</v>
          </cell>
          <cell r="EA1097">
            <v>0</v>
          </cell>
          <cell r="EB1097">
            <v>0</v>
          </cell>
          <cell r="EC1097">
            <v>0</v>
          </cell>
          <cell r="ED1097">
            <v>0</v>
          </cell>
        </row>
        <row r="1098"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0</v>
          </cell>
          <cell r="CE1098">
            <v>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>
            <v>0</v>
          </cell>
          <cell r="DD1098">
            <v>0</v>
          </cell>
          <cell r="DE1098">
            <v>0</v>
          </cell>
          <cell r="DF1098">
            <v>0</v>
          </cell>
          <cell r="DG1098">
            <v>0</v>
          </cell>
          <cell r="DH1098">
            <v>0</v>
          </cell>
          <cell r="DI1098">
            <v>0</v>
          </cell>
          <cell r="DJ1098">
            <v>0</v>
          </cell>
          <cell r="DK1098">
            <v>0</v>
          </cell>
          <cell r="DL1098">
            <v>0</v>
          </cell>
          <cell r="DM1098">
            <v>0</v>
          </cell>
          <cell r="DN1098">
            <v>0</v>
          </cell>
          <cell r="DO1098">
            <v>0</v>
          </cell>
          <cell r="DP1098">
            <v>0</v>
          </cell>
          <cell r="DQ1098">
            <v>0</v>
          </cell>
          <cell r="DR1098">
            <v>0</v>
          </cell>
          <cell r="DS1098">
            <v>0</v>
          </cell>
          <cell r="DT1098">
            <v>0</v>
          </cell>
          <cell r="DU1098">
            <v>0</v>
          </cell>
          <cell r="DV1098">
            <v>0</v>
          </cell>
          <cell r="DW1098">
            <v>0</v>
          </cell>
          <cell r="DX1098">
            <v>0</v>
          </cell>
          <cell r="DY1098">
            <v>0</v>
          </cell>
          <cell r="DZ1098">
            <v>0</v>
          </cell>
          <cell r="EA1098">
            <v>0</v>
          </cell>
          <cell r="EB1098">
            <v>0</v>
          </cell>
          <cell r="EC1098">
            <v>0</v>
          </cell>
          <cell r="ED1098">
            <v>0</v>
          </cell>
        </row>
        <row r="1099"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BS1099">
            <v>0</v>
          </cell>
          <cell r="BT1099">
            <v>0</v>
          </cell>
          <cell r="BU1099">
            <v>0</v>
          </cell>
          <cell r="BV1099">
            <v>0</v>
          </cell>
          <cell r="BW1099">
            <v>0</v>
          </cell>
          <cell r="BX1099">
            <v>0</v>
          </cell>
          <cell r="BY1099">
            <v>0</v>
          </cell>
          <cell r="BZ1099">
            <v>0</v>
          </cell>
          <cell r="CA1099">
            <v>0</v>
          </cell>
          <cell r="CB1099">
            <v>0</v>
          </cell>
          <cell r="CC1099">
            <v>0</v>
          </cell>
          <cell r="CD1099">
            <v>0</v>
          </cell>
          <cell r="CE1099">
            <v>0</v>
          </cell>
          <cell r="CF1099">
            <v>0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>
            <v>0</v>
          </cell>
          <cell r="DD1099">
            <v>0</v>
          </cell>
          <cell r="DE1099">
            <v>0</v>
          </cell>
          <cell r="DF1099">
            <v>0</v>
          </cell>
          <cell r="DG1099">
            <v>0</v>
          </cell>
          <cell r="DH1099">
            <v>0</v>
          </cell>
          <cell r="DI1099">
            <v>0</v>
          </cell>
          <cell r="DJ1099">
            <v>0</v>
          </cell>
          <cell r="DK1099">
            <v>0</v>
          </cell>
          <cell r="DL1099">
            <v>0</v>
          </cell>
          <cell r="DM1099">
            <v>0</v>
          </cell>
          <cell r="DN1099">
            <v>0</v>
          </cell>
          <cell r="DO1099">
            <v>0</v>
          </cell>
          <cell r="DP1099">
            <v>0</v>
          </cell>
          <cell r="DQ1099">
            <v>0</v>
          </cell>
          <cell r="DR1099">
            <v>0</v>
          </cell>
          <cell r="DS1099">
            <v>0</v>
          </cell>
          <cell r="DT1099">
            <v>0</v>
          </cell>
          <cell r="DU1099">
            <v>0</v>
          </cell>
          <cell r="DV1099">
            <v>0</v>
          </cell>
          <cell r="DW1099">
            <v>0</v>
          </cell>
          <cell r="DX1099">
            <v>0</v>
          </cell>
          <cell r="DY1099">
            <v>0</v>
          </cell>
          <cell r="DZ1099">
            <v>0</v>
          </cell>
          <cell r="EA1099">
            <v>0</v>
          </cell>
          <cell r="EB1099">
            <v>0</v>
          </cell>
          <cell r="EC1099">
            <v>0</v>
          </cell>
          <cell r="ED1099">
            <v>0</v>
          </cell>
        </row>
        <row r="1100"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  <cell r="BD1100">
            <v>0</v>
          </cell>
          <cell r="BE1100">
            <v>0</v>
          </cell>
          <cell r="BF1100">
            <v>0</v>
          </cell>
          <cell r="BG1100">
            <v>0</v>
          </cell>
          <cell r="BH1100">
            <v>0</v>
          </cell>
          <cell r="BI1100">
            <v>0</v>
          </cell>
          <cell r="BJ1100">
            <v>0</v>
          </cell>
          <cell r="BK1100">
            <v>0</v>
          </cell>
          <cell r="BL1100">
            <v>0</v>
          </cell>
          <cell r="BM1100">
            <v>0</v>
          </cell>
          <cell r="BN1100">
            <v>0</v>
          </cell>
          <cell r="BO1100">
            <v>0</v>
          </cell>
          <cell r="BP1100">
            <v>0</v>
          </cell>
          <cell r="BQ1100">
            <v>0</v>
          </cell>
          <cell r="BR1100">
            <v>0</v>
          </cell>
          <cell r="BS1100">
            <v>0</v>
          </cell>
          <cell r="BT1100">
            <v>0</v>
          </cell>
          <cell r="BU1100">
            <v>0</v>
          </cell>
          <cell r="BV1100">
            <v>0</v>
          </cell>
          <cell r="BW1100">
            <v>0</v>
          </cell>
          <cell r="BX1100">
            <v>0</v>
          </cell>
          <cell r="BY1100">
            <v>0</v>
          </cell>
          <cell r="BZ1100">
            <v>0</v>
          </cell>
          <cell r="CA1100">
            <v>0</v>
          </cell>
          <cell r="CB1100">
            <v>0</v>
          </cell>
          <cell r="CC1100">
            <v>0</v>
          </cell>
          <cell r="CD1100">
            <v>0</v>
          </cell>
          <cell r="CE1100">
            <v>0</v>
          </cell>
          <cell r="CF1100">
            <v>0</v>
          </cell>
          <cell r="CG1100">
            <v>0</v>
          </cell>
          <cell r="CH1100">
            <v>0</v>
          </cell>
          <cell r="CI1100">
            <v>0</v>
          </cell>
          <cell r="CJ1100">
            <v>0</v>
          </cell>
          <cell r="CK1100">
            <v>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0</v>
          </cell>
          <cell r="CS1100">
            <v>0</v>
          </cell>
          <cell r="CT1100">
            <v>0</v>
          </cell>
          <cell r="CU1100">
            <v>0</v>
          </cell>
          <cell r="CV1100">
            <v>0</v>
          </cell>
          <cell r="CW1100">
            <v>0</v>
          </cell>
          <cell r="CX1100">
            <v>0</v>
          </cell>
          <cell r="CY1100">
            <v>0</v>
          </cell>
          <cell r="CZ1100">
            <v>0</v>
          </cell>
          <cell r="DA1100">
            <v>0</v>
          </cell>
          <cell r="DB1100">
            <v>0</v>
          </cell>
          <cell r="DC1100">
            <v>0</v>
          </cell>
          <cell r="DD1100">
            <v>0</v>
          </cell>
          <cell r="DE1100">
            <v>0</v>
          </cell>
          <cell r="DF1100">
            <v>0</v>
          </cell>
          <cell r="DG1100">
            <v>0</v>
          </cell>
          <cell r="DH1100">
            <v>0</v>
          </cell>
          <cell r="DI1100">
            <v>0</v>
          </cell>
          <cell r="DJ1100">
            <v>0</v>
          </cell>
          <cell r="DK1100">
            <v>0</v>
          </cell>
          <cell r="DL1100">
            <v>0</v>
          </cell>
          <cell r="DM1100">
            <v>0</v>
          </cell>
          <cell r="DN1100">
            <v>0</v>
          </cell>
          <cell r="DO1100">
            <v>0</v>
          </cell>
          <cell r="DP1100">
            <v>0</v>
          </cell>
          <cell r="DQ1100">
            <v>0</v>
          </cell>
          <cell r="DR1100">
            <v>0</v>
          </cell>
          <cell r="DS1100">
            <v>0</v>
          </cell>
          <cell r="DT1100">
            <v>0</v>
          </cell>
          <cell r="DU1100">
            <v>0</v>
          </cell>
          <cell r="DV1100">
            <v>0</v>
          </cell>
          <cell r="DW1100">
            <v>0</v>
          </cell>
          <cell r="DX1100">
            <v>0</v>
          </cell>
          <cell r="DY1100">
            <v>0</v>
          </cell>
          <cell r="DZ1100">
            <v>0</v>
          </cell>
          <cell r="EA1100">
            <v>0</v>
          </cell>
          <cell r="EB1100">
            <v>0</v>
          </cell>
          <cell r="EC1100">
            <v>0</v>
          </cell>
          <cell r="ED1100">
            <v>0</v>
          </cell>
        </row>
        <row r="1104"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BS1104">
            <v>0</v>
          </cell>
          <cell r="BT1104">
            <v>0</v>
          </cell>
          <cell r="BU1104">
            <v>0</v>
          </cell>
          <cell r="BV1104">
            <v>0</v>
          </cell>
          <cell r="BW1104">
            <v>0</v>
          </cell>
          <cell r="BX1104">
            <v>0</v>
          </cell>
          <cell r="BY1104">
            <v>0</v>
          </cell>
          <cell r="BZ1104">
            <v>0</v>
          </cell>
          <cell r="CA1104">
            <v>0</v>
          </cell>
          <cell r="CB1104">
            <v>0</v>
          </cell>
          <cell r="CC1104">
            <v>0</v>
          </cell>
          <cell r="CD1104">
            <v>0</v>
          </cell>
          <cell r="CE1104">
            <v>0</v>
          </cell>
          <cell r="CF1104">
            <v>0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>
            <v>0</v>
          </cell>
          <cell r="DD1104">
            <v>0</v>
          </cell>
          <cell r="DE1104">
            <v>0</v>
          </cell>
          <cell r="DF1104">
            <v>0</v>
          </cell>
          <cell r="DG1104">
            <v>0</v>
          </cell>
          <cell r="DH1104">
            <v>0</v>
          </cell>
          <cell r="DI1104">
            <v>0</v>
          </cell>
          <cell r="DJ1104">
            <v>0</v>
          </cell>
          <cell r="DK1104">
            <v>0</v>
          </cell>
          <cell r="DL1104">
            <v>0</v>
          </cell>
          <cell r="DM1104">
            <v>0</v>
          </cell>
          <cell r="DN1104">
            <v>0</v>
          </cell>
          <cell r="DO1104">
            <v>0</v>
          </cell>
          <cell r="DP1104">
            <v>0</v>
          </cell>
          <cell r="DQ1104">
            <v>0</v>
          </cell>
          <cell r="DR1104">
            <v>0</v>
          </cell>
          <cell r="DS1104">
            <v>0</v>
          </cell>
          <cell r="DT1104">
            <v>0</v>
          </cell>
          <cell r="DU1104">
            <v>0</v>
          </cell>
          <cell r="DV1104">
            <v>0</v>
          </cell>
          <cell r="DW1104">
            <v>0</v>
          </cell>
          <cell r="DX1104">
            <v>0</v>
          </cell>
          <cell r="DY1104">
            <v>0</v>
          </cell>
          <cell r="DZ1104">
            <v>0</v>
          </cell>
          <cell r="EA1104">
            <v>0</v>
          </cell>
          <cell r="EB1104">
            <v>0</v>
          </cell>
          <cell r="EC1104">
            <v>0</v>
          </cell>
          <cell r="ED1104">
            <v>0</v>
          </cell>
        </row>
        <row r="1105"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BS1105">
            <v>0</v>
          </cell>
          <cell r="BT1105">
            <v>0</v>
          </cell>
          <cell r="BU1105">
            <v>0</v>
          </cell>
          <cell r="BV1105">
            <v>0</v>
          </cell>
          <cell r="BW1105">
            <v>0</v>
          </cell>
          <cell r="BX1105">
            <v>0</v>
          </cell>
          <cell r="BY1105">
            <v>0</v>
          </cell>
          <cell r="BZ1105">
            <v>0</v>
          </cell>
          <cell r="CA1105">
            <v>0</v>
          </cell>
          <cell r="CB1105">
            <v>0</v>
          </cell>
          <cell r="CC1105">
            <v>0</v>
          </cell>
          <cell r="CD1105">
            <v>0</v>
          </cell>
          <cell r="CE1105">
            <v>0</v>
          </cell>
          <cell r="CF1105">
            <v>0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>
            <v>0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>
            <v>0</v>
          </cell>
          <cell r="DD1105">
            <v>0</v>
          </cell>
          <cell r="DE1105">
            <v>0</v>
          </cell>
          <cell r="DF1105">
            <v>0</v>
          </cell>
          <cell r="DG1105">
            <v>0</v>
          </cell>
          <cell r="DH1105">
            <v>0</v>
          </cell>
          <cell r="DI1105">
            <v>0</v>
          </cell>
          <cell r="DJ1105">
            <v>0</v>
          </cell>
          <cell r="DK1105">
            <v>0</v>
          </cell>
          <cell r="DL1105">
            <v>0</v>
          </cell>
          <cell r="DM1105">
            <v>0</v>
          </cell>
          <cell r="DN1105">
            <v>0</v>
          </cell>
          <cell r="DO1105">
            <v>0</v>
          </cell>
          <cell r="DP1105">
            <v>0</v>
          </cell>
          <cell r="DQ1105">
            <v>0</v>
          </cell>
          <cell r="DR1105">
            <v>0</v>
          </cell>
          <cell r="DS1105">
            <v>0</v>
          </cell>
          <cell r="DT1105">
            <v>0</v>
          </cell>
          <cell r="DU1105">
            <v>0</v>
          </cell>
          <cell r="DV1105">
            <v>0</v>
          </cell>
          <cell r="DW1105">
            <v>0</v>
          </cell>
          <cell r="DX1105">
            <v>0</v>
          </cell>
          <cell r="DY1105">
            <v>0</v>
          </cell>
          <cell r="DZ1105">
            <v>0</v>
          </cell>
          <cell r="EA1105">
            <v>0</v>
          </cell>
          <cell r="EB1105">
            <v>0</v>
          </cell>
          <cell r="EC1105">
            <v>0</v>
          </cell>
          <cell r="ED1105">
            <v>0</v>
          </cell>
        </row>
        <row r="1106"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BS1106">
            <v>0</v>
          </cell>
          <cell r="BT1106">
            <v>0</v>
          </cell>
          <cell r="BU1106">
            <v>0</v>
          </cell>
          <cell r="BV1106">
            <v>0</v>
          </cell>
          <cell r="BW1106">
            <v>0</v>
          </cell>
          <cell r="BX1106">
            <v>0</v>
          </cell>
          <cell r="BY1106">
            <v>0</v>
          </cell>
          <cell r="BZ1106">
            <v>0</v>
          </cell>
          <cell r="CA1106">
            <v>0</v>
          </cell>
          <cell r="CB1106">
            <v>0</v>
          </cell>
          <cell r="CC1106">
            <v>0</v>
          </cell>
          <cell r="CD1106">
            <v>0</v>
          </cell>
          <cell r="CE1106">
            <v>0</v>
          </cell>
          <cell r="CF1106">
            <v>0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>
            <v>0</v>
          </cell>
          <cell r="DD1106">
            <v>0</v>
          </cell>
          <cell r="DE1106">
            <v>0</v>
          </cell>
          <cell r="DF1106">
            <v>0</v>
          </cell>
          <cell r="DG1106">
            <v>0</v>
          </cell>
          <cell r="DH1106">
            <v>0</v>
          </cell>
          <cell r="DI1106">
            <v>0</v>
          </cell>
          <cell r="DJ1106">
            <v>0</v>
          </cell>
          <cell r="DK1106">
            <v>0</v>
          </cell>
          <cell r="DL1106">
            <v>0</v>
          </cell>
          <cell r="DM1106">
            <v>0</v>
          </cell>
          <cell r="DN1106">
            <v>0</v>
          </cell>
          <cell r="DO1106">
            <v>0</v>
          </cell>
          <cell r="DP1106">
            <v>0</v>
          </cell>
          <cell r="DQ1106">
            <v>0</v>
          </cell>
          <cell r="DR1106">
            <v>0</v>
          </cell>
          <cell r="DS1106">
            <v>0</v>
          </cell>
          <cell r="DT1106">
            <v>0</v>
          </cell>
          <cell r="DU1106">
            <v>0</v>
          </cell>
          <cell r="DV1106">
            <v>0</v>
          </cell>
          <cell r="DW1106">
            <v>0</v>
          </cell>
          <cell r="DX1106">
            <v>0</v>
          </cell>
          <cell r="DY1106">
            <v>0</v>
          </cell>
          <cell r="DZ1106">
            <v>0</v>
          </cell>
          <cell r="EA1106">
            <v>0</v>
          </cell>
          <cell r="EB1106">
            <v>0</v>
          </cell>
          <cell r="EC1106">
            <v>0</v>
          </cell>
          <cell r="ED1106">
            <v>0</v>
          </cell>
        </row>
        <row r="1107"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BS1107">
            <v>0</v>
          </cell>
          <cell r="BT1107">
            <v>0</v>
          </cell>
          <cell r="BU1107">
            <v>0</v>
          </cell>
          <cell r="BV1107">
            <v>0</v>
          </cell>
          <cell r="BW1107">
            <v>0</v>
          </cell>
          <cell r="BX1107">
            <v>0</v>
          </cell>
          <cell r="BY1107">
            <v>0</v>
          </cell>
          <cell r="BZ1107">
            <v>0</v>
          </cell>
          <cell r="CA1107">
            <v>0</v>
          </cell>
          <cell r="CB1107">
            <v>0</v>
          </cell>
          <cell r="CC1107">
            <v>0</v>
          </cell>
          <cell r="CD1107">
            <v>0</v>
          </cell>
          <cell r="CE1107">
            <v>0</v>
          </cell>
          <cell r="CF1107">
            <v>0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>
            <v>0</v>
          </cell>
          <cell r="DD1107">
            <v>0</v>
          </cell>
          <cell r="DE1107">
            <v>0</v>
          </cell>
          <cell r="DF1107">
            <v>0</v>
          </cell>
          <cell r="DG1107">
            <v>0</v>
          </cell>
          <cell r="DH1107">
            <v>0</v>
          </cell>
          <cell r="DI1107">
            <v>0</v>
          </cell>
          <cell r="DJ1107">
            <v>0</v>
          </cell>
          <cell r="DK1107">
            <v>0</v>
          </cell>
          <cell r="DL1107">
            <v>0</v>
          </cell>
          <cell r="DM1107">
            <v>0</v>
          </cell>
          <cell r="DN1107">
            <v>0</v>
          </cell>
          <cell r="DO1107">
            <v>0</v>
          </cell>
          <cell r="DP1107">
            <v>0</v>
          </cell>
          <cell r="DQ1107">
            <v>0</v>
          </cell>
          <cell r="DR1107">
            <v>0</v>
          </cell>
          <cell r="DS1107">
            <v>0</v>
          </cell>
          <cell r="DT1107">
            <v>0</v>
          </cell>
          <cell r="DU1107">
            <v>0</v>
          </cell>
          <cell r="DV1107">
            <v>0</v>
          </cell>
          <cell r="DW1107">
            <v>0</v>
          </cell>
          <cell r="DX1107">
            <v>0</v>
          </cell>
          <cell r="DY1107">
            <v>0</v>
          </cell>
          <cell r="DZ1107">
            <v>0</v>
          </cell>
          <cell r="EA1107">
            <v>0</v>
          </cell>
          <cell r="EB1107">
            <v>0</v>
          </cell>
          <cell r="EC1107">
            <v>0</v>
          </cell>
          <cell r="ED1107">
            <v>0</v>
          </cell>
        </row>
        <row r="1108"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BU1108">
            <v>0</v>
          </cell>
          <cell r="BV1108">
            <v>0</v>
          </cell>
          <cell r="BW1108">
            <v>0</v>
          </cell>
          <cell r="BX1108">
            <v>0</v>
          </cell>
          <cell r="BY1108">
            <v>0</v>
          </cell>
          <cell r="BZ1108">
            <v>0</v>
          </cell>
          <cell r="CA1108">
            <v>0</v>
          </cell>
          <cell r="CB1108">
            <v>0</v>
          </cell>
          <cell r="CC1108">
            <v>0</v>
          </cell>
          <cell r="CD1108">
            <v>0</v>
          </cell>
          <cell r="CE1108">
            <v>0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>
            <v>0</v>
          </cell>
          <cell r="DD1108">
            <v>0</v>
          </cell>
          <cell r="DE1108">
            <v>0</v>
          </cell>
          <cell r="DF1108">
            <v>0</v>
          </cell>
          <cell r="DG1108">
            <v>0</v>
          </cell>
          <cell r="DH1108">
            <v>0</v>
          </cell>
          <cell r="DI1108">
            <v>0</v>
          </cell>
          <cell r="DJ1108">
            <v>0</v>
          </cell>
          <cell r="DK1108">
            <v>0</v>
          </cell>
          <cell r="DL1108">
            <v>0</v>
          </cell>
          <cell r="DM1108">
            <v>0</v>
          </cell>
          <cell r="DN1108">
            <v>0</v>
          </cell>
          <cell r="DO1108">
            <v>0</v>
          </cell>
          <cell r="DP1108">
            <v>0</v>
          </cell>
          <cell r="DQ1108">
            <v>0</v>
          </cell>
          <cell r="DR1108">
            <v>0</v>
          </cell>
          <cell r="DS1108">
            <v>0</v>
          </cell>
          <cell r="DT1108">
            <v>0</v>
          </cell>
          <cell r="DU1108">
            <v>0</v>
          </cell>
          <cell r="DV1108">
            <v>0</v>
          </cell>
          <cell r="DW1108">
            <v>0</v>
          </cell>
          <cell r="DX1108">
            <v>0</v>
          </cell>
          <cell r="DY1108">
            <v>0</v>
          </cell>
          <cell r="DZ1108">
            <v>0</v>
          </cell>
          <cell r="EA1108">
            <v>0</v>
          </cell>
          <cell r="EB1108">
            <v>0</v>
          </cell>
          <cell r="EC1108">
            <v>0</v>
          </cell>
          <cell r="ED1108">
            <v>0</v>
          </cell>
        </row>
        <row r="1109"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0</v>
          </cell>
          <cell r="CE1109">
            <v>0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>
            <v>0</v>
          </cell>
          <cell r="DD1109">
            <v>0</v>
          </cell>
          <cell r="DE1109">
            <v>0</v>
          </cell>
          <cell r="DF1109">
            <v>0</v>
          </cell>
          <cell r="DG1109">
            <v>0</v>
          </cell>
          <cell r="DH1109">
            <v>0</v>
          </cell>
          <cell r="DI1109">
            <v>0</v>
          </cell>
          <cell r="DJ1109">
            <v>0</v>
          </cell>
          <cell r="DK1109">
            <v>0</v>
          </cell>
          <cell r="DL1109">
            <v>0</v>
          </cell>
          <cell r="DM1109">
            <v>0</v>
          </cell>
          <cell r="DN1109">
            <v>0</v>
          </cell>
          <cell r="DO1109">
            <v>0</v>
          </cell>
          <cell r="DP1109">
            <v>0</v>
          </cell>
          <cell r="DQ1109">
            <v>0</v>
          </cell>
          <cell r="DR1109">
            <v>0</v>
          </cell>
          <cell r="DS1109">
            <v>0</v>
          </cell>
          <cell r="DT1109">
            <v>0</v>
          </cell>
          <cell r="DU1109">
            <v>0</v>
          </cell>
          <cell r="DV1109">
            <v>0</v>
          </cell>
          <cell r="DW1109">
            <v>0</v>
          </cell>
          <cell r="DX1109">
            <v>0</v>
          </cell>
          <cell r="DY1109">
            <v>0</v>
          </cell>
          <cell r="DZ1109">
            <v>0</v>
          </cell>
          <cell r="EA1109">
            <v>0</v>
          </cell>
          <cell r="EB1109">
            <v>0</v>
          </cell>
          <cell r="EC1109">
            <v>0</v>
          </cell>
          <cell r="ED1109">
            <v>0</v>
          </cell>
        </row>
        <row r="1110"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BS1110">
            <v>0</v>
          </cell>
          <cell r="BT1110">
            <v>0</v>
          </cell>
          <cell r="BU1110">
            <v>0</v>
          </cell>
          <cell r="BV1110">
            <v>0</v>
          </cell>
          <cell r="BW1110">
            <v>0</v>
          </cell>
          <cell r="BX1110">
            <v>0</v>
          </cell>
          <cell r="BY1110">
            <v>0</v>
          </cell>
          <cell r="BZ1110">
            <v>0</v>
          </cell>
          <cell r="CA1110">
            <v>0</v>
          </cell>
          <cell r="CB1110">
            <v>0</v>
          </cell>
          <cell r="CC1110">
            <v>0</v>
          </cell>
          <cell r="CD1110">
            <v>0</v>
          </cell>
          <cell r="CE1110">
            <v>0</v>
          </cell>
          <cell r="CF1110">
            <v>0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>
            <v>0</v>
          </cell>
          <cell r="DD1110">
            <v>0</v>
          </cell>
          <cell r="DE1110">
            <v>0</v>
          </cell>
          <cell r="DF1110">
            <v>0</v>
          </cell>
          <cell r="DG1110">
            <v>0</v>
          </cell>
          <cell r="DH1110">
            <v>0</v>
          </cell>
          <cell r="DI1110">
            <v>0</v>
          </cell>
          <cell r="DJ1110">
            <v>0</v>
          </cell>
          <cell r="DK1110">
            <v>0</v>
          </cell>
          <cell r="DL1110">
            <v>0</v>
          </cell>
          <cell r="DM1110">
            <v>0</v>
          </cell>
          <cell r="DN1110">
            <v>0</v>
          </cell>
          <cell r="DO1110">
            <v>0</v>
          </cell>
          <cell r="DP1110">
            <v>0</v>
          </cell>
          <cell r="DQ1110">
            <v>0</v>
          </cell>
          <cell r="DR1110">
            <v>0</v>
          </cell>
          <cell r="DS1110">
            <v>0</v>
          </cell>
          <cell r="DT1110">
            <v>0</v>
          </cell>
          <cell r="DU1110">
            <v>0</v>
          </cell>
          <cell r="DV1110">
            <v>0</v>
          </cell>
          <cell r="DW1110">
            <v>0</v>
          </cell>
          <cell r="DX1110">
            <v>0</v>
          </cell>
          <cell r="DY1110">
            <v>0</v>
          </cell>
          <cell r="DZ1110">
            <v>0</v>
          </cell>
          <cell r="EA1110">
            <v>0</v>
          </cell>
          <cell r="EB1110">
            <v>0</v>
          </cell>
          <cell r="EC1110">
            <v>0</v>
          </cell>
          <cell r="ED1110">
            <v>0</v>
          </cell>
        </row>
        <row r="1111"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BU1111">
            <v>0</v>
          </cell>
          <cell r="BV1111">
            <v>0</v>
          </cell>
          <cell r="BW1111">
            <v>0</v>
          </cell>
          <cell r="BX1111">
            <v>0</v>
          </cell>
          <cell r="BY1111">
            <v>0</v>
          </cell>
          <cell r="BZ1111">
            <v>0</v>
          </cell>
          <cell r="CA1111">
            <v>0</v>
          </cell>
          <cell r="CB1111">
            <v>0</v>
          </cell>
          <cell r="CC1111">
            <v>0</v>
          </cell>
          <cell r="CD1111">
            <v>0</v>
          </cell>
          <cell r="CE1111">
            <v>0</v>
          </cell>
          <cell r="CF1111">
            <v>0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  <cell r="DD1111">
            <v>0</v>
          </cell>
          <cell r="DE1111">
            <v>0</v>
          </cell>
          <cell r="DF1111">
            <v>0</v>
          </cell>
          <cell r="DG1111">
            <v>0</v>
          </cell>
          <cell r="DH1111">
            <v>0</v>
          </cell>
          <cell r="DI1111">
            <v>0</v>
          </cell>
          <cell r="DJ1111">
            <v>0</v>
          </cell>
          <cell r="DK1111">
            <v>0</v>
          </cell>
          <cell r="DL1111">
            <v>0</v>
          </cell>
          <cell r="DM1111">
            <v>0</v>
          </cell>
          <cell r="DN1111">
            <v>0</v>
          </cell>
          <cell r="DO1111">
            <v>0</v>
          </cell>
          <cell r="DP1111">
            <v>0</v>
          </cell>
          <cell r="DQ1111">
            <v>0</v>
          </cell>
          <cell r="DR1111">
            <v>0</v>
          </cell>
          <cell r="DS1111">
            <v>0</v>
          </cell>
          <cell r="DT1111">
            <v>0</v>
          </cell>
          <cell r="DU1111">
            <v>0</v>
          </cell>
          <cell r="DV1111">
            <v>0</v>
          </cell>
          <cell r="DW1111">
            <v>0</v>
          </cell>
          <cell r="DX1111">
            <v>0</v>
          </cell>
          <cell r="DY1111">
            <v>0</v>
          </cell>
          <cell r="DZ1111">
            <v>0</v>
          </cell>
          <cell r="EA1111">
            <v>0</v>
          </cell>
          <cell r="EB1111">
            <v>0</v>
          </cell>
          <cell r="EC1111">
            <v>0</v>
          </cell>
          <cell r="ED1111">
            <v>0</v>
          </cell>
        </row>
        <row r="1114">
          <cell r="F1114">
            <v>0.04</v>
          </cell>
          <cell r="G1114">
            <v>0</v>
          </cell>
          <cell r="H1114">
            <v>0.03</v>
          </cell>
          <cell r="I1114">
            <v>-0.01</v>
          </cell>
          <cell r="J1114">
            <v>0.01</v>
          </cell>
          <cell r="K1114">
            <v>0.16</v>
          </cell>
          <cell r="L1114">
            <v>0.01</v>
          </cell>
          <cell r="M1114">
            <v>0</v>
          </cell>
          <cell r="N1114">
            <v>0</v>
          </cell>
          <cell r="O1114">
            <v>0.06</v>
          </cell>
          <cell r="P1114">
            <v>0.01</v>
          </cell>
          <cell r="Q1114">
            <v>-0.01</v>
          </cell>
          <cell r="R1114">
            <v>0.1</v>
          </cell>
          <cell r="S1114">
            <v>0.05</v>
          </cell>
          <cell r="T1114">
            <v>0.06</v>
          </cell>
          <cell r="U1114">
            <v>-0.02</v>
          </cell>
          <cell r="V1114">
            <v>-0.02</v>
          </cell>
          <cell r="W1114">
            <v>0</v>
          </cell>
          <cell r="X1114">
            <v>0.02</v>
          </cell>
          <cell r="Y1114">
            <v>0.02</v>
          </cell>
          <cell r="Z1114">
            <v>0.01</v>
          </cell>
          <cell r="AA1114">
            <v>0</v>
          </cell>
          <cell r="AB1114">
            <v>-0.01</v>
          </cell>
          <cell r="AC1114">
            <v>0</v>
          </cell>
          <cell r="AD1114">
            <v>-0.01</v>
          </cell>
          <cell r="AE1114">
            <v>0.06</v>
          </cell>
          <cell r="AF1114">
            <v>0.02</v>
          </cell>
          <cell r="AG1114">
            <v>0.01</v>
          </cell>
          <cell r="AH1114">
            <v>0.02</v>
          </cell>
          <cell r="AI1114">
            <v>-0.21</v>
          </cell>
          <cell r="AJ1114">
            <v>-0.02</v>
          </cell>
          <cell r="AK1114">
            <v>-0.05</v>
          </cell>
          <cell r="AL1114">
            <v>0.06</v>
          </cell>
          <cell r="AM1114">
            <v>0</v>
          </cell>
          <cell r="AN1114">
            <v>0.33</v>
          </cell>
          <cell r="AO1114">
            <v>-0.02</v>
          </cell>
          <cell r="AP1114">
            <v>-0.02</v>
          </cell>
          <cell r="AQ1114">
            <v>-0.14000000000000001</v>
          </cell>
          <cell r="AR1114">
            <v>0.05</v>
          </cell>
          <cell r="AS1114">
            <v>0.02</v>
          </cell>
          <cell r="AT1114">
            <v>0.3</v>
          </cell>
          <cell r="AU1114">
            <v>-0.06</v>
          </cell>
          <cell r="AV1114">
            <v>-0.01</v>
          </cell>
          <cell r="AW1114">
            <v>-0.03</v>
          </cell>
          <cell r="AX1114">
            <v>0</v>
          </cell>
          <cell r="AY1114">
            <v>0</v>
          </cell>
          <cell r="AZ1114">
            <v>0.21</v>
          </cell>
          <cell r="BA1114">
            <v>0</v>
          </cell>
          <cell r="BB1114">
            <v>-0.04</v>
          </cell>
          <cell r="BC1114">
            <v>0.48</v>
          </cell>
          <cell r="BD1114">
            <v>0.06</v>
          </cell>
          <cell r="BE1114">
            <v>0.08</v>
          </cell>
          <cell r="BF1114">
            <v>0.04</v>
          </cell>
          <cell r="BG1114">
            <v>0.52</v>
          </cell>
          <cell r="BH1114">
            <v>0.08</v>
          </cell>
          <cell r="BI1114">
            <v>-0.02</v>
          </cell>
          <cell r="BJ1114">
            <v>-0.03</v>
          </cell>
          <cell r="BK1114">
            <v>0</v>
          </cell>
          <cell r="BL1114">
            <v>0.02</v>
          </cell>
          <cell r="BM1114">
            <v>0</v>
          </cell>
          <cell r="BN1114">
            <v>0</v>
          </cell>
          <cell r="BO1114">
            <v>0.05</v>
          </cell>
          <cell r="BP1114">
            <v>0.06</v>
          </cell>
          <cell r="BQ1114">
            <v>0.14000000000000001</v>
          </cell>
          <cell r="BR1114">
            <v>0.05</v>
          </cell>
          <cell r="BS1114">
            <v>0.08</v>
          </cell>
          <cell r="BT1114">
            <v>0.11</v>
          </cell>
          <cell r="BU1114">
            <v>0.04</v>
          </cell>
          <cell r="BV1114">
            <v>0</v>
          </cell>
          <cell r="BW1114">
            <v>-0.02</v>
          </cell>
          <cell r="BX1114">
            <v>0.09</v>
          </cell>
          <cell r="BY1114">
            <v>0.01</v>
          </cell>
          <cell r="BZ1114">
            <v>0</v>
          </cell>
          <cell r="CA1114">
            <v>0.01</v>
          </cell>
          <cell r="CB1114">
            <v>0.06</v>
          </cell>
          <cell r="CC1114">
            <v>0</v>
          </cell>
          <cell r="CD1114">
            <v>0.1</v>
          </cell>
          <cell r="CE1114">
            <v>0.05</v>
          </cell>
          <cell r="CF1114">
            <v>0</v>
          </cell>
          <cell r="CG1114">
            <v>0.1</v>
          </cell>
          <cell r="CH1114">
            <v>0.03</v>
          </cell>
          <cell r="CI1114">
            <v>0.04</v>
          </cell>
          <cell r="CJ1114">
            <v>0</v>
          </cell>
          <cell r="CK1114">
            <v>0.05</v>
          </cell>
          <cell r="CL1114">
            <v>0.02</v>
          </cell>
          <cell r="CM1114">
            <v>0</v>
          </cell>
          <cell r="CN1114">
            <v>-0.02</v>
          </cell>
          <cell r="CO1114">
            <v>0.05</v>
          </cell>
          <cell r="CP1114">
            <v>-0.06</v>
          </cell>
          <cell r="CQ1114">
            <v>7.0000000000000007E-2</v>
          </cell>
          <cell r="CR1114">
            <v>0.01</v>
          </cell>
          <cell r="CS1114">
            <v>-0.01</v>
          </cell>
          <cell r="CT1114">
            <v>0.17</v>
          </cell>
          <cell r="CU1114">
            <v>0.01</v>
          </cell>
          <cell r="CV1114">
            <v>0.02</v>
          </cell>
          <cell r="CW1114">
            <v>-0.02</v>
          </cell>
          <cell r="CX1114">
            <v>0</v>
          </cell>
          <cell r="CY1114">
            <v>0.12</v>
          </cell>
          <cell r="CZ1114">
            <v>0.73</v>
          </cell>
          <cell r="DA1114">
            <v>0</v>
          </cell>
          <cell r="DB1114">
            <v>0</v>
          </cell>
          <cell r="DC1114">
            <v>0.03</v>
          </cell>
          <cell r="DD1114">
            <v>-0.01</v>
          </cell>
          <cell r="DE1114">
            <v>0.03</v>
          </cell>
          <cell r="DF1114">
            <v>0.04</v>
          </cell>
          <cell r="DG1114">
            <v>0.02</v>
          </cell>
          <cell r="DH1114">
            <v>0.04</v>
          </cell>
          <cell r="DI1114">
            <v>-0.24</v>
          </cell>
          <cell r="DJ1114">
            <v>-0.02</v>
          </cell>
          <cell r="DK1114">
            <v>-0.02</v>
          </cell>
          <cell r="DL1114">
            <v>0.05</v>
          </cell>
          <cell r="DM1114">
            <v>0.15</v>
          </cell>
          <cell r="DN1114">
            <v>0</v>
          </cell>
          <cell r="DO1114">
            <v>-49.25</v>
          </cell>
          <cell r="DP1114">
            <v>0.02</v>
          </cell>
          <cell r="DQ1114">
            <v>-0.03</v>
          </cell>
          <cell r="DR1114">
            <v>0</v>
          </cell>
          <cell r="DS1114">
            <v>0</v>
          </cell>
          <cell r="DT1114">
            <v>0</v>
          </cell>
          <cell r="DU1114">
            <v>0</v>
          </cell>
          <cell r="DV1114">
            <v>0</v>
          </cell>
          <cell r="DW1114">
            <v>0</v>
          </cell>
          <cell r="DX1114">
            <v>0</v>
          </cell>
          <cell r="DY1114">
            <v>0</v>
          </cell>
          <cell r="DZ1114">
            <v>0</v>
          </cell>
          <cell r="EA1114">
            <v>0</v>
          </cell>
          <cell r="EB1114">
            <v>0</v>
          </cell>
          <cell r="EC1114">
            <v>0</v>
          </cell>
          <cell r="ED1114">
            <v>0</v>
          </cell>
        </row>
        <row r="1115">
          <cell r="F1115">
            <v>0.01</v>
          </cell>
          <cell r="G1115">
            <v>0.04</v>
          </cell>
          <cell r="H1115">
            <v>0.05</v>
          </cell>
          <cell r="I1115">
            <v>0.01</v>
          </cell>
          <cell r="J1115">
            <v>0.06</v>
          </cell>
          <cell r="K1115">
            <v>0</v>
          </cell>
          <cell r="L1115">
            <v>0</v>
          </cell>
          <cell r="M1115">
            <v>-0.01</v>
          </cell>
          <cell r="N1115">
            <v>0</v>
          </cell>
          <cell r="O1115">
            <v>0.09</v>
          </cell>
          <cell r="P1115">
            <v>-0.02</v>
          </cell>
          <cell r="Q1115">
            <v>0.03</v>
          </cell>
          <cell r="R1115">
            <v>7.0000000000000007E-2</v>
          </cell>
          <cell r="S1115">
            <v>7.0000000000000007E-2</v>
          </cell>
          <cell r="T1115">
            <v>0.02</v>
          </cell>
          <cell r="U1115">
            <v>0.02</v>
          </cell>
          <cell r="V1115">
            <v>-0.02</v>
          </cell>
          <cell r="W1115">
            <v>-0.01</v>
          </cell>
          <cell r="X1115">
            <v>0</v>
          </cell>
          <cell r="Y1115">
            <v>0</v>
          </cell>
          <cell r="Z1115">
            <v>0.02</v>
          </cell>
          <cell r="AA1115">
            <v>0</v>
          </cell>
          <cell r="AB1115">
            <v>-0.01</v>
          </cell>
          <cell r="AC1115">
            <v>-0.02</v>
          </cell>
          <cell r="AD1115">
            <v>0.04</v>
          </cell>
          <cell r="AE1115">
            <v>0.04</v>
          </cell>
          <cell r="AF1115">
            <v>0.06</v>
          </cell>
          <cell r="AG1115">
            <v>-0.01</v>
          </cell>
          <cell r="AH1115">
            <v>-0.02</v>
          </cell>
          <cell r="AI1115">
            <v>-0.02</v>
          </cell>
          <cell r="AJ1115">
            <v>0.16</v>
          </cell>
          <cell r="AK1115">
            <v>2.97</v>
          </cell>
          <cell r="AL1115">
            <v>0.01</v>
          </cell>
          <cell r="AM1115">
            <v>0.01</v>
          </cell>
          <cell r="AN1115">
            <v>0</v>
          </cell>
          <cell r="AO1115">
            <v>-0.03</v>
          </cell>
          <cell r="AP1115">
            <v>0</v>
          </cell>
          <cell r="AQ1115">
            <v>0.03</v>
          </cell>
          <cell r="AR1115">
            <v>0.08</v>
          </cell>
          <cell r="AS1115">
            <v>0.08</v>
          </cell>
          <cell r="AT1115">
            <v>0.02</v>
          </cell>
          <cell r="AU1115">
            <v>-0.02</v>
          </cell>
          <cell r="AV1115">
            <v>-0.04</v>
          </cell>
          <cell r="AW1115">
            <v>0.38</v>
          </cell>
          <cell r="AX1115">
            <v>0</v>
          </cell>
          <cell r="AY1115">
            <v>0</v>
          </cell>
          <cell r="AZ1115">
            <v>0.01</v>
          </cell>
          <cell r="BA1115">
            <v>0</v>
          </cell>
          <cell r="BB1115">
            <v>7.0000000000000007E-2</v>
          </cell>
          <cell r="BC1115">
            <v>-0.01</v>
          </cell>
          <cell r="BD1115">
            <v>0.03</v>
          </cell>
          <cell r="BE1115">
            <v>0.1</v>
          </cell>
          <cell r="BF1115">
            <v>0.08</v>
          </cell>
          <cell r="BG1115">
            <v>7.0000000000000007E-2</v>
          </cell>
          <cell r="BH1115">
            <v>0.01</v>
          </cell>
          <cell r="BI1115">
            <v>-0.04</v>
          </cell>
          <cell r="BJ1115">
            <v>0.38</v>
          </cell>
          <cell r="BK1115">
            <v>0</v>
          </cell>
          <cell r="BL1115">
            <v>0</v>
          </cell>
          <cell r="BM1115">
            <v>0</v>
          </cell>
          <cell r="BN1115">
            <v>0</v>
          </cell>
          <cell r="BO1115">
            <v>0.02</v>
          </cell>
          <cell r="BP1115">
            <v>-0.01</v>
          </cell>
          <cell r="BQ1115">
            <v>0.05</v>
          </cell>
          <cell r="BR1115">
            <v>0.1</v>
          </cell>
          <cell r="BS1115">
            <v>0.09</v>
          </cell>
          <cell r="BT1115">
            <v>0.03</v>
          </cell>
          <cell r="BU1115">
            <v>0.03</v>
          </cell>
          <cell r="BV1115">
            <v>0.06</v>
          </cell>
          <cell r="BW1115">
            <v>0.18</v>
          </cell>
          <cell r="BX1115">
            <v>0</v>
          </cell>
          <cell r="BY1115">
            <v>0</v>
          </cell>
          <cell r="BZ1115">
            <v>0.01</v>
          </cell>
          <cell r="CA1115">
            <v>0</v>
          </cell>
          <cell r="CB1115">
            <v>0.02</v>
          </cell>
          <cell r="CC1115">
            <v>-0.02</v>
          </cell>
          <cell r="CD1115">
            <v>0.02</v>
          </cell>
          <cell r="CE1115">
            <v>0.13</v>
          </cell>
          <cell r="CF1115">
            <v>0.54</v>
          </cell>
          <cell r="CG1115">
            <v>7.0000000000000007E-2</v>
          </cell>
          <cell r="CH1115">
            <v>-0.02</v>
          </cell>
          <cell r="CI1115">
            <v>-0.02</v>
          </cell>
          <cell r="CJ1115">
            <v>0.05</v>
          </cell>
          <cell r="CK1115">
            <v>0.46</v>
          </cell>
          <cell r="CL1115">
            <v>0.02</v>
          </cell>
          <cell r="CM1115">
            <v>0.01</v>
          </cell>
          <cell r="CN1115">
            <v>0</v>
          </cell>
          <cell r="CO1115">
            <v>0.11</v>
          </cell>
          <cell r="CP1115">
            <v>0</v>
          </cell>
          <cell r="CQ1115">
            <v>0.04</v>
          </cell>
          <cell r="CR1115">
            <v>0.12</v>
          </cell>
          <cell r="CS1115">
            <v>0.06</v>
          </cell>
          <cell r="CT1115">
            <v>0.03</v>
          </cell>
          <cell r="CU1115">
            <v>0.01</v>
          </cell>
          <cell r="CV1115">
            <v>-0.04</v>
          </cell>
          <cell r="CW1115">
            <v>0.3</v>
          </cell>
          <cell r="CX1115">
            <v>0</v>
          </cell>
          <cell r="CY1115">
            <v>0</v>
          </cell>
          <cell r="CZ1115">
            <v>0</v>
          </cell>
          <cell r="DA1115">
            <v>0.24</v>
          </cell>
          <cell r="DB1115">
            <v>-0.06</v>
          </cell>
          <cell r="DC1115">
            <v>0</v>
          </cell>
          <cell r="DD1115">
            <v>0.06</v>
          </cell>
          <cell r="DE1115">
            <v>0.09</v>
          </cell>
          <cell r="DF1115">
            <v>0.03</v>
          </cell>
          <cell r="DG1115">
            <v>7.0000000000000007E-2</v>
          </cell>
          <cell r="DH1115">
            <v>-0.08</v>
          </cell>
          <cell r="DI1115">
            <v>-0.02</v>
          </cell>
          <cell r="DJ1115">
            <v>0.04</v>
          </cell>
          <cell r="DK1115">
            <v>0.17</v>
          </cell>
          <cell r="DL1115">
            <v>0.01</v>
          </cell>
          <cell r="DM1115">
            <v>0.14000000000000001</v>
          </cell>
          <cell r="DN1115">
            <v>0.39</v>
          </cell>
          <cell r="DO1115">
            <v>-0.03</v>
          </cell>
          <cell r="DP1115">
            <v>-7.0000000000000007E-2</v>
          </cell>
          <cell r="DQ1115">
            <v>0.05</v>
          </cell>
          <cell r="DR1115">
            <v>0</v>
          </cell>
          <cell r="DS1115">
            <v>0</v>
          </cell>
          <cell r="DT1115">
            <v>0</v>
          </cell>
          <cell r="DU1115">
            <v>0</v>
          </cell>
          <cell r="DV1115">
            <v>0</v>
          </cell>
          <cell r="DW1115">
            <v>0</v>
          </cell>
          <cell r="DX1115">
            <v>0</v>
          </cell>
          <cell r="DY1115">
            <v>0</v>
          </cell>
          <cell r="DZ1115">
            <v>0</v>
          </cell>
          <cell r="EA1115">
            <v>0</v>
          </cell>
          <cell r="EB1115">
            <v>0</v>
          </cell>
          <cell r="EC1115">
            <v>0</v>
          </cell>
          <cell r="ED1115">
            <v>0</v>
          </cell>
        </row>
        <row r="1116">
          <cell r="F1116">
            <v>0</v>
          </cell>
          <cell r="G1116">
            <v>0.02</v>
          </cell>
          <cell r="H1116">
            <v>-0.02</v>
          </cell>
          <cell r="I1116">
            <v>0.01</v>
          </cell>
          <cell r="J1116">
            <v>0.01</v>
          </cell>
          <cell r="K1116">
            <v>0.04</v>
          </cell>
          <cell r="L1116">
            <v>0.02</v>
          </cell>
          <cell r="M1116">
            <v>0.01</v>
          </cell>
          <cell r="N1116">
            <v>0.05</v>
          </cell>
          <cell r="O1116">
            <v>0.02</v>
          </cell>
          <cell r="P1116">
            <v>0.01</v>
          </cell>
          <cell r="Q1116">
            <v>0</v>
          </cell>
          <cell r="R1116">
            <v>0.02</v>
          </cell>
          <cell r="S1116">
            <v>-0.01</v>
          </cell>
          <cell r="T1116">
            <v>0.01</v>
          </cell>
          <cell r="U1116">
            <v>-0.02</v>
          </cell>
          <cell r="V1116">
            <v>0.01</v>
          </cell>
          <cell r="W1116">
            <v>0.01</v>
          </cell>
          <cell r="X1116">
            <v>0.02</v>
          </cell>
          <cell r="Y1116">
            <v>0.02</v>
          </cell>
          <cell r="Z1116">
            <v>0.01</v>
          </cell>
          <cell r="AA1116">
            <v>0.06</v>
          </cell>
          <cell r="AB1116">
            <v>0.05</v>
          </cell>
          <cell r="AC1116">
            <v>0.01</v>
          </cell>
          <cell r="AD1116">
            <v>0.01</v>
          </cell>
          <cell r="AE1116">
            <v>0.02</v>
          </cell>
          <cell r="AF1116">
            <v>0.01</v>
          </cell>
          <cell r="AG1116">
            <v>0.01</v>
          </cell>
          <cell r="AH1116">
            <v>-0.02</v>
          </cell>
          <cell r="AI1116">
            <v>0</v>
          </cell>
          <cell r="AJ1116">
            <v>0.01</v>
          </cell>
          <cell r="AK1116">
            <v>0.01</v>
          </cell>
          <cell r="AL1116">
            <v>0.01</v>
          </cell>
          <cell r="AM1116">
            <v>0.02</v>
          </cell>
          <cell r="AN1116">
            <v>0.05</v>
          </cell>
          <cell r="AO1116">
            <v>0.06</v>
          </cell>
          <cell r="AP1116">
            <v>0.01</v>
          </cell>
          <cell r="AQ1116">
            <v>-0.01</v>
          </cell>
          <cell r="AR1116">
            <v>0.02</v>
          </cell>
          <cell r="AS1116">
            <v>0.02</v>
          </cell>
          <cell r="AT1116">
            <v>0.04</v>
          </cell>
          <cell r="AU1116">
            <v>0</v>
          </cell>
          <cell r="AV1116">
            <v>0.01</v>
          </cell>
          <cell r="AW1116">
            <v>0.01</v>
          </cell>
          <cell r="AX1116">
            <v>0.01</v>
          </cell>
          <cell r="AY1116">
            <v>0.01</v>
          </cell>
          <cell r="AZ1116">
            <v>0.01</v>
          </cell>
          <cell r="BA1116">
            <v>0.04</v>
          </cell>
          <cell r="BB1116">
            <v>0.05</v>
          </cell>
          <cell r="BC1116">
            <v>0.05</v>
          </cell>
          <cell r="BD1116">
            <v>-0.01</v>
          </cell>
          <cell r="BE1116">
            <v>0.02</v>
          </cell>
          <cell r="BF1116">
            <v>0</v>
          </cell>
          <cell r="BG1116">
            <v>0.02</v>
          </cell>
          <cell r="BH1116">
            <v>-0.03</v>
          </cell>
          <cell r="BI1116">
            <v>0.01</v>
          </cell>
          <cell r="BJ1116">
            <v>0.01</v>
          </cell>
          <cell r="BK1116">
            <v>0.01</v>
          </cell>
          <cell r="BL1116">
            <v>0.01</v>
          </cell>
          <cell r="BM1116">
            <v>0.01</v>
          </cell>
          <cell r="BN1116">
            <v>0.03</v>
          </cell>
          <cell r="BO1116">
            <v>0.05</v>
          </cell>
          <cell r="BP1116">
            <v>0.02</v>
          </cell>
          <cell r="BQ1116">
            <v>0.01</v>
          </cell>
          <cell r="BR1116">
            <v>0.02</v>
          </cell>
          <cell r="BS1116">
            <v>0</v>
          </cell>
          <cell r="BT1116">
            <v>0.01</v>
          </cell>
          <cell r="BU1116">
            <v>-0.02</v>
          </cell>
          <cell r="BV1116">
            <v>0.02</v>
          </cell>
          <cell r="BW1116">
            <v>0.01</v>
          </cell>
          <cell r="BX1116">
            <v>0.01</v>
          </cell>
          <cell r="BY1116">
            <v>0.01</v>
          </cell>
          <cell r="BZ1116">
            <v>0.01</v>
          </cell>
          <cell r="CA1116">
            <v>0.04</v>
          </cell>
          <cell r="CB1116">
            <v>0.04</v>
          </cell>
          <cell r="CC1116">
            <v>0.02</v>
          </cell>
          <cell r="CD1116">
            <v>-0.01</v>
          </cell>
          <cell r="CE1116">
            <v>0.01</v>
          </cell>
          <cell r="CF1116">
            <v>0</v>
          </cell>
          <cell r="CG1116">
            <v>0.02</v>
          </cell>
          <cell r="CH1116">
            <v>-0.02</v>
          </cell>
          <cell r="CI1116">
            <v>0</v>
          </cell>
          <cell r="CJ1116">
            <v>0.01</v>
          </cell>
          <cell r="CK1116">
            <v>0.01</v>
          </cell>
          <cell r="CL1116">
            <v>0.01</v>
          </cell>
          <cell r="CM1116">
            <v>0.02</v>
          </cell>
          <cell r="CN1116">
            <v>0.04</v>
          </cell>
          <cell r="CO1116">
            <v>0.02</v>
          </cell>
          <cell r="CP1116">
            <v>0.01</v>
          </cell>
          <cell r="CQ1116">
            <v>-0.02</v>
          </cell>
          <cell r="CR1116">
            <v>0</v>
          </cell>
          <cell r="CS1116">
            <v>0</v>
          </cell>
          <cell r="CT1116">
            <v>0.02</v>
          </cell>
          <cell r="CU1116">
            <v>-0.02</v>
          </cell>
          <cell r="CV1116">
            <v>-0.01</v>
          </cell>
          <cell r="CW1116">
            <v>0</v>
          </cell>
          <cell r="CX1116">
            <v>0.01</v>
          </cell>
          <cell r="CY1116">
            <v>0.02</v>
          </cell>
          <cell r="CZ1116">
            <v>0.02</v>
          </cell>
          <cell r="DA1116">
            <v>0.03</v>
          </cell>
          <cell r="DB1116">
            <v>0</v>
          </cell>
          <cell r="DC1116">
            <v>0</v>
          </cell>
          <cell r="DD1116">
            <v>-0.02</v>
          </cell>
          <cell r="DE1116">
            <v>0</v>
          </cell>
          <cell r="DF1116">
            <v>0</v>
          </cell>
          <cell r="DG1116">
            <v>0</v>
          </cell>
          <cell r="DH1116">
            <v>-0.03</v>
          </cell>
          <cell r="DI1116">
            <v>0</v>
          </cell>
          <cell r="DJ1116">
            <v>0</v>
          </cell>
          <cell r="DK1116">
            <v>0.01</v>
          </cell>
          <cell r="DL1116">
            <v>0.01</v>
          </cell>
          <cell r="DM1116">
            <v>0.02</v>
          </cell>
          <cell r="DN1116">
            <v>0.01</v>
          </cell>
          <cell r="DO1116">
            <v>-0.01</v>
          </cell>
          <cell r="DP1116">
            <v>0</v>
          </cell>
          <cell r="DQ1116">
            <v>-0.04</v>
          </cell>
          <cell r="DR1116">
            <v>0</v>
          </cell>
          <cell r="DS1116">
            <v>0</v>
          </cell>
          <cell r="DT1116">
            <v>0</v>
          </cell>
          <cell r="DU1116">
            <v>0</v>
          </cell>
          <cell r="DV1116">
            <v>0</v>
          </cell>
          <cell r="DW1116">
            <v>0</v>
          </cell>
          <cell r="DX1116">
            <v>0</v>
          </cell>
          <cell r="DY1116">
            <v>0</v>
          </cell>
          <cell r="DZ1116">
            <v>0</v>
          </cell>
          <cell r="EA1116">
            <v>0</v>
          </cell>
          <cell r="EB1116">
            <v>0</v>
          </cell>
          <cell r="EC1116">
            <v>0</v>
          </cell>
          <cell r="ED1116">
            <v>0</v>
          </cell>
        </row>
        <row r="1117">
          <cell r="F1117">
            <v>-8.8699999999999992</v>
          </cell>
          <cell r="G1117">
            <v>0.04</v>
          </cell>
          <cell r="H1117">
            <v>0.09</v>
          </cell>
          <cell r="I1117">
            <v>0</v>
          </cell>
          <cell r="J1117">
            <v>7.0000000000000007E-2</v>
          </cell>
          <cell r="K1117">
            <v>3.25</v>
          </cell>
          <cell r="L1117">
            <v>0.01</v>
          </cell>
          <cell r="M1117">
            <v>0</v>
          </cell>
          <cell r="N1117">
            <v>0</v>
          </cell>
          <cell r="O1117">
            <v>-0.11</v>
          </cell>
          <cell r="P1117">
            <v>0.28000000000000003</v>
          </cell>
          <cell r="Q1117">
            <v>0.11</v>
          </cell>
          <cell r="R1117">
            <v>0.06</v>
          </cell>
          <cell r="S1117">
            <v>0.24</v>
          </cell>
          <cell r="T1117">
            <v>0</v>
          </cell>
          <cell r="U1117">
            <v>-0.03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0.02</v>
          </cell>
          <cell r="AA1117">
            <v>0</v>
          </cell>
          <cell r="AB1117">
            <v>7.0000000000000007E-2</v>
          </cell>
          <cell r="AC1117">
            <v>-7.0000000000000007E-2</v>
          </cell>
          <cell r="AD1117">
            <v>0.1</v>
          </cell>
          <cell r="AE1117">
            <v>0.04</v>
          </cell>
          <cell r="AF1117">
            <v>0.04</v>
          </cell>
          <cell r="AG1117">
            <v>0.01</v>
          </cell>
          <cell r="AH1117">
            <v>0.04</v>
          </cell>
          <cell r="AI1117">
            <v>0.02</v>
          </cell>
          <cell r="AJ1117">
            <v>0</v>
          </cell>
          <cell r="AK1117">
            <v>0</v>
          </cell>
          <cell r="AL1117">
            <v>0.04</v>
          </cell>
          <cell r="AM1117">
            <v>0.99</v>
          </cell>
          <cell r="AN1117">
            <v>-0.03</v>
          </cell>
          <cell r="AO1117">
            <v>0</v>
          </cell>
          <cell r="AP1117">
            <v>-0.08</v>
          </cell>
          <cell r="AQ1117">
            <v>0.11</v>
          </cell>
          <cell r="AR1117">
            <v>0.13</v>
          </cell>
          <cell r="AS1117">
            <v>0.37</v>
          </cell>
          <cell r="AT1117">
            <v>0.01</v>
          </cell>
          <cell r="AU1117">
            <v>0.02</v>
          </cell>
          <cell r="AV1117">
            <v>0.03</v>
          </cell>
          <cell r="AW1117">
            <v>0</v>
          </cell>
          <cell r="AX1117">
            <v>0</v>
          </cell>
          <cell r="AY1117">
            <v>-0.01</v>
          </cell>
          <cell r="AZ1117">
            <v>-0.01</v>
          </cell>
          <cell r="BA1117">
            <v>0</v>
          </cell>
          <cell r="BB1117">
            <v>0.14000000000000001</v>
          </cell>
          <cell r="BC1117">
            <v>-0.09</v>
          </cell>
          <cell r="BD1117">
            <v>0.02</v>
          </cell>
          <cell r="BE1117">
            <v>0.1</v>
          </cell>
          <cell r="BF1117">
            <v>0.97</v>
          </cell>
          <cell r="BG1117">
            <v>7.0000000000000007E-2</v>
          </cell>
          <cell r="BH1117">
            <v>0.02</v>
          </cell>
          <cell r="BI1117">
            <v>0.14000000000000001</v>
          </cell>
          <cell r="BJ1117">
            <v>0</v>
          </cell>
          <cell r="BK1117">
            <v>0</v>
          </cell>
          <cell r="BL1117">
            <v>-6</v>
          </cell>
          <cell r="BM1117">
            <v>0.11</v>
          </cell>
          <cell r="BN1117">
            <v>0.3</v>
          </cell>
          <cell r="BO1117">
            <v>0.08</v>
          </cell>
          <cell r="BP1117">
            <v>0.02</v>
          </cell>
          <cell r="BQ1117">
            <v>0.04</v>
          </cell>
          <cell r="BR1117">
            <v>0.11</v>
          </cell>
          <cell r="BS1117">
            <v>-0.11</v>
          </cell>
          <cell r="BT1117">
            <v>0</v>
          </cell>
          <cell r="BU1117">
            <v>-0.03</v>
          </cell>
          <cell r="BV1117">
            <v>-0.06</v>
          </cell>
          <cell r="BW1117">
            <v>0</v>
          </cell>
          <cell r="BX1117">
            <v>0.96</v>
          </cell>
          <cell r="BY1117">
            <v>-0.03</v>
          </cell>
          <cell r="BZ1117">
            <v>0.01</v>
          </cell>
          <cell r="CA1117">
            <v>0.28000000000000003</v>
          </cell>
          <cell r="CB1117">
            <v>7.0000000000000007E-2</v>
          </cell>
          <cell r="CC1117">
            <v>-0.3</v>
          </cell>
          <cell r="CD1117">
            <v>0.22</v>
          </cell>
          <cell r="CE1117">
            <v>0.05</v>
          </cell>
          <cell r="CF1117">
            <v>0.02</v>
          </cell>
          <cell r="CG1117">
            <v>0.05</v>
          </cell>
          <cell r="CH1117">
            <v>0.01</v>
          </cell>
          <cell r="CI1117">
            <v>-0.03</v>
          </cell>
          <cell r="CJ1117">
            <v>0.08</v>
          </cell>
          <cell r="CK1117">
            <v>-0.01</v>
          </cell>
          <cell r="CL1117">
            <v>0</v>
          </cell>
          <cell r="CM1117">
            <v>0.01</v>
          </cell>
          <cell r="CN1117">
            <v>0</v>
          </cell>
          <cell r="CO1117">
            <v>0</v>
          </cell>
          <cell r="CP1117">
            <v>-0.15</v>
          </cell>
          <cell r="CQ1117">
            <v>-0.05</v>
          </cell>
          <cell r="CR1117">
            <v>0.05</v>
          </cell>
          <cell r="CS1117">
            <v>0</v>
          </cell>
          <cell r="CT1117">
            <v>0.06</v>
          </cell>
          <cell r="CU1117">
            <v>0.06</v>
          </cell>
          <cell r="CV1117">
            <v>-0.03</v>
          </cell>
          <cell r="CW1117">
            <v>0</v>
          </cell>
          <cell r="CX1117">
            <v>-0.01</v>
          </cell>
          <cell r="CY1117">
            <v>0</v>
          </cell>
          <cell r="CZ1117">
            <v>0.01</v>
          </cell>
          <cell r="DA1117">
            <v>0.77</v>
          </cell>
          <cell r="DB1117">
            <v>-0.02</v>
          </cell>
          <cell r="DC1117">
            <v>-0.05</v>
          </cell>
          <cell r="DD1117">
            <v>-0.19</v>
          </cell>
          <cell r="DE1117">
            <v>0.09</v>
          </cell>
          <cell r="DF1117">
            <v>-0.01</v>
          </cell>
          <cell r="DG1117">
            <v>0.02</v>
          </cell>
          <cell r="DH1117">
            <v>-0.02</v>
          </cell>
          <cell r="DI1117">
            <v>0.05</v>
          </cell>
          <cell r="DJ1117">
            <v>0.28999999999999998</v>
          </cell>
          <cell r="DK1117">
            <v>0</v>
          </cell>
          <cell r="DL1117">
            <v>0.01</v>
          </cell>
          <cell r="DM1117">
            <v>0.09</v>
          </cell>
          <cell r="DN1117">
            <v>0.44</v>
          </cell>
          <cell r="DO1117">
            <v>7.0000000000000007E-2</v>
          </cell>
          <cell r="DP1117">
            <v>0.06</v>
          </cell>
          <cell r="DQ1117">
            <v>0.06</v>
          </cell>
          <cell r="DR1117">
            <v>0</v>
          </cell>
          <cell r="DS1117">
            <v>0</v>
          </cell>
          <cell r="DT1117">
            <v>0</v>
          </cell>
          <cell r="DU1117">
            <v>0</v>
          </cell>
          <cell r="DV1117">
            <v>0</v>
          </cell>
          <cell r="DW1117">
            <v>0</v>
          </cell>
          <cell r="DX1117">
            <v>0</v>
          </cell>
          <cell r="DY1117">
            <v>0</v>
          </cell>
          <cell r="DZ1117">
            <v>0</v>
          </cell>
          <cell r="EA1117">
            <v>0</v>
          </cell>
          <cell r="EB1117">
            <v>0</v>
          </cell>
          <cell r="EC1117">
            <v>0</v>
          </cell>
          <cell r="ED1117">
            <v>0</v>
          </cell>
        </row>
        <row r="1118"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</v>
          </cell>
          <cell r="BR1118">
            <v>0</v>
          </cell>
          <cell r="BS1118">
            <v>0</v>
          </cell>
          <cell r="BT1118">
            <v>0</v>
          </cell>
          <cell r="BU1118">
            <v>0</v>
          </cell>
          <cell r="BV1118">
            <v>0</v>
          </cell>
          <cell r="BW1118">
            <v>0</v>
          </cell>
          <cell r="BX1118">
            <v>0</v>
          </cell>
          <cell r="BY1118">
            <v>0</v>
          </cell>
          <cell r="BZ1118">
            <v>0</v>
          </cell>
          <cell r="CA1118">
            <v>0</v>
          </cell>
          <cell r="CB1118">
            <v>0</v>
          </cell>
          <cell r="CC1118">
            <v>0</v>
          </cell>
          <cell r="CD1118">
            <v>0</v>
          </cell>
          <cell r="CE1118">
            <v>0</v>
          </cell>
          <cell r="CF1118">
            <v>0</v>
          </cell>
          <cell r="CG1118">
            <v>0</v>
          </cell>
          <cell r="CH1118">
            <v>0</v>
          </cell>
          <cell r="CI1118">
            <v>0</v>
          </cell>
          <cell r="CJ1118">
            <v>0</v>
          </cell>
          <cell r="CK1118">
            <v>0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>
            <v>0</v>
          </cell>
          <cell r="DD1118">
            <v>0</v>
          </cell>
          <cell r="DE1118">
            <v>0</v>
          </cell>
          <cell r="DF1118">
            <v>0</v>
          </cell>
          <cell r="DG1118">
            <v>0</v>
          </cell>
          <cell r="DH1118">
            <v>0</v>
          </cell>
          <cell r="DI1118">
            <v>0</v>
          </cell>
          <cell r="DJ1118">
            <v>0</v>
          </cell>
          <cell r="DK1118">
            <v>0</v>
          </cell>
          <cell r="DL1118">
            <v>0</v>
          </cell>
          <cell r="DM1118">
            <v>0</v>
          </cell>
          <cell r="DN1118">
            <v>0</v>
          </cell>
          <cell r="DO1118">
            <v>0</v>
          </cell>
          <cell r="DP1118">
            <v>0</v>
          </cell>
          <cell r="DQ1118">
            <v>0</v>
          </cell>
          <cell r="DR1118">
            <v>0</v>
          </cell>
          <cell r="DS1118">
            <v>0</v>
          </cell>
          <cell r="DT1118">
            <v>0</v>
          </cell>
          <cell r="DU1118">
            <v>0</v>
          </cell>
          <cell r="DV1118">
            <v>0</v>
          </cell>
          <cell r="DW1118">
            <v>0</v>
          </cell>
          <cell r="DX1118">
            <v>0</v>
          </cell>
          <cell r="DY1118">
            <v>0</v>
          </cell>
          <cell r="DZ1118">
            <v>0</v>
          </cell>
          <cell r="EA1118">
            <v>0</v>
          </cell>
          <cell r="EB1118">
            <v>0</v>
          </cell>
          <cell r="EC1118">
            <v>0</v>
          </cell>
          <cell r="ED1118">
            <v>0</v>
          </cell>
        </row>
        <row r="1119"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0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BS1119">
            <v>0</v>
          </cell>
          <cell r="BT1119">
            <v>0</v>
          </cell>
          <cell r="BU1119">
            <v>0</v>
          </cell>
          <cell r="BV1119">
            <v>0</v>
          </cell>
          <cell r="BW1119">
            <v>0</v>
          </cell>
          <cell r="BX1119">
            <v>0</v>
          </cell>
          <cell r="BY1119">
            <v>0</v>
          </cell>
          <cell r="BZ1119">
            <v>0</v>
          </cell>
          <cell r="CA1119">
            <v>0</v>
          </cell>
          <cell r="CB1119">
            <v>0</v>
          </cell>
          <cell r="CC1119">
            <v>0</v>
          </cell>
          <cell r="CD1119">
            <v>0</v>
          </cell>
          <cell r="CE1119">
            <v>0</v>
          </cell>
          <cell r="CF1119">
            <v>0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>
            <v>0</v>
          </cell>
          <cell r="DD1119">
            <v>0</v>
          </cell>
          <cell r="DE1119">
            <v>0</v>
          </cell>
          <cell r="DF1119">
            <v>0</v>
          </cell>
          <cell r="DG1119">
            <v>0</v>
          </cell>
          <cell r="DH1119">
            <v>0</v>
          </cell>
          <cell r="DI1119">
            <v>0</v>
          </cell>
          <cell r="DJ1119">
            <v>0</v>
          </cell>
          <cell r="DK1119">
            <v>0</v>
          </cell>
          <cell r="DL1119">
            <v>0</v>
          </cell>
          <cell r="DM1119">
            <v>0</v>
          </cell>
          <cell r="DN1119">
            <v>0</v>
          </cell>
          <cell r="DO1119">
            <v>0</v>
          </cell>
          <cell r="DP1119">
            <v>0</v>
          </cell>
          <cell r="DQ1119">
            <v>0</v>
          </cell>
          <cell r="DR1119">
            <v>0</v>
          </cell>
          <cell r="DS1119">
            <v>0</v>
          </cell>
          <cell r="DT1119">
            <v>0</v>
          </cell>
          <cell r="DU1119">
            <v>0</v>
          </cell>
          <cell r="DV1119">
            <v>0</v>
          </cell>
          <cell r="DW1119">
            <v>0</v>
          </cell>
          <cell r="DX1119">
            <v>0</v>
          </cell>
          <cell r="DY1119">
            <v>0</v>
          </cell>
          <cell r="DZ1119">
            <v>0</v>
          </cell>
          <cell r="EA1119">
            <v>0</v>
          </cell>
          <cell r="EB1119">
            <v>0</v>
          </cell>
          <cell r="EC1119">
            <v>0</v>
          </cell>
          <cell r="ED1119">
            <v>0</v>
          </cell>
        </row>
        <row r="1120"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0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0</v>
          </cell>
          <cell r="BS1120">
            <v>0</v>
          </cell>
          <cell r="BT1120">
            <v>0</v>
          </cell>
          <cell r="BU1120">
            <v>0</v>
          </cell>
          <cell r="BV1120">
            <v>0</v>
          </cell>
          <cell r="BW1120">
            <v>0</v>
          </cell>
          <cell r="BX1120">
            <v>0</v>
          </cell>
          <cell r="BY1120">
            <v>0</v>
          </cell>
          <cell r="BZ1120">
            <v>0</v>
          </cell>
          <cell r="CA1120">
            <v>0</v>
          </cell>
          <cell r="CB1120">
            <v>0</v>
          </cell>
          <cell r="CC1120">
            <v>0</v>
          </cell>
          <cell r="CD1120">
            <v>0</v>
          </cell>
          <cell r="CE1120">
            <v>0</v>
          </cell>
          <cell r="CF1120">
            <v>0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>
            <v>0</v>
          </cell>
          <cell r="DD1120">
            <v>0</v>
          </cell>
          <cell r="DE1120">
            <v>0</v>
          </cell>
          <cell r="DF1120">
            <v>0</v>
          </cell>
          <cell r="DG1120">
            <v>0</v>
          </cell>
          <cell r="DH1120">
            <v>0</v>
          </cell>
          <cell r="DI1120">
            <v>0</v>
          </cell>
          <cell r="DJ1120">
            <v>0</v>
          </cell>
          <cell r="DK1120">
            <v>0</v>
          </cell>
          <cell r="DL1120">
            <v>0</v>
          </cell>
          <cell r="DM1120">
            <v>0</v>
          </cell>
          <cell r="DN1120">
            <v>0</v>
          </cell>
          <cell r="DO1120">
            <v>0</v>
          </cell>
          <cell r="DP1120">
            <v>0</v>
          </cell>
          <cell r="DQ1120">
            <v>0</v>
          </cell>
          <cell r="DR1120">
            <v>0</v>
          </cell>
          <cell r="DS1120">
            <v>0</v>
          </cell>
          <cell r="DT1120">
            <v>0</v>
          </cell>
          <cell r="DU1120">
            <v>0</v>
          </cell>
          <cell r="DV1120">
            <v>0</v>
          </cell>
          <cell r="DW1120">
            <v>0</v>
          </cell>
          <cell r="DX1120">
            <v>0</v>
          </cell>
          <cell r="DY1120">
            <v>0</v>
          </cell>
          <cell r="DZ1120">
            <v>0</v>
          </cell>
          <cell r="EA1120">
            <v>0</v>
          </cell>
          <cell r="EB1120">
            <v>0</v>
          </cell>
          <cell r="EC1120">
            <v>0</v>
          </cell>
          <cell r="ED1120">
            <v>0</v>
          </cell>
        </row>
        <row r="1121">
          <cell r="F1121">
            <v>-0.06</v>
          </cell>
          <cell r="G1121">
            <v>0.03</v>
          </cell>
          <cell r="H1121">
            <v>-0.01</v>
          </cell>
          <cell r="I1121">
            <v>0.01</v>
          </cell>
          <cell r="J1121">
            <v>0.01</v>
          </cell>
          <cell r="K1121">
            <v>0.05</v>
          </cell>
          <cell r="L1121">
            <v>0.03</v>
          </cell>
          <cell r="M1121">
            <v>0.01</v>
          </cell>
          <cell r="N1121">
            <v>0.05</v>
          </cell>
          <cell r="O1121">
            <v>0.06</v>
          </cell>
          <cell r="P1121">
            <v>0.01</v>
          </cell>
          <cell r="Q1121">
            <v>0.01</v>
          </cell>
          <cell r="R1121">
            <v>0.03</v>
          </cell>
          <cell r="S1121">
            <v>0</v>
          </cell>
          <cell r="T1121">
            <v>0.01</v>
          </cell>
          <cell r="U1121">
            <v>-0.02</v>
          </cell>
          <cell r="V1121">
            <v>0.01</v>
          </cell>
          <cell r="W1121">
            <v>0</v>
          </cell>
          <cell r="X1121">
            <v>0.03</v>
          </cell>
          <cell r="Y1121">
            <v>0.03</v>
          </cell>
          <cell r="Z1121">
            <v>0.01</v>
          </cell>
          <cell r="AA1121">
            <v>0.06</v>
          </cell>
          <cell r="AB1121">
            <v>0.05</v>
          </cell>
          <cell r="AC1121">
            <v>0.01</v>
          </cell>
          <cell r="AD1121">
            <v>0.01</v>
          </cell>
          <cell r="AE1121">
            <v>0.02</v>
          </cell>
          <cell r="AF1121">
            <v>0.02</v>
          </cell>
          <cell r="AG1121">
            <v>0.01</v>
          </cell>
          <cell r="AH1121">
            <v>-0.02</v>
          </cell>
          <cell r="AI1121">
            <v>0</v>
          </cell>
          <cell r="AJ1121">
            <v>0.01</v>
          </cell>
          <cell r="AK1121">
            <v>0.01</v>
          </cell>
          <cell r="AL1121">
            <v>0.03</v>
          </cell>
          <cell r="AM1121">
            <v>0.02</v>
          </cell>
          <cell r="AN1121">
            <v>0.06</v>
          </cell>
          <cell r="AO1121">
            <v>0.05</v>
          </cell>
          <cell r="AP1121">
            <v>0</v>
          </cell>
          <cell r="AQ1121">
            <v>0</v>
          </cell>
          <cell r="AR1121">
            <v>0.03</v>
          </cell>
          <cell r="AS1121">
            <v>0.01</v>
          </cell>
          <cell r="AT1121">
            <v>0.04</v>
          </cell>
          <cell r="AU1121">
            <v>-0.01</v>
          </cell>
          <cell r="AV1121">
            <v>0</v>
          </cell>
          <cell r="AW1121">
            <v>0.01</v>
          </cell>
          <cell r="AX1121">
            <v>0.01</v>
          </cell>
          <cell r="AY1121">
            <v>0.02</v>
          </cell>
          <cell r="AZ1121">
            <v>0.01</v>
          </cell>
          <cell r="BA1121">
            <v>0.04</v>
          </cell>
          <cell r="BB1121">
            <v>0.08</v>
          </cell>
          <cell r="BC1121">
            <v>0.02</v>
          </cell>
          <cell r="BD1121">
            <v>0.01</v>
          </cell>
          <cell r="BE1121">
            <v>0.03</v>
          </cell>
          <cell r="BF1121">
            <v>0.01</v>
          </cell>
          <cell r="BG1121">
            <v>0.04</v>
          </cell>
          <cell r="BH1121">
            <v>-0.01</v>
          </cell>
          <cell r="BI1121">
            <v>0.01</v>
          </cell>
          <cell r="BJ1121">
            <v>0</v>
          </cell>
          <cell r="BK1121">
            <v>0.01</v>
          </cell>
          <cell r="BL1121">
            <v>0.02</v>
          </cell>
          <cell r="BM1121">
            <v>0</v>
          </cell>
          <cell r="BN1121">
            <v>0.04</v>
          </cell>
          <cell r="BO1121">
            <v>0.06</v>
          </cell>
          <cell r="BP1121">
            <v>0.02</v>
          </cell>
          <cell r="BQ1121">
            <v>0.03</v>
          </cell>
          <cell r="BR1121">
            <v>0.03</v>
          </cell>
          <cell r="BS1121">
            <v>0.01</v>
          </cell>
          <cell r="BT1121">
            <v>0.02</v>
          </cell>
          <cell r="BU1121">
            <v>0</v>
          </cell>
          <cell r="BV1121">
            <v>0.02</v>
          </cell>
          <cell r="BW1121">
            <v>0</v>
          </cell>
          <cell r="BX1121">
            <v>0.02</v>
          </cell>
          <cell r="BY1121">
            <v>0.02</v>
          </cell>
          <cell r="BZ1121">
            <v>0</v>
          </cell>
          <cell r="CA1121">
            <v>0.04</v>
          </cell>
          <cell r="CB1121">
            <v>0.05</v>
          </cell>
          <cell r="CC1121">
            <v>0.02</v>
          </cell>
          <cell r="CD1121">
            <v>0</v>
          </cell>
          <cell r="CE1121">
            <v>0.03</v>
          </cell>
          <cell r="CF1121">
            <v>0.04</v>
          </cell>
          <cell r="CG1121">
            <v>0.04</v>
          </cell>
          <cell r="CH1121">
            <v>-0.01</v>
          </cell>
          <cell r="CI1121">
            <v>0</v>
          </cell>
          <cell r="CJ1121">
            <v>0</v>
          </cell>
          <cell r="CK1121">
            <v>0.01</v>
          </cell>
          <cell r="CL1121">
            <v>0.02</v>
          </cell>
          <cell r="CM1121">
            <v>0.02</v>
          </cell>
          <cell r="CN1121">
            <v>0.05</v>
          </cell>
          <cell r="CO1121">
            <v>0.08</v>
          </cell>
          <cell r="CP1121">
            <v>0</v>
          </cell>
          <cell r="CQ1121">
            <v>0</v>
          </cell>
          <cell r="CR1121">
            <v>0.02</v>
          </cell>
          <cell r="CS1121">
            <v>0.01</v>
          </cell>
          <cell r="CT1121">
            <v>0.03</v>
          </cell>
          <cell r="CU1121">
            <v>-0.01</v>
          </cell>
          <cell r="CV1121">
            <v>-0.01</v>
          </cell>
          <cell r="CW1121">
            <v>0</v>
          </cell>
          <cell r="CX1121">
            <v>0.02</v>
          </cell>
          <cell r="CY1121">
            <v>0.05</v>
          </cell>
          <cell r="CZ1121">
            <v>0.02</v>
          </cell>
          <cell r="DA1121">
            <v>0.04</v>
          </cell>
          <cell r="DB1121">
            <v>-0.01</v>
          </cell>
          <cell r="DC1121">
            <v>0</v>
          </cell>
          <cell r="DD1121">
            <v>0</v>
          </cell>
          <cell r="DE1121">
            <v>0.02</v>
          </cell>
          <cell r="DF1121">
            <v>0.01</v>
          </cell>
          <cell r="DG1121">
            <v>0.03</v>
          </cell>
          <cell r="DH1121">
            <v>-0.04</v>
          </cell>
          <cell r="DI1121">
            <v>0</v>
          </cell>
          <cell r="DJ1121">
            <v>-0.01</v>
          </cell>
          <cell r="DK1121">
            <v>0.02</v>
          </cell>
          <cell r="DL1121">
            <v>0.02</v>
          </cell>
          <cell r="DM1121">
            <v>0.02</v>
          </cell>
          <cell r="DN1121">
            <v>0.02</v>
          </cell>
          <cell r="DO1121">
            <v>-0.01</v>
          </cell>
          <cell r="DP1121">
            <v>0</v>
          </cell>
          <cell r="DQ1121">
            <v>-0.02</v>
          </cell>
          <cell r="DR1121">
            <v>0</v>
          </cell>
          <cell r="DS1121">
            <v>0</v>
          </cell>
          <cell r="DT1121">
            <v>0</v>
          </cell>
          <cell r="DU1121">
            <v>0</v>
          </cell>
          <cell r="DV1121">
            <v>0</v>
          </cell>
          <cell r="DW1121">
            <v>0</v>
          </cell>
          <cell r="DX1121">
            <v>0</v>
          </cell>
          <cell r="DY1121">
            <v>0</v>
          </cell>
          <cell r="DZ1121">
            <v>0</v>
          </cell>
          <cell r="EA1121">
            <v>0</v>
          </cell>
          <cell r="EB1121">
            <v>0</v>
          </cell>
          <cell r="EC1121">
            <v>0</v>
          </cell>
          <cell r="ED1121">
            <v>0</v>
          </cell>
        </row>
        <row r="1124"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0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</v>
          </cell>
          <cell r="BR1124">
            <v>0</v>
          </cell>
          <cell r="BS1124">
            <v>0</v>
          </cell>
          <cell r="BT1124">
            <v>0</v>
          </cell>
          <cell r="BU1124">
            <v>0</v>
          </cell>
          <cell r="BV1124">
            <v>0</v>
          </cell>
          <cell r="BW1124">
            <v>0</v>
          </cell>
          <cell r="BX1124">
            <v>0</v>
          </cell>
          <cell r="BY1124">
            <v>0</v>
          </cell>
          <cell r="BZ1124">
            <v>0</v>
          </cell>
          <cell r="CA1124">
            <v>0</v>
          </cell>
          <cell r="CB1124">
            <v>0</v>
          </cell>
          <cell r="CC1124">
            <v>0</v>
          </cell>
          <cell r="CD1124">
            <v>0</v>
          </cell>
          <cell r="CE1124">
            <v>0</v>
          </cell>
          <cell r="CF1124">
            <v>0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0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>
            <v>0</v>
          </cell>
          <cell r="DD1124">
            <v>0</v>
          </cell>
          <cell r="DE1124">
            <v>0</v>
          </cell>
          <cell r="DF1124">
            <v>0</v>
          </cell>
          <cell r="DG1124">
            <v>0</v>
          </cell>
          <cell r="DH1124">
            <v>0</v>
          </cell>
          <cell r="DI1124">
            <v>0</v>
          </cell>
          <cell r="DJ1124">
            <v>0</v>
          </cell>
          <cell r="DK1124">
            <v>0</v>
          </cell>
          <cell r="DL1124">
            <v>0</v>
          </cell>
          <cell r="DM1124">
            <v>0</v>
          </cell>
          <cell r="DN1124">
            <v>0</v>
          </cell>
          <cell r="DO1124">
            <v>0</v>
          </cell>
          <cell r="DP1124">
            <v>0</v>
          </cell>
          <cell r="DQ1124">
            <v>0</v>
          </cell>
          <cell r="DR1124">
            <v>0</v>
          </cell>
          <cell r="DS1124">
            <v>0</v>
          </cell>
          <cell r="DT1124">
            <v>0</v>
          </cell>
          <cell r="DU1124">
            <v>0</v>
          </cell>
          <cell r="DV1124">
            <v>0</v>
          </cell>
          <cell r="DW1124">
            <v>0</v>
          </cell>
          <cell r="DX1124">
            <v>0</v>
          </cell>
          <cell r="DY1124">
            <v>0</v>
          </cell>
          <cell r="DZ1124">
            <v>0</v>
          </cell>
          <cell r="EA1124">
            <v>0</v>
          </cell>
          <cell r="EB1124">
            <v>0</v>
          </cell>
          <cell r="EC1124">
            <v>0</v>
          </cell>
          <cell r="ED1124">
            <v>0</v>
          </cell>
        </row>
        <row r="1126"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  <cell r="BD1126">
            <v>0</v>
          </cell>
          <cell r="BE1126">
            <v>0</v>
          </cell>
          <cell r="BF1126">
            <v>0</v>
          </cell>
          <cell r="BG1126">
            <v>0</v>
          </cell>
          <cell r="BH1126">
            <v>0</v>
          </cell>
          <cell r="BI1126">
            <v>0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P1126">
            <v>0</v>
          </cell>
          <cell r="BQ1126">
            <v>0</v>
          </cell>
          <cell r="BR1126">
            <v>0</v>
          </cell>
          <cell r="BS1126">
            <v>0</v>
          </cell>
          <cell r="BT1126">
            <v>0</v>
          </cell>
          <cell r="BU1126">
            <v>0</v>
          </cell>
          <cell r="BV1126">
            <v>0</v>
          </cell>
          <cell r="BW1126">
            <v>0</v>
          </cell>
          <cell r="BX1126">
            <v>0</v>
          </cell>
          <cell r="BY1126">
            <v>0</v>
          </cell>
          <cell r="BZ1126">
            <v>0</v>
          </cell>
          <cell r="CA1126">
            <v>0</v>
          </cell>
          <cell r="CB1126">
            <v>0</v>
          </cell>
          <cell r="CC1126">
            <v>0</v>
          </cell>
          <cell r="CD1126">
            <v>0</v>
          </cell>
          <cell r="CE1126">
            <v>0</v>
          </cell>
          <cell r="CF1126">
            <v>0</v>
          </cell>
          <cell r="CG1126">
            <v>0</v>
          </cell>
          <cell r="CH1126">
            <v>0</v>
          </cell>
          <cell r="CI1126">
            <v>0</v>
          </cell>
          <cell r="CJ1126">
            <v>0</v>
          </cell>
          <cell r="CK1126">
            <v>0</v>
          </cell>
          <cell r="CL1126">
            <v>0</v>
          </cell>
          <cell r="CM1126">
            <v>0</v>
          </cell>
          <cell r="CN1126">
            <v>0</v>
          </cell>
          <cell r="CO1126">
            <v>0</v>
          </cell>
          <cell r="CP1126">
            <v>0</v>
          </cell>
          <cell r="CQ1126">
            <v>0</v>
          </cell>
          <cell r="CR1126">
            <v>0</v>
          </cell>
          <cell r="CS1126">
            <v>0</v>
          </cell>
          <cell r="CT1126">
            <v>0</v>
          </cell>
          <cell r="CU1126">
            <v>0</v>
          </cell>
          <cell r="CV1126">
            <v>0</v>
          </cell>
          <cell r="CW1126">
            <v>0</v>
          </cell>
          <cell r="CX1126">
            <v>0</v>
          </cell>
          <cell r="CY1126">
            <v>0</v>
          </cell>
          <cell r="CZ1126">
            <v>0</v>
          </cell>
          <cell r="DA1126">
            <v>0</v>
          </cell>
          <cell r="DB1126">
            <v>0</v>
          </cell>
          <cell r="DC1126">
            <v>0</v>
          </cell>
          <cell r="DD1126">
            <v>0</v>
          </cell>
          <cell r="DE1126">
            <v>0</v>
          </cell>
          <cell r="DF1126">
            <v>0</v>
          </cell>
          <cell r="DG1126">
            <v>0</v>
          </cell>
          <cell r="DH1126">
            <v>0</v>
          </cell>
          <cell r="DI1126">
            <v>0</v>
          </cell>
          <cell r="DJ1126">
            <v>0</v>
          </cell>
          <cell r="DK1126">
            <v>0</v>
          </cell>
          <cell r="DL1126">
            <v>0</v>
          </cell>
          <cell r="DM1126">
            <v>0</v>
          </cell>
          <cell r="DN1126">
            <v>0</v>
          </cell>
          <cell r="DO1126">
            <v>0</v>
          </cell>
          <cell r="DP1126">
            <v>0</v>
          </cell>
          <cell r="DQ1126">
            <v>0</v>
          </cell>
          <cell r="DR1126">
            <v>0</v>
          </cell>
          <cell r="DS1126">
            <v>0</v>
          </cell>
          <cell r="DT1126">
            <v>0</v>
          </cell>
          <cell r="DU1126">
            <v>0</v>
          </cell>
          <cell r="DV1126">
            <v>0</v>
          </cell>
          <cell r="DW1126">
            <v>0</v>
          </cell>
          <cell r="DX1126">
            <v>0</v>
          </cell>
          <cell r="DY1126">
            <v>0</v>
          </cell>
          <cell r="DZ1126">
            <v>0</v>
          </cell>
          <cell r="EA1126">
            <v>0</v>
          </cell>
          <cell r="EB1126">
            <v>0</v>
          </cell>
          <cell r="EC1126">
            <v>0</v>
          </cell>
          <cell r="ED1126">
            <v>0</v>
          </cell>
        </row>
        <row r="1127"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0</v>
          </cell>
          <cell r="BR1127">
            <v>0</v>
          </cell>
          <cell r="BS1127">
            <v>0</v>
          </cell>
          <cell r="BT1127">
            <v>0</v>
          </cell>
          <cell r="BU1127">
            <v>0</v>
          </cell>
          <cell r="BV1127">
            <v>0</v>
          </cell>
          <cell r="BW1127">
            <v>0</v>
          </cell>
          <cell r="BX1127">
            <v>0</v>
          </cell>
          <cell r="BY1127">
            <v>0</v>
          </cell>
          <cell r="BZ1127">
            <v>0</v>
          </cell>
          <cell r="CA1127">
            <v>0</v>
          </cell>
          <cell r="CB1127">
            <v>0</v>
          </cell>
          <cell r="CC1127">
            <v>0</v>
          </cell>
          <cell r="CD1127">
            <v>0</v>
          </cell>
          <cell r="CE1127">
            <v>0</v>
          </cell>
          <cell r="CF1127">
            <v>0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>
            <v>0</v>
          </cell>
          <cell r="CY1127">
            <v>0</v>
          </cell>
          <cell r="CZ1127">
            <v>0</v>
          </cell>
          <cell r="DA1127">
            <v>0</v>
          </cell>
          <cell r="DB1127">
            <v>0</v>
          </cell>
          <cell r="DC1127">
            <v>0</v>
          </cell>
          <cell r="DD1127">
            <v>0</v>
          </cell>
          <cell r="DE1127">
            <v>0</v>
          </cell>
          <cell r="DF1127">
            <v>0</v>
          </cell>
          <cell r="DG1127">
            <v>0</v>
          </cell>
          <cell r="DH1127">
            <v>0</v>
          </cell>
          <cell r="DI1127">
            <v>0</v>
          </cell>
          <cell r="DJ1127">
            <v>0</v>
          </cell>
          <cell r="DK1127">
            <v>0</v>
          </cell>
          <cell r="DL1127">
            <v>0</v>
          </cell>
          <cell r="DM1127">
            <v>0</v>
          </cell>
          <cell r="DN1127">
            <v>0</v>
          </cell>
          <cell r="DO1127">
            <v>0</v>
          </cell>
          <cell r="DP1127">
            <v>0</v>
          </cell>
          <cell r="DQ1127">
            <v>0</v>
          </cell>
          <cell r="DR1127">
            <v>0</v>
          </cell>
          <cell r="DS1127">
            <v>0</v>
          </cell>
          <cell r="DT1127">
            <v>0</v>
          </cell>
          <cell r="DU1127">
            <v>0</v>
          </cell>
          <cell r="DV1127">
            <v>0</v>
          </cell>
          <cell r="DW1127">
            <v>0</v>
          </cell>
          <cell r="DX1127">
            <v>0</v>
          </cell>
          <cell r="DY1127">
            <v>0</v>
          </cell>
          <cell r="DZ1127">
            <v>0</v>
          </cell>
          <cell r="EA1127">
            <v>0</v>
          </cell>
          <cell r="EB1127">
            <v>0</v>
          </cell>
          <cell r="EC1127">
            <v>0</v>
          </cell>
          <cell r="ED1127">
            <v>0</v>
          </cell>
        </row>
        <row r="1128"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E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>
            <v>0</v>
          </cell>
          <cell r="BR1128">
            <v>0</v>
          </cell>
          <cell r="BS1128">
            <v>0</v>
          </cell>
          <cell r="BT1128">
            <v>0</v>
          </cell>
          <cell r="BU1128">
            <v>0</v>
          </cell>
          <cell r="BV1128">
            <v>0</v>
          </cell>
          <cell r="BW1128">
            <v>0</v>
          </cell>
          <cell r="BX1128">
            <v>0</v>
          </cell>
          <cell r="BY1128">
            <v>0</v>
          </cell>
          <cell r="BZ1128">
            <v>0</v>
          </cell>
          <cell r="CA1128">
            <v>0</v>
          </cell>
          <cell r="CB1128">
            <v>0</v>
          </cell>
          <cell r="CC1128">
            <v>0</v>
          </cell>
          <cell r="CD1128">
            <v>0</v>
          </cell>
          <cell r="CE1128">
            <v>0</v>
          </cell>
          <cell r="CF1128">
            <v>0</v>
          </cell>
          <cell r="CG1128">
            <v>0</v>
          </cell>
          <cell r="CH1128">
            <v>0</v>
          </cell>
          <cell r="CI1128">
            <v>0</v>
          </cell>
          <cell r="CJ1128">
            <v>0</v>
          </cell>
          <cell r="CK1128">
            <v>0</v>
          </cell>
          <cell r="CL1128">
            <v>0</v>
          </cell>
          <cell r="CM1128">
            <v>0</v>
          </cell>
          <cell r="CN1128">
            <v>0</v>
          </cell>
          <cell r="CO1128">
            <v>0</v>
          </cell>
          <cell r="CP1128">
            <v>0</v>
          </cell>
          <cell r="CQ1128">
            <v>0</v>
          </cell>
          <cell r="CR1128">
            <v>0</v>
          </cell>
          <cell r="CS1128">
            <v>0</v>
          </cell>
          <cell r="CT1128">
            <v>0</v>
          </cell>
          <cell r="CU1128">
            <v>0</v>
          </cell>
          <cell r="CV1128">
            <v>0</v>
          </cell>
          <cell r="CW1128">
            <v>0</v>
          </cell>
          <cell r="CX1128">
            <v>0</v>
          </cell>
          <cell r="CY1128">
            <v>0</v>
          </cell>
          <cell r="CZ1128">
            <v>0</v>
          </cell>
          <cell r="DA1128">
            <v>0</v>
          </cell>
          <cell r="DB1128">
            <v>0</v>
          </cell>
          <cell r="DC1128">
            <v>0</v>
          </cell>
          <cell r="DD1128">
            <v>0</v>
          </cell>
          <cell r="DE1128">
            <v>0</v>
          </cell>
          <cell r="DF1128">
            <v>0</v>
          </cell>
          <cell r="DG1128">
            <v>0</v>
          </cell>
          <cell r="DH1128">
            <v>0</v>
          </cell>
          <cell r="DI1128">
            <v>0</v>
          </cell>
          <cell r="DJ1128">
            <v>0</v>
          </cell>
          <cell r="DK1128">
            <v>0</v>
          </cell>
          <cell r="DL1128">
            <v>0</v>
          </cell>
          <cell r="DM1128">
            <v>0</v>
          </cell>
          <cell r="DN1128">
            <v>0</v>
          </cell>
          <cell r="DO1128">
            <v>0</v>
          </cell>
          <cell r="DP1128">
            <v>0</v>
          </cell>
          <cell r="DQ1128">
            <v>0</v>
          </cell>
          <cell r="DR1128">
            <v>0</v>
          </cell>
          <cell r="DS1128">
            <v>0</v>
          </cell>
          <cell r="DT1128">
            <v>0</v>
          </cell>
          <cell r="DU1128">
            <v>0</v>
          </cell>
          <cell r="DV1128">
            <v>0</v>
          </cell>
          <cell r="DW1128">
            <v>0</v>
          </cell>
          <cell r="DX1128">
            <v>0</v>
          </cell>
          <cell r="DY1128">
            <v>0</v>
          </cell>
          <cell r="DZ1128">
            <v>0</v>
          </cell>
          <cell r="EA1128">
            <v>0</v>
          </cell>
          <cell r="EB1128">
            <v>0</v>
          </cell>
          <cell r="EC1128">
            <v>0</v>
          </cell>
          <cell r="ED1128">
            <v>0</v>
          </cell>
        </row>
        <row r="1129"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BS1129">
            <v>0</v>
          </cell>
          <cell r="BT1129">
            <v>0</v>
          </cell>
          <cell r="BU1129">
            <v>0</v>
          </cell>
          <cell r="BV1129">
            <v>0</v>
          </cell>
          <cell r="BW1129">
            <v>0</v>
          </cell>
          <cell r="BX1129">
            <v>0</v>
          </cell>
          <cell r="BY1129">
            <v>0</v>
          </cell>
          <cell r="BZ1129">
            <v>0</v>
          </cell>
          <cell r="CA1129">
            <v>0</v>
          </cell>
          <cell r="CB1129">
            <v>0</v>
          </cell>
          <cell r="CC1129">
            <v>0</v>
          </cell>
          <cell r="CD1129">
            <v>0</v>
          </cell>
          <cell r="CE1129">
            <v>0</v>
          </cell>
          <cell r="CF1129">
            <v>0</v>
          </cell>
          <cell r="CG1129">
            <v>0</v>
          </cell>
          <cell r="CH1129">
            <v>0</v>
          </cell>
          <cell r="CI1129">
            <v>0</v>
          </cell>
          <cell r="CJ1129">
            <v>0</v>
          </cell>
          <cell r="CK1129">
            <v>0</v>
          </cell>
          <cell r="CL1129">
            <v>0</v>
          </cell>
          <cell r="CM1129">
            <v>0</v>
          </cell>
          <cell r="CN1129">
            <v>0</v>
          </cell>
          <cell r="CO1129">
            <v>0</v>
          </cell>
          <cell r="CP1129">
            <v>0</v>
          </cell>
          <cell r="CQ1129">
            <v>0</v>
          </cell>
          <cell r="CR1129">
            <v>0</v>
          </cell>
          <cell r="CS1129">
            <v>0</v>
          </cell>
          <cell r="CT1129">
            <v>0</v>
          </cell>
          <cell r="CU1129">
            <v>0</v>
          </cell>
          <cell r="CV1129">
            <v>0</v>
          </cell>
          <cell r="CW1129">
            <v>0</v>
          </cell>
          <cell r="CX1129">
            <v>0</v>
          </cell>
          <cell r="CY1129">
            <v>0</v>
          </cell>
          <cell r="CZ1129">
            <v>0</v>
          </cell>
          <cell r="DA1129">
            <v>0</v>
          </cell>
          <cell r="DB1129">
            <v>0</v>
          </cell>
          <cell r="DC1129">
            <v>0</v>
          </cell>
          <cell r="DD1129">
            <v>0</v>
          </cell>
          <cell r="DE1129">
            <v>0</v>
          </cell>
          <cell r="DF1129">
            <v>0</v>
          </cell>
          <cell r="DG1129">
            <v>0</v>
          </cell>
          <cell r="DH1129">
            <v>0</v>
          </cell>
          <cell r="DI1129">
            <v>0</v>
          </cell>
          <cell r="DJ1129">
            <v>0</v>
          </cell>
          <cell r="DK1129">
            <v>0</v>
          </cell>
          <cell r="DL1129">
            <v>0</v>
          </cell>
          <cell r="DM1129">
            <v>0</v>
          </cell>
          <cell r="DN1129">
            <v>0</v>
          </cell>
          <cell r="DO1129">
            <v>0</v>
          </cell>
          <cell r="DP1129">
            <v>0</v>
          </cell>
          <cell r="DQ1129">
            <v>0</v>
          </cell>
          <cell r="DR1129">
            <v>0</v>
          </cell>
          <cell r="DS1129">
            <v>0</v>
          </cell>
          <cell r="DT1129">
            <v>0</v>
          </cell>
          <cell r="DU1129">
            <v>0</v>
          </cell>
          <cell r="DV1129">
            <v>0</v>
          </cell>
          <cell r="DW1129">
            <v>0</v>
          </cell>
          <cell r="DX1129">
            <v>0</v>
          </cell>
          <cell r="DY1129">
            <v>0</v>
          </cell>
          <cell r="DZ1129">
            <v>0</v>
          </cell>
          <cell r="EA1129">
            <v>0</v>
          </cell>
          <cell r="EB1129">
            <v>0</v>
          </cell>
          <cell r="EC1129">
            <v>0</v>
          </cell>
          <cell r="ED1129">
            <v>0</v>
          </cell>
        </row>
        <row r="1130">
          <cell r="F1130">
            <v>0.01</v>
          </cell>
          <cell r="G1130">
            <v>0.02</v>
          </cell>
          <cell r="H1130">
            <v>0</v>
          </cell>
          <cell r="I1130">
            <v>0.02</v>
          </cell>
          <cell r="J1130">
            <v>0.01</v>
          </cell>
          <cell r="K1130">
            <v>0.01</v>
          </cell>
          <cell r="L1130">
            <v>0</v>
          </cell>
          <cell r="M1130">
            <v>0</v>
          </cell>
          <cell r="N1130">
            <v>0</v>
          </cell>
          <cell r="O1130">
            <v>0.01</v>
          </cell>
          <cell r="P1130">
            <v>0.01</v>
          </cell>
          <cell r="Q1130">
            <v>0.01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BS1130">
            <v>0</v>
          </cell>
          <cell r="BT1130">
            <v>0</v>
          </cell>
          <cell r="BU1130">
            <v>0</v>
          </cell>
          <cell r="BV1130">
            <v>0</v>
          </cell>
          <cell r="BW1130">
            <v>0</v>
          </cell>
          <cell r="BX1130">
            <v>0</v>
          </cell>
          <cell r="BY1130">
            <v>0</v>
          </cell>
          <cell r="BZ1130">
            <v>0</v>
          </cell>
          <cell r="CA1130">
            <v>0</v>
          </cell>
          <cell r="CB1130">
            <v>0</v>
          </cell>
          <cell r="CC1130">
            <v>0</v>
          </cell>
          <cell r="CD1130">
            <v>0</v>
          </cell>
          <cell r="CE1130">
            <v>0</v>
          </cell>
          <cell r="CF1130">
            <v>0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0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>
            <v>0</v>
          </cell>
          <cell r="CY1130">
            <v>0</v>
          </cell>
          <cell r="CZ1130">
            <v>0</v>
          </cell>
          <cell r="DA1130">
            <v>0</v>
          </cell>
          <cell r="DB1130">
            <v>0</v>
          </cell>
          <cell r="DC1130">
            <v>0</v>
          </cell>
          <cell r="DD1130">
            <v>0</v>
          </cell>
          <cell r="DE1130">
            <v>0</v>
          </cell>
          <cell r="DF1130">
            <v>0</v>
          </cell>
          <cell r="DG1130">
            <v>0</v>
          </cell>
          <cell r="DH1130">
            <v>0</v>
          </cell>
          <cell r="DI1130">
            <v>0</v>
          </cell>
          <cell r="DJ1130">
            <v>0</v>
          </cell>
          <cell r="DK1130">
            <v>0</v>
          </cell>
          <cell r="DL1130">
            <v>0</v>
          </cell>
          <cell r="DM1130">
            <v>0</v>
          </cell>
          <cell r="DN1130">
            <v>0</v>
          </cell>
          <cell r="DO1130">
            <v>0</v>
          </cell>
          <cell r="DP1130">
            <v>0</v>
          </cell>
          <cell r="DQ1130">
            <v>0</v>
          </cell>
          <cell r="DR1130">
            <v>0</v>
          </cell>
          <cell r="DS1130">
            <v>0</v>
          </cell>
          <cell r="DT1130">
            <v>0</v>
          </cell>
          <cell r="DU1130">
            <v>0</v>
          </cell>
          <cell r="DV1130">
            <v>0</v>
          </cell>
          <cell r="DW1130">
            <v>0</v>
          </cell>
          <cell r="DX1130">
            <v>0</v>
          </cell>
          <cell r="DY1130">
            <v>0</v>
          </cell>
          <cell r="DZ1130">
            <v>0</v>
          </cell>
          <cell r="EA1130">
            <v>0</v>
          </cell>
          <cell r="EB1130">
            <v>0</v>
          </cell>
          <cell r="EC1130">
            <v>0</v>
          </cell>
          <cell r="ED1130">
            <v>0</v>
          </cell>
        </row>
        <row r="1131">
          <cell r="F1131">
            <v>0.04</v>
          </cell>
          <cell r="G1131">
            <v>0.02</v>
          </cell>
          <cell r="H1131">
            <v>0.02</v>
          </cell>
          <cell r="I1131">
            <v>0.02</v>
          </cell>
          <cell r="J1131">
            <v>0.03</v>
          </cell>
          <cell r="K1131">
            <v>0.01</v>
          </cell>
          <cell r="L1131">
            <v>0.01</v>
          </cell>
          <cell r="M1131">
            <v>0.01</v>
          </cell>
          <cell r="N1131">
            <v>0.01</v>
          </cell>
          <cell r="O1131">
            <v>0.02</v>
          </cell>
          <cell r="P1131">
            <v>0.02</v>
          </cell>
          <cell r="Q1131">
            <v>0.02</v>
          </cell>
          <cell r="R1131">
            <v>0.01</v>
          </cell>
          <cell r="S1131">
            <v>0.02</v>
          </cell>
          <cell r="T1131">
            <v>0.02</v>
          </cell>
          <cell r="U1131">
            <v>0.01</v>
          </cell>
          <cell r="V1131">
            <v>0.01</v>
          </cell>
          <cell r="W1131">
            <v>0.02</v>
          </cell>
          <cell r="X1131">
            <v>0.01</v>
          </cell>
          <cell r="Y1131">
            <v>0</v>
          </cell>
          <cell r="Z1131">
            <v>0</v>
          </cell>
          <cell r="AA1131">
            <v>0.01</v>
          </cell>
          <cell r="AB1131">
            <v>0.01</v>
          </cell>
          <cell r="AC1131">
            <v>0.01</v>
          </cell>
          <cell r="AD1131">
            <v>0.01</v>
          </cell>
          <cell r="AE1131">
            <v>0</v>
          </cell>
          <cell r="AF1131">
            <v>0</v>
          </cell>
          <cell r="AG1131">
            <v>0.01</v>
          </cell>
          <cell r="AH1131">
            <v>0.01</v>
          </cell>
          <cell r="AI1131">
            <v>0</v>
          </cell>
          <cell r="AJ1131">
            <v>0.01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0.01</v>
          </cell>
          <cell r="AQ1131">
            <v>0</v>
          </cell>
          <cell r="AR1131">
            <v>0</v>
          </cell>
          <cell r="AS1131">
            <v>0</v>
          </cell>
          <cell r="AT1131">
            <v>0.01</v>
          </cell>
          <cell r="AU1131">
            <v>0.01</v>
          </cell>
          <cell r="AV1131">
            <v>0</v>
          </cell>
          <cell r="AW1131">
            <v>0.01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0.01</v>
          </cell>
          <cell r="BD1131">
            <v>0.01</v>
          </cell>
          <cell r="BE1131">
            <v>0</v>
          </cell>
          <cell r="BF1131">
            <v>0</v>
          </cell>
          <cell r="BG1131">
            <v>0.01</v>
          </cell>
          <cell r="BH1131">
            <v>0.01</v>
          </cell>
          <cell r="BI1131">
            <v>0</v>
          </cell>
          <cell r="BJ1131">
            <v>0.01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0.01</v>
          </cell>
          <cell r="BQ1131">
            <v>0</v>
          </cell>
          <cell r="BR1131">
            <v>0</v>
          </cell>
          <cell r="BS1131">
            <v>0</v>
          </cell>
          <cell r="BT1131">
            <v>0.01</v>
          </cell>
          <cell r="BU1131">
            <v>0.01</v>
          </cell>
          <cell r="BV1131">
            <v>0</v>
          </cell>
          <cell r="BW1131">
            <v>0.01</v>
          </cell>
          <cell r="BX1131">
            <v>0</v>
          </cell>
          <cell r="BY1131">
            <v>0</v>
          </cell>
          <cell r="BZ1131">
            <v>0</v>
          </cell>
          <cell r="CA1131">
            <v>0</v>
          </cell>
          <cell r="CB1131">
            <v>0</v>
          </cell>
          <cell r="CC1131">
            <v>0</v>
          </cell>
          <cell r="CD1131">
            <v>0</v>
          </cell>
          <cell r="CE1131">
            <v>0</v>
          </cell>
          <cell r="CF1131">
            <v>0</v>
          </cell>
          <cell r="CG1131">
            <v>0</v>
          </cell>
          <cell r="CH1131">
            <v>0.01</v>
          </cell>
          <cell r="CI1131">
            <v>0.01</v>
          </cell>
          <cell r="CJ1131">
            <v>0.01</v>
          </cell>
          <cell r="CK1131">
            <v>0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0.01</v>
          </cell>
          <cell r="CV1131">
            <v>0.01</v>
          </cell>
          <cell r="CW1131">
            <v>0.01</v>
          </cell>
          <cell r="CX1131">
            <v>0.01</v>
          </cell>
          <cell r="CY1131">
            <v>0</v>
          </cell>
          <cell r="CZ1131">
            <v>0</v>
          </cell>
          <cell r="DA1131">
            <v>0</v>
          </cell>
          <cell r="DB1131">
            <v>0</v>
          </cell>
          <cell r="DC1131">
            <v>0</v>
          </cell>
          <cell r="DD1131">
            <v>0</v>
          </cell>
          <cell r="DE1131">
            <v>0</v>
          </cell>
          <cell r="DF1131">
            <v>0.01</v>
          </cell>
          <cell r="DG1131">
            <v>0.01</v>
          </cell>
          <cell r="DH1131">
            <v>0.01</v>
          </cell>
          <cell r="DI1131">
            <v>0.01</v>
          </cell>
          <cell r="DJ1131">
            <v>0.01</v>
          </cell>
          <cell r="DK1131">
            <v>0</v>
          </cell>
          <cell r="DL1131">
            <v>0</v>
          </cell>
          <cell r="DM1131">
            <v>0</v>
          </cell>
          <cell r="DN1131">
            <v>0</v>
          </cell>
          <cell r="DO1131">
            <v>0.01</v>
          </cell>
          <cell r="DP1131">
            <v>0</v>
          </cell>
          <cell r="DQ1131">
            <v>0</v>
          </cell>
          <cell r="DR1131">
            <v>0</v>
          </cell>
          <cell r="DS1131">
            <v>0</v>
          </cell>
          <cell r="DT1131">
            <v>0</v>
          </cell>
          <cell r="DU1131">
            <v>0</v>
          </cell>
          <cell r="DV1131">
            <v>0</v>
          </cell>
          <cell r="DW1131">
            <v>0</v>
          </cell>
          <cell r="DX1131">
            <v>0</v>
          </cell>
          <cell r="DY1131">
            <v>0</v>
          </cell>
          <cell r="DZ1131">
            <v>0</v>
          </cell>
          <cell r="EA1131">
            <v>0</v>
          </cell>
          <cell r="EB1131">
            <v>0</v>
          </cell>
          <cell r="EC1131">
            <v>0</v>
          </cell>
          <cell r="ED1131">
            <v>0</v>
          </cell>
        </row>
        <row r="1132">
          <cell r="F1132">
            <v>7.0000000000000007E-2</v>
          </cell>
          <cell r="G1132">
            <v>0.05</v>
          </cell>
          <cell r="H1132">
            <v>7.0000000000000007E-2</v>
          </cell>
          <cell r="I1132">
            <v>0.04</v>
          </cell>
          <cell r="J1132">
            <v>0.08</v>
          </cell>
          <cell r="K1132">
            <v>0.04</v>
          </cell>
          <cell r="L1132">
            <v>0.03</v>
          </cell>
          <cell r="M1132">
            <v>0.02</v>
          </cell>
          <cell r="N1132">
            <v>0.05</v>
          </cell>
          <cell r="O1132">
            <v>0.04</v>
          </cell>
          <cell r="P1132">
            <v>7.0000000000000007E-2</v>
          </cell>
          <cell r="Q1132">
            <v>7.0000000000000007E-2</v>
          </cell>
          <cell r="R1132">
            <v>0.05</v>
          </cell>
          <cell r="S1132">
            <v>0.08</v>
          </cell>
          <cell r="T1132">
            <v>0.05</v>
          </cell>
          <cell r="U1132">
            <v>7.0000000000000007E-2</v>
          </cell>
          <cell r="V1132">
            <v>0.06</v>
          </cell>
          <cell r="W1132">
            <v>0.09</v>
          </cell>
          <cell r="X1132">
            <v>0.05</v>
          </cell>
          <cell r="Y1132">
            <v>0.02</v>
          </cell>
          <cell r="Z1132">
            <v>0.03</v>
          </cell>
          <cell r="AA1132">
            <v>0.05</v>
          </cell>
          <cell r="AB1132">
            <v>0.04</v>
          </cell>
          <cell r="AC1132">
            <v>7.0000000000000007E-2</v>
          </cell>
          <cell r="AD1132">
            <v>0.08</v>
          </cell>
          <cell r="AE1132">
            <v>0.01</v>
          </cell>
          <cell r="AF1132">
            <v>0.01</v>
          </cell>
          <cell r="AG1132">
            <v>0.01</v>
          </cell>
          <cell r="AH1132">
            <v>0.01</v>
          </cell>
          <cell r="AI1132">
            <v>0.01</v>
          </cell>
          <cell r="AJ1132">
            <v>0.02</v>
          </cell>
          <cell r="AK1132">
            <v>0.01</v>
          </cell>
          <cell r="AL1132">
            <v>0</v>
          </cell>
          <cell r="AM1132">
            <v>0</v>
          </cell>
          <cell r="AN1132">
            <v>0.01</v>
          </cell>
          <cell r="AO1132">
            <v>0.01</v>
          </cell>
          <cell r="AP1132">
            <v>0.01</v>
          </cell>
          <cell r="AQ1132">
            <v>0.01</v>
          </cell>
          <cell r="AR1132">
            <v>0.01</v>
          </cell>
          <cell r="AS1132">
            <v>0.01</v>
          </cell>
          <cell r="AT1132">
            <v>0.01</v>
          </cell>
          <cell r="AU1132">
            <v>0.01</v>
          </cell>
          <cell r="AV1132">
            <v>0.01</v>
          </cell>
          <cell r="AW1132">
            <v>0.03</v>
          </cell>
          <cell r="AX1132">
            <v>0.01</v>
          </cell>
          <cell r="AY1132">
            <v>0</v>
          </cell>
          <cell r="AZ1132">
            <v>0</v>
          </cell>
          <cell r="BA1132">
            <v>0</v>
          </cell>
          <cell r="BB1132">
            <v>0.01</v>
          </cell>
          <cell r="BC1132">
            <v>0.01</v>
          </cell>
          <cell r="BD1132">
            <v>0.01</v>
          </cell>
          <cell r="BE1132">
            <v>0.01</v>
          </cell>
          <cell r="BF1132">
            <v>0.01</v>
          </cell>
          <cell r="BG1132">
            <v>0.01</v>
          </cell>
          <cell r="BH1132">
            <v>0.01</v>
          </cell>
          <cell r="BI1132">
            <v>0.01</v>
          </cell>
          <cell r="BJ1132">
            <v>0.02</v>
          </cell>
          <cell r="BK1132">
            <v>0.01</v>
          </cell>
          <cell r="BL1132">
            <v>0</v>
          </cell>
          <cell r="BM1132">
            <v>0</v>
          </cell>
          <cell r="BN1132">
            <v>0</v>
          </cell>
          <cell r="BO1132">
            <v>0.01</v>
          </cell>
          <cell r="BP1132">
            <v>0.01</v>
          </cell>
          <cell r="BQ1132">
            <v>0.01</v>
          </cell>
          <cell r="BR1132">
            <v>0.01</v>
          </cell>
          <cell r="BS1132">
            <v>0.01</v>
          </cell>
          <cell r="BT1132">
            <v>0.01</v>
          </cell>
          <cell r="BU1132">
            <v>0.01</v>
          </cell>
          <cell r="BV1132">
            <v>0.01</v>
          </cell>
          <cell r="BW1132">
            <v>0.02</v>
          </cell>
          <cell r="BX1132">
            <v>0.01</v>
          </cell>
          <cell r="BY1132">
            <v>0</v>
          </cell>
          <cell r="BZ1132">
            <v>0</v>
          </cell>
          <cell r="CA1132">
            <v>0</v>
          </cell>
          <cell r="CB1132">
            <v>0.01</v>
          </cell>
          <cell r="CC1132">
            <v>0.01</v>
          </cell>
          <cell r="CD1132">
            <v>0.01</v>
          </cell>
          <cell r="CE1132">
            <v>0.01</v>
          </cell>
          <cell r="CF1132">
            <v>0.01</v>
          </cell>
          <cell r="CG1132">
            <v>0.01</v>
          </cell>
          <cell r="CH1132">
            <v>0.01</v>
          </cell>
          <cell r="CI1132">
            <v>0.01</v>
          </cell>
          <cell r="CJ1132">
            <v>0.02</v>
          </cell>
          <cell r="CK1132">
            <v>0.01</v>
          </cell>
          <cell r="CL1132">
            <v>0</v>
          </cell>
          <cell r="CM1132">
            <v>0</v>
          </cell>
          <cell r="CN1132">
            <v>0.01</v>
          </cell>
          <cell r="CO1132">
            <v>0.01</v>
          </cell>
          <cell r="CP1132">
            <v>0.01</v>
          </cell>
          <cell r="CQ1132">
            <v>0.01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>
            <v>0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>
            <v>0</v>
          </cell>
          <cell r="DD1132">
            <v>0</v>
          </cell>
          <cell r="DE1132">
            <v>0</v>
          </cell>
          <cell r="DF1132">
            <v>0</v>
          </cell>
          <cell r="DG1132">
            <v>0</v>
          </cell>
          <cell r="DH1132">
            <v>0</v>
          </cell>
          <cell r="DI1132">
            <v>0</v>
          </cell>
          <cell r="DJ1132">
            <v>0</v>
          </cell>
          <cell r="DK1132">
            <v>0</v>
          </cell>
          <cell r="DL1132">
            <v>0</v>
          </cell>
          <cell r="DM1132">
            <v>0</v>
          </cell>
          <cell r="DN1132">
            <v>0</v>
          </cell>
          <cell r="DO1132">
            <v>0</v>
          </cell>
          <cell r="DP1132">
            <v>0</v>
          </cell>
          <cell r="DQ1132">
            <v>0</v>
          </cell>
          <cell r="DR1132">
            <v>0</v>
          </cell>
          <cell r="DS1132">
            <v>0</v>
          </cell>
          <cell r="DT1132">
            <v>0</v>
          </cell>
          <cell r="DU1132">
            <v>0</v>
          </cell>
          <cell r="DV1132">
            <v>0</v>
          </cell>
          <cell r="DW1132">
            <v>0</v>
          </cell>
          <cell r="DX1132">
            <v>0</v>
          </cell>
          <cell r="DY1132">
            <v>0</v>
          </cell>
          <cell r="DZ1132">
            <v>0</v>
          </cell>
          <cell r="EA1132">
            <v>0</v>
          </cell>
          <cell r="EB1132">
            <v>0</v>
          </cell>
          <cell r="EC1132">
            <v>0</v>
          </cell>
          <cell r="ED1132">
            <v>0</v>
          </cell>
        </row>
        <row r="1133">
          <cell r="F1133">
            <v>0.02</v>
          </cell>
          <cell r="G1133">
            <v>0.01</v>
          </cell>
          <cell r="H1133">
            <v>0.01</v>
          </cell>
          <cell r="I1133">
            <v>0.01</v>
          </cell>
          <cell r="J1133">
            <v>0.01</v>
          </cell>
          <cell r="K1133">
            <v>0.02</v>
          </cell>
          <cell r="L1133">
            <v>0.01</v>
          </cell>
          <cell r="M1133">
            <v>0.01</v>
          </cell>
          <cell r="N1133">
            <v>0.01</v>
          </cell>
          <cell r="O1133">
            <v>0.01</v>
          </cell>
          <cell r="P1133">
            <v>0.01</v>
          </cell>
          <cell r="Q1133">
            <v>0.01</v>
          </cell>
          <cell r="R1133">
            <v>0.01</v>
          </cell>
          <cell r="S1133">
            <v>0.01</v>
          </cell>
          <cell r="T1133">
            <v>0</v>
          </cell>
          <cell r="U1133">
            <v>0.01</v>
          </cell>
          <cell r="V1133">
            <v>0.01</v>
          </cell>
          <cell r="W1133">
            <v>0</v>
          </cell>
          <cell r="X1133">
            <v>0.01</v>
          </cell>
          <cell r="Y1133">
            <v>0.01</v>
          </cell>
          <cell r="Z1133">
            <v>0.01</v>
          </cell>
          <cell r="AA1133">
            <v>0.01</v>
          </cell>
          <cell r="AB1133">
            <v>0.01</v>
          </cell>
          <cell r="AC1133">
            <v>0.01</v>
          </cell>
          <cell r="AD1133">
            <v>0.01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0</v>
          </cell>
          <cell r="BZ1133">
            <v>0</v>
          </cell>
          <cell r="CA1133">
            <v>0</v>
          </cell>
          <cell r="CB1133">
            <v>0</v>
          </cell>
          <cell r="CC1133">
            <v>0</v>
          </cell>
          <cell r="CD1133">
            <v>0</v>
          </cell>
          <cell r="CE1133">
            <v>0</v>
          </cell>
          <cell r="CF1133">
            <v>0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0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>
            <v>0</v>
          </cell>
          <cell r="DD1133">
            <v>0</v>
          </cell>
          <cell r="DE1133">
            <v>0</v>
          </cell>
          <cell r="DF1133">
            <v>0</v>
          </cell>
          <cell r="DG1133">
            <v>0</v>
          </cell>
          <cell r="DH1133">
            <v>0</v>
          </cell>
          <cell r="DI1133">
            <v>0</v>
          </cell>
          <cell r="DJ1133">
            <v>0</v>
          </cell>
          <cell r="DK1133">
            <v>0</v>
          </cell>
          <cell r="DL1133">
            <v>0</v>
          </cell>
          <cell r="DM1133">
            <v>0</v>
          </cell>
          <cell r="DN1133">
            <v>0</v>
          </cell>
          <cell r="DO1133">
            <v>0</v>
          </cell>
          <cell r="DP1133">
            <v>0</v>
          </cell>
          <cell r="DQ1133">
            <v>0</v>
          </cell>
          <cell r="DR1133">
            <v>0</v>
          </cell>
          <cell r="DS1133">
            <v>0</v>
          </cell>
          <cell r="DT1133">
            <v>0</v>
          </cell>
          <cell r="DU1133">
            <v>0</v>
          </cell>
          <cell r="DV1133">
            <v>0</v>
          </cell>
          <cell r="DW1133">
            <v>0</v>
          </cell>
          <cell r="DX1133">
            <v>0</v>
          </cell>
          <cell r="DY1133">
            <v>0</v>
          </cell>
          <cell r="DZ1133">
            <v>0</v>
          </cell>
          <cell r="EA1133">
            <v>0</v>
          </cell>
          <cell r="EB1133">
            <v>0</v>
          </cell>
          <cell r="EC1133">
            <v>0</v>
          </cell>
          <cell r="ED1133">
            <v>0</v>
          </cell>
        </row>
        <row r="1134"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BS1134">
            <v>0</v>
          </cell>
          <cell r="BT1134">
            <v>0</v>
          </cell>
          <cell r="BU1134">
            <v>0</v>
          </cell>
          <cell r="BV1134">
            <v>0</v>
          </cell>
          <cell r="BW1134">
            <v>0</v>
          </cell>
          <cell r="BX1134">
            <v>0</v>
          </cell>
          <cell r="BY1134">
            <v>0</v>
          </cell>
          <cell r="BZ1134">
            <v>0</v>
          </cell>
          <cell r="CA1134">
            <v>0</v>
          </cell>
          <cell r="CB1134">
            <v>0</v>
          </cell>
          <cell r="CC1134">
            <v>0</v>
          </cell>
          <cell r="CD1134">
            <v>0</v>
          </cell>
          <cell r="CE1134">
            <v>0</v>
          </cell>
          <cell r="CF1134">
            <v>0</v>
          </cell>
          <cell r="CG1134">
            <v>0</v>
          </cell>
          <cell r="CH1134">
            <v>0</v>
          </cell>
          <cell r="CI1134">
            <v>0</v>
          </cell>
          <cell r="CJ1134">
            <v>0</v>
          </cell>
          <cell r="CK1134">
            <v>0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>
            <v>0</v>
          </cell>
          <cell r="DD1134">
            <v>0</v>
          </cell>
          <cell r="DE1134">
            <v>0</v>
          </cell>
          <cell r="DF1134">
            <v>0</v>
          </cell>
          <cell r="DG1134">
            <v>0</v>
          </cell>
          <cell r="DH1134">
            <v>0</v>
          </cell>
          <cell r="DI1134">
            <v>0</v>
          </cell>
          <cell r="DJ1134">
            <v>0</v>
          </cell>
          <cell r="DK1134">
            <v>0</v>
          </cell>
          <cell r="DL1134">
            <v>0</v>
          </cell>
          <cell r="DM1134">
            <v>0</v>
          </cell>
          <cell r="DN1134">
            <v>0</v>
          </cell>
          <cell r="DO1134">
            <v>0</v>
          </cell>
          <cell r="DP1134">
            <v>0</v>
          </cell>
          <cell r="DQ1134">
            <v>0</v>
          </cell>
          <cell r="DR1134">
            <v>0</v>
          </cell>
          <cell r="DS1134">
            <v>0</v>
          </cell>
          <cell r="DT1134">
            <v>0</v>
          </cell>
          <cell r="DU1134">
            <v>0</v>
          </cell>
          <cell r="DV1134">
            <v>0</v>
          </cell>
          <cell r="DW1134">
            <v>0</v>
          </cell>
          <cell r="DX1134">
            <v>0</v>
          </cell>
          <cell r="DY1134">
            <v>0</v>
          </cell>
          <cell r="DZ1134">
            <v>0</v>
          </cell>
          <cell r="EA1134">
            <v>0</v>
          </cell>
          <cell r="EB1134">
            <v>0</v>
          </cell>
          <cell r="EC1134">
            <v>0</v>
          </cell>
          <cell r="ED1134">
            <v>0</v>
          </cell>
        </row>
        <row r="1135">
          <cell r="F1135">
            <v>0.01</v>
          </cell>
          <cell r="G1135">
            <v>0.01</v>
          </cell>
          <cell r="H1135">
            <v>0</v>
          </cell>
          <cell r="I1135">
            <v>0</v>
          </cell>
          <cell r="J1135">
            <v>0.01</v>
          </cell>
          <cell r="K1135">
            <v>0.01</v>
          </cell>
          <cell r="L1135">
            <v>0</v>
          </cell>
          <cell r="M1135">
            <v>0</v>
          </cell>
          <cell r="N1135">
            <v>0.01</v>
          </cell>
          <cell r="O1135">
            <v>0</v>
          </cell>
          <cell r="P1135">
            <v>0.01</v>
          </cell>
          <cell r="Q1135">
            <v>0.01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0.01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0.01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BS1135">
            <v>0</v>
          </cell>
          <cell r="BT1135">
            <v>0</v>
          </cell>
          <cell r="BU1135">
            <v>0</v>
          </cell>
          <cell r="BV1135">
            <v>0</v>
          </cell>
          <cell r="BW1135">
            <v>0</v>
          </cell>
          <cell r="BX1135">
            <v>0</v>
          </cell>
          <cell r="BY1135">
            <v>0</v>
          </cell>
          <cell r="BZ1135">
            <v>0</v>
          </cell>
          <cell r="CA1135">
            <v>0</v>
          </cell>
          <cell r="CB1135">
            <v>0</v>
          </cell>
          <cell r="CC1135">
            <v>0</v>
          </cell>
          <cell r="CD1135">
            <v>0</v>
          </cell>
          <cell r="CE1135">
            <v>0</v>
          </cell>
          <cell r="CF1135">
            <v>0</v>
          </cell>
          <cell r="CG1135">
            <v>0</v>
          </cell>
          <cell r="CH1135">
            <v>0</v>
          </cell>
          <cell r="CI1135">
            <v>0</v>
          </cell>
          <cell r="CJ1135">
            <v>0</v>
          </cell>
          <cell r="CK1135">
            <v>0</v>
          </cell>
          <cell r="CL1135">
            <v>0</v>
          </cell>
          <cell r="CM1135">
            <v>0</v>
          </cell>
          <cell r="CN1135">
            <v>0</v>
          </cell>
          <cell r="CO1135">
            <v>0</v>
          </cell>
          <cell r="CP1135">
            <v>0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>
            <v>0</v>
          </cell>
          <cell r="CY1135">
            <v>0</v>
          </cell>
          <cell r="CZ1135">
            <v>0</v>
          </cell>
          <cell r="DA1135">
            <v>0</v>
          </cell>
          <cell r="DB1135">
            <v>0</v>
          </cell>
          <cell r="DC1135">
            <v>0</v>
          </cell>
          <cell r="DD1135">
            <v>0</v>
          </cell>
          <cell r="DE1135">
            <v>0</v>
          </cell>
          <cell r="DF1135">
            <v>0</v>
          </cell>
          <cell r="DG1135">
            <v>0</v>
          </cell>
          <cell r="DH1135">
            <v>0</v>
          </cell>
          <cell r="DI1135">
            <v>0</v>
          </cell>
          <cell r="DJ1135">
            <v>0</v>
          </cell>
          <cell r="DK1135">
            <v>0</v>
          </cell>
          <cell r="DL1135">
            <v>0</v>
          </cell>
          <cell r="DM1135">
            <v>0</v>
          </cell>
          <cell r="DN1135">
            <v>0</v>
          </cell>
          <cell r="DO1135">
            <v>0</v>
          </cell>
          <cell r="DP1135">
            <v>0</v>
          </cell>
          <cell r="DQ1135">
            <v>0</v>
          </cell>
          <cell r="DR1135">
            <v>0</v>
          </cell>
          <cell r="DS1135">
            <v>0</v>
          </cell>
          <cell r="DT1135">
            <v>0</v>
          </cell>
          <cell r="DU1135">
            <v>0</v>
          </cell>
          <cell r="DV1135">
            <v>0</v>
          </cell>
          <cell r="DW1135">
            <v>0</v>
          </cell>
          <cell r="DX1135">
            <v>0</v>
          </cell>
          <cell r="DY1135">
            <v>0</v>
          </cell>
          <cell r="DZ1135">
            <v>0</v>
          </cell>
          <cell r="EA1135">
            <v>0</v>
          </cell>
          <cell r="EB1135">
            <v>0</v>
          </cell>
          <cell r="EC1135">
            <v>0</v>
          </cell>
          <cell r="ED1135">
            <v>0</v>
          </cell>
        </row>
        <row r="1137">
          <cell r="F1137">
            <v>0.04</v>
          </cell>
          <cell r="G1137">
            <v>0.03</v>
          </cell>
          <cell r="H1137">
            <v>0.03</v>
          </cell>
          <cell r="I1137">
            <v>0.02</v>
          </cell>
          <cell r="J1137">
            <v>0.03</v>
          </cell>
          <cell r="K1137">
            <v>0.02</v>
          </cell>
          <cell r="L1137">
            <v>0.01</v>
          </cell>
          <cell r="M1137">
            <v>0.01</v>
          </cell>
          <cell r="N1137">
            <v>0.02</v>
          </cell>
          <cell r="O1137">
            <v>0.02</v>
          </cell>
          <cell r="P1137">
            <v>0.03</v>
          </cell>
          <cell r="Q1137">
            <v>0.03</v>
          </cell>
          <cell r="R1137">
            <v>0.02</v>
          </cell>
          <cell r="S1137">
            <v>0.03</v>
          </cell>
          <cell r="T1137">
            <v>0.02</v>
          </cell>
          <cell r="U1137">
            <v>0.03</v>
          </cell>
          <cell r="V1137">
            <v>0.02</v>
          </cell>
          <cell r="W1137">
            <v>0.03</v>
          </cell>
          <cell r="X1137">
            <v>0.02</v>
          </cell>
          <cell r="Y1137">
            <v>0.01</v>
          </cell>
          <cell r="Z1137">
            <v>0.01</v>
          </cell>
          <cell r="AA1137">
            <v>0.01</v>
          </cell>
          <cell r="AB1137">
            <v>0.02</v>
          </cell>
          <cell r="AC1137">
            <v>0.03</v>
          </cell>
          <cell r="AD1137">
            <v>0.03</v>
          </cell>
          <cell r="AE1137">
            <v>0</v>
          </cell>
          <cell r="AF1137">
            <v>0</v>
          </cell>
          <cell r="AG1137">
            <v>0.01</v>
          </cell>
          <cell r="AH1137">
            <v>0.01</v>
          </cell>
          <cell r="AI1137">
            <v>0</v>
          </cell>
          <cell r="AJ1137">
            <v>0.01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  <cell r="AP1137">
            <v>0.01</v>
          </cell>
          <cell r="AQ1137">
            <v>0</v>
          </cell>
          <cell r="AR1137">
            <v>0</v>
          </cell>
          <cell r="AS1137">
            <v>0</v>
          </cell>
          <cell r="AT1137">
            <v>0.01</v>
          </cell>
          <cell r="AU1137">
            <v>0.01</v>
          </cell>
          <cell r="AV1137">
            <v>0</v>
          </cell>
          <cell r="AW1137">
            <v>0.01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0.01</v>
          </cell>
          <cell r="BD1137">
            <v>0</v>
          </cell>
          <cell r="BE1137">
            <v>0</v>
          </cell>
          <cell r="BF1137">
            <v>0</v>
          </cell>
          <cell r="BG1137">
            <v>0.01</v>
          </cell>
          <cell r="BH1137">
            <v>0.01</v>
          </cell>
          <cell r="BI1137">
            <v>0</v>
          </cell>
          <cell r="BJ1137">
            <v>0.01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0.01</v>
          </cell>
          <cell r="BQ1137">
            <v>0</v>
          </cell>
          <cell r="BR1137">
            <v>0</v>
          </cell>
          <cell r="BS1137">
            <v>0</v>
          </cell>
          <cell r="BT1137">
            <v>0.01</v>
          </cell>
          <cell r="BU1137">
            <v>0.01</v>
          </cell>
          <cell r="BV1137">
            <v>0</v>
          </cell>
          <cell r="BW1137">
            <v>0.01</v>
          </cell>
          <cell r="BX1137">
            <v>0</v>
          </cell>
          <cell r="BY1137">
            <v>0</v>
          </cell>
          <cell r="BZ1137">
            <v>0</v>
          </cell>
          <cell r="CA1137">
            <v>0</v>
          </cell>
          <cell r="CB1137">
            <v>0</v>
          </cell>
          <cell r="CC1137">
            <v>0</v>
          </cell>
          <cell r="CD1137">
            <v>0</v>
          </cell>
          <cell r="CE1137">
            <v>0</v>
          </cell>
          <cell r="CF1137">
            <v>0</v>
          </cell>
          <cell r="CG1137">
            <v>0.01</v>
          </cell>
          <cell r="CH1137">
            <v>0.01</v>
          </cell>
          <cell r="CI1137">
            <v>0</v>
          </cell>
          <cell r="CJ1137">
            <v>0.01</v>
          </cell>
          <cell r="CK1137">
            <v>0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0</v>
          </cell>
          <cell r="CX1137">
            <v>0</v>
          </cell>
          <cell r="CY1137">
            <v>0</v>
          </cell>
          <cell r="CZ1137">
            <v>0</v>
          </cell>
          <cell r="DA1137">
            <v>0</v>
          </cell>
          <cell r="DB1137">
            <v>0</v>
          </cell>
          <cell r="DC1137">
            <v>0</v>
          </cell>
          <cell r="DD1137">
            <v>0</v>
          </cell>
          <cell r="DE1137">
            <v>0</v>
          </cell>
          <cell r="DF1137">
            <v>0</v>
          </cell>
          <cell r="DG1137">
            <v>0</v>
          </cell>
          <cell r="DH1137">
            <v>0</v>
          </cell>
          <cell r="DI1137">
            <v>0</v>
          </cell>
          <cell r="DJ1137">
            <v>0</v>
          </cell>
          <cell r="DK1137">
            <v>0</v>
          </cell>
          <cell r="DL1137">
            <v>0</v>
          </cell>
          <cell r="DM1137">
            <v>0</v>
          </cell>
          <cell r="DN1137">
            <v>0</v>
          </cell>
          <cell r="DO1137">
            <v>0</v>
          </cell>
          <cell r="DP1137">
            <v>0</v>
          </cell>
          <cell r="DQ1137">
            <v>0</v>
          </cell>
          <cell r="DR1137">
            <v>0</v>
          </cell>
          <cell r="DS1137">
            <v>0</v>
          </cell>
          <cell r="DT1137">
            <v>0</v>
          </cell>
          <cell r="DU1137">
            <v>0</v>
          </cell>
          <cell r="DV1137">
            <v>0</v>
          </cell>
          <cell r="DW1137">
            <v>0</v>
          </cell>
          <cell r="DX1137">
            <v>0</v>
          </cell>
          <cell r="DY1137">
            <v>0</v>
          </cell>
          <cell r="DZ1137">
            <v>0</v>
          </cell>
          <cell r="EA1137">
            <v>0</v>
          </cell>
          <cell r="EB1137">
            <v>0</v>
          </cell>
          <cell r="EC1137">
            <v>0</v>
          </cell>
          <cell r="ED1137">
            <v>0</v>
          </cell>
        </row>
        <row r="1139">
          <cell r="F1139">
            <v>0.01</v>
          </cell>
          <cell r="G1139">
            <v>0.01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0.01</v>
          </cell>
          <cell r="Q1139">
            <v>0.01</v>
          </cell>
          <cell r="R1139">
            <v>0</v>
          </cell>
          <cell r="S1139">
            <v>0</v>
          </cell>
          <cell r="T1139">
            <v>0.01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0.01</v>
          </cell>
          <cell r="AH1139">
            <v>0.02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0.01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0.01</v>
          </cell>
          <cell r="BG1139">
            <v>0.01</v>
          </cell>
          <cell r="BH1139">
            <v>0.01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0.01</v>
          </cell>
          <cell r="BQ1139">
            <v>0</v>
          </cell>
          <cell r="BR1139">
            <v>0</v>
          </cell>
          <cell r="BS1139">
            <v>0</v>
          </cell>
          <cell r="BT1139">
            <v>0.01</v>
          </cell>
          <cell r="BU1139">
            <v>0.01</v>
          </cell>
          <cell r="BV1139">
            <v>0</v>
          </cell>
          <cell r="BW1139">
            <v>0</v>
          </cell>
          <cell r="BX1139">
            <v>0</v>
          </cell>
          <cell r="BY1139">
            <v>0</v>
          </cell>
          <cell r="BZ1139">
            <v>0</v>
          </cell>
          <cell r="CA1139">
            <v>0</v>
          </cell>
          <cell r="CB1139">
            <v>0</v>
          </cell>
          <cell r="CC1139">
            <v>0.01</v>
          </cell>
          <cell r="CD1139">
            <v>0.01</v>
          </cell>
          <cell r="CE1139">
            <v>0</v>
          </cell>
          <cell r="CF1139">
            <v>0</v>
          </cell>
          <cell r="CG1139">
            <v>0.01</v>
          </cell>
          <cell r="CH1139">
            <v>0</v>
          </cell>
          <cell r="CI1139">
            <v>0</v>
          </cell>
          <cell r="CJ1139">
            <v>0</v>
          </cell>
          <cell r="CK1139">
            <v>0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0.01</v>
          </cell>
          <cell r="CT1139">
            <v>0</v>
          </cell>
          <cell r="CU1139">
            <v>0.01</v>
          </cell>
          <cell r="CV1139">
            <v>0</v>
          </cell>
          <cell r="CW1139">
            <v>0</v>
          </cell>
          <cell r="CX1139">
            <v>0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>
            <v>0.01</v>
          </cell>
          <cell r="DD1139">
            <v>0</v>
          </cell>
          <cell r="DE1139">
            <v>0.01</v>
          </cell>
          <cell r="DF1139">
            <v>0.01</v>
          </cell>
          <cell r="DG1139">
            <v>0.01</v>
          </cell>
          <cell r="DH1139">
            <v>0.01</v>
          </cell>
          <cell r="DI1139">
            <v>0.01</v>
          </cell>
          <cell r="DJ1139">
            <v>0</v>
          </cell>
          <cell r="DK1139">
            <v>0</v>
          </cell>
          <cell r="DL1139">
            <v>0</v>
          </cell>
          <cell r="DM1139">
            <v>0</v>
          </cell>
          <cell r="DN1139">
            <v>0.01</v>
          </cell>
          <cell r="DO1139">
            <v>0.01</v>
          </cell>
          <cell r="DP1139">
            <v>0.01</v>
          </cell>
          <cell r="DQ1139">
            <v>0</v>
          </cell>
          <cell r="DR1139">
            <v>0</v>
          </cell>
          <cell r="DS1139">
            <v>0</v>
          </cell>
          <cell r="DT1139">
            <v>0</v>
          </cell>
          <cell r="DU1139">
            <v>0</v>
          </cell>
          <cell r="DV1139">
            <v>0</v>
          </cell>
          <cell r="DW1139">
            <v>0</v>
          </cell>
          <cell r="DX1139">
            <v>0</v>
          </cell>
          <cell r="DY1139">
            <v>0</v>
          </cell>
          <cell r="DZ1139">
            <v>0</v>
          </cell>
          <cell r="EA1139">
            <v>0</v>
          </cell>
          <cell r="EB1139">
            <v>0</v>
          </cell>
          <cell r="EC1139">
            <v>0</v>
          </cell>
          <cell r="ED1139">
            <v>0</v>
          </cell>
        </row>
        <row r="1140"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0</v>
          </cell>
          <cell r="BE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BS1140">
            <v>0</v>
          </cell>
          <cell r="BT1140">
            <v>0</v>
          </cell>
          <cell r="BU1140">
            <v>0</v>
          </cell>
          <cell r="BV1140">
            <v>0</v>
          </cell>
          <cell r="BW1140">
            <v>0</v>
          </cell>
          <cell r="BX1140">
            <v>0</v>
          </cell>
          <cell r="BY1140">
            <v>0</v>
          </cell>
          <cell r="BZ1140">
            <v>0</v>
          </cell>
          <cell r="CA1140">
            <v>0</v>
          </cell>
          <cell r="CB1140">
            <v>0</v>
          </cell>
          <cell r="CC1140">
            <v>0</v>
          </cell>
          <cell r="CD1140">
            <v>0</v>
          </cell>
          <cell r="CE1140">
            <v>0</v>
          </cell>
          <cell r="CF1140">
            <v>0</v>
          </cell>
          <cell r="CG1140">
            <v>0</v>
          </cell>
          <cell r="CH1140">
            <v>0</v>
          </cell>
          <cell r="CI1140">
            <v>0</v>
          </cell>
          <cell r="CJ1140">
            <v>0</v>
          </cell>
          <cell r="CK1140">
            <v>0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>
            <v>0</v>
          </cell>
          <cell r="CY1140">
            <v>0</v>
          </cell>
          <cell r="CZ1140">
            <v>0</v>
          </cell>
          <cell r="DA1140">
            <v>0</v>
          </cell>
          <cell r="DB1140">
            <v>0</v>
          </cell>
          <cell r="DC1140">
            <v>0</v>
          </cell>
          <cell r="DD1140">
            <v>0</v>
          </cell>
          <cell r="DE1140">
            <v>0</v>
          </cell>
          <cell r="DF1140">
            <v>0</v>
          </cell>
          <cell r="DG1140">
            <v>0</v>
          </cell>
          <cell r="DH1140">
            <v>0</v>
          </cell>
          <cell r="DI1140">
            <v>0</v>
          </cell>
          <cell r="DJ1140">
            <v>0</v>
          </cell>
          <cell r="DK1140">
            <v>0</v>
          </cell>
          <cell r="DL1140">
            <v>0</v>
          </cell>
          <cell r="DM1140">
            <v>0</v>
          </cell>
          <cell r="DN1140">
            <v>0</v>
          </cell>
          <cell r="DO1140">
            <v>0</v>
          </cell>
          <cell r="DP1140">
            <v>0</v>
          </cell>
          <cell r="DQ1140">
            <v>0</v>
          </cell>
          <cell r="DR1140">
            <v>0</v>
          </cell>
          <cell r="DS1140">
            <v>0</v>
          </cell>
          <cell r="DT1140">
            <v>0</v>
          </cell>
          <cell r="DU1140">
            <v>0</v>
          </cell>
          <cell r="DV1140">
            <v>0</v>
          </cell>
          <cell r="DW1140">
            <v>0</v>
          </cell>
          <cell r="DX1140">
            <v>0</v>
          </cell>
          <cell r="DY1140">
            <v>0</v>
          </cell>
          <cell r="DZ1140">
            <v>0</v>
          </cell>
          <cell r="EA1140">
            <v>0</v>
          </cell>
          <cell r="EB1140">
            <v>0</v>
          </cell>
          <cell r="EC1140">
            <v>0</v>
          </cell>
          <cell r="ED1140">
            <v>0</v>
          </cell>
        </row>
        <row r="1141"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BU1141">
            <v>0</v>
          </cell>
          <cell r="BV1141">
            <v>0</v>
          </cell>
          <cell r="BW1141">
            <v>0</v>
          </cell>
          <cell r="BX1141">
            <v>0</v>
          </cell>
          <cell r="BY1141">
            <v>0</v>
          </cell>
          <cell r="BZ1141">
            <v>0</v>
          </cell>
          <cell r="CA1141">
            <v>0</v>
          </cell>
          <cell r="CB1141">
            <v>0</v>
          </cell>
          <cell r="CC1141">
            <v>0</v>
          </cell>
          <cell r="CD1141">
            <v>0</v>
          </cell>
          <cell r="CE1141">
            <v>0</v>
          </cell>
          <cell r="CF1141">
            <v>0</v>
          </cell>
          <cell r="CG1141">
            <v>0</v>
          </cell>
          <cell r="CH1141">
            <v>0</v>
          </cell>
          <cell r="CI1141">
            <v>0</v>
          </cell>
          <cell r="CJ1141">
            <v>0</v>
          </cell>
          <cell r="CK1141">
            <v>0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>
            <v>0</v>
          </cell>
          <cell r="CY1141">
            <v>0</v>
          </cell>
          <cell r="CZ1141">
            <v>0</v>
          </cell>
          <cell r="DA1141">
            <v>0</v>
          </cell>
          <cell r="DB1141">
            <v>0</v>
          </cell>
          <cell r="DC1141">
            <v>0</v>
          </cell>
          <cell r="DD1141">
            <v>0</v>
          </cell>
          <cell r="DE1141">
            <v>0</v>
          </cell>
          <cell r="DF1141">
            <v>0</v>
          </cell>
          <cell r="DG1141">
            <v>0</v>
          </cell>
          <cell r="DH1141">
            <v>0</v>
          </cell>
          <cell r="DI1141">
            <v>0</v>
          </cell>
          <cell r="DJ1141">
            <v>0</v>
          </cell>
          <cell r="DK1141">
            <v>0</v>
          </cell>
          <cell r="DL1141">
            <v>0</v>
          </cell>
          <cell r="DM1141">
            <v>0</v>
          </cell>
          <cell r="DN1141">
            <v>0</v>
          </cell>
          <cell r="DO1141">
            <v>0</v>
          </cell>
          <cell r="DP1141">
            <v>0</v>
          </cell>
          <cell r="DQ1141">
            <v>0</v>
          </cell>
          <cell r="DR1141">
            <v>0</v>
          </cell>
          <cell r="DS1141">
            <v>0</v>
          </cell>
          <cell r="DT1141">
            <v>0</v>
          </cell>
          <cell r="DU1141">
            <v>0</v>
          </cell>
          <cell r="DV1141">
            <v>0</v>
          </cell>
          <cell r="DW1141">
            <v>0</v>
          </cell>
          <cell r="DX1141">
            <v>0</v>
          </cell>
          <cell r="DY1141">
            <v>0</v>
          </cell>
          <cell r="DZ1141">
            <v>0</v>
          </cell>
          <cell r="EA1141">
            <v>0</v>
          </cell>
          <cell r="EB1141">
            <v>0</v>
          </cell>
          <cell r="EC1141">
            <v>0</v>
          </cell>
          <cell r="ED1141">
            <v>0</v>
          </cell>
        </row>
        <row r="1142"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0.03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  <cell r="BX1142">
            <v>0</v>
          </cell>
          <cell r="BY1142">
            <v>0</v>
          </cell>
          <cell r="BZ1142">
            <v>0</v>
          </cell>
          <cell r="CA1142">
            <v>0</v>
          </cell>
          <cell r="CB1142">
            <v>0</v>
          </cell>
          <cell r="CC1142">
            <v>0</v>
          </cell>
          <cell r="CD1142">
            <v>0</v>
          </cell>
          <cell r="CE1142">
            <v>0</v>
          </cell>
          <cell r="CF1142">
            <v>0</v>
          </cell>
          <cell r="CG1142">
            <v>0</v>
          </cell>
          <cell r="CH1142">
            <v>0</v>
          </cell>
          <cell r="CI1142">
            <v>0</v>
          </cell>
          <cell r="CJ1142">
            <v>0</v>
          </cell>
          <cell r="CK1142">
            <v>0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>
            <v>0</v>
          </cell>
          <cell r="DD1142">
            <v>0</v>
          </cell>
          <cell r="DE1142">
            <v>0</v>
          </cell>
          <cell r="DF1142">
            <v>0</v>
          </cell>
          <cell r="DG1142">
            <v>0</v>
          </cell>
          <cell r="DH1142">
            <v>0</v>
          </cell>
          <cell r="DI1142">
            <v>0</v>
          </cell>
          <cell r="DJ1142">
            <v>0</v>
          </cell>
          <cell r="DK1142">
            <v>0</v>
          </cell>
          <cell r="DL1142">
            <v>0</v>
          </cell>
          <cell r="DM1142">
            <v>0</v>
          </cell>
          <cell r="DN1142">
            <v>0</v>
          </cell>
          <cell r="DO1142">
            <v>0</v>
          </cell>
          <cell r="DP1142">
            <v>0</v>
          </cell>
          <cell r="DQ1142">
            <v>0</v>
          </cell>
          <cell r="DR1142">
            <v>0</v>
          </cell>
          <cell r="DS1142">
            <v>0</v>
          </cell>
          <cell r="DT1142">
            <v>0</v>
          </cell>
          <cell r="DU1142">
            <v>0</v>
          </cell>
          <cell r="DV1142">
            <v>0</v>
          </cell>
          <cell r="DW1142">
            <v>0</v>
          </cell>
          <cell r="DX1142">
            <v>0</v>
          </cell>
          <cell r="DY1142">
            <v>0</v>
          </cell>
          <cell r="DZ1142">
            <v>0</v>
          </cell>
          <cell r="EA1142">
            <v>0</v>
          </cell>
          <cell r="EB1142">
            <v>0</v>
          </cell>
          <cell r="EC1142">
            <v>0</v>
          </cell>
          <cell r="ED1142">
            <v>0</v>
          </cell>
        </row>
        <row r="1143">
          <cell r="F1143">
            <v>0</v>
          </cell>
          <cell r="G1143">
            <v>-0.01</v>
          </cell>
          <cell r="H1143">
            <v>0.01</v>
          </cell>
          <cell r="I1143">
            <v>0</v>
          </cell>
          <cell r="J1143">
            <v>0.03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0.04</v>
          </cell>
          <cell r="P1143">
            <v>0.02</v>
          </cell>
          <cell r="Q1143">
            <v>0</v>
          </cell>
          <cell r="R1143">
            <v>0.01</v>
          </cell>
          <cell r="S1143">
            <v>0.03</v>
          </cell>
          <cell r="T1143">
            <v>0</v>
          </cell>
          <cell r="U1143">
            <v>0.04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0.02</v>
          </cell>
          <cell r="AC1143">
            <v>0.02</v>
          </cell>
          <cell r="AD1143">
            <v>0</v>
          </cell>
          <cell r="AE1143">
            <v>0</v>
          </cell>
          <cell r="AF1143">
            <v>-0.01</v>
          </cell>
          <cell r="AG1143">
            <v>0</v>
          </cell>
          <cell r="AH1143">
            <v>0.01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0.01</v>
          </cell>
          <cell r="AN1143">
            <v>0</v>
          </cell>
          <cell r="AO1143">
            <v>0</v>
          </cell>
          <cell r="AP1143">
            <v>0.02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0</v>
          </cell>
          <cell r="BZ1143">
            <v>0</v>
          </cell>
          <cell r="CA1143">
            <v>0</v>
          </cell>
          <cell r="CB1143">
            <v>0</v>
          </cell>
          <cell r="CC1143">
            <v>0</v>
          </cell>
          <cell r="CD1143">
            <v>0</v>
          </cell>
          <cell r="CE1143">
            <v>0</v>
          </cell>
          <cell r="CF1143">
            <v>0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>
            <v>0</v>
          </cell>
          <cell r="DD1143">
            <v>0</v>
          </cell>
          <cell r="DE1143">
            <v>0</v>
          </cell>
          <cell r="DF1143">
            <v>0</v>
          </cell>
          <cell r="DG1143">
            <v>0</v>
          </cell>
          <cell r="DH1143">
            <v>0</v>
          </cell>
          <cell r="DI1143">
            <v>0</v>
          </cell>
          <cell r="DJ1143">
            <v>0</v>
          </cell>
          <cell r="DK1143">
            <v>0</v>
          </cell>
          <cell r="DL1143">
            <v>0</v>
          </cell>
          <cell r="DM1143">
            <v>0</v>
          </cell>
          <cell r="DN1143">
            <v>0</v>
          </cell>
          <cell r="DO1143">
            <v>0</v>
          </cell>
          <cell r="DP1143">
            <v>0</v>
          </cell>
          <cell r="DQ1143">
            <v>0</v>
          </cell>
          <cell r="DR1143">
            <v>0</v>
          </cell>
          <cell r="DS1143">
            <v>0</v>
          </cell>
          <cell r="DT1143">
            <v>0</v>
          </cell>
          <cell r="DU1143">
            <v>0</v>
          </cell>
          <cell r="DV1143">
            <v>0</v>
          </cell>
          <cell r="DW1143">
            <v>0</v>
          </cell>
          <cell r="DX1143">
            <v>0</v>
          </cell>
          <cell r="DY1143">
            <v>0</v>
          </cell>
          <cell r="DZ1143">
            <v>0</v>
          </cell>
          <cell r="EA1143">
            <v>0</v>
          </cell>
          <cell r="EB1143">
            <v>0</v>
          </cell>
          <cell r="EC1143">
            <v>0</v>
          </cell>
          <cell r="ED1143">
            <v>0</v>
          </cell>
        </row>
        <row r="1144"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0.01</v>
          </cell>
          <cell r="L1144">
            <v>0.01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0.01</v>
          </cell>
          <cell r="V1144">
            <v>0</v>
          </cell>
          <cell r="W1144">
            <v>0</v>
          </cell>
          <cell r="X1144">
            <v>0.01</v>
          </cell>
          <cell r="Y1144">
            <v>0</v>
          </cell>
          <cell r="Z1144">
            <v>0</v>
          </cell>
          <cell r="AA1144">
            <v>0.01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0.01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0.01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0.01</v>
          </cell>
          <cell r="BD1144">
            <v>0</v>
          </cell>
          <cell r="BE1144">
            <v>0</v>
          </cell>
          <cell r="BF1144">
            <v>0.01</v>
          </cell>
          <cell r="BG1144">
            <v>0</v>
          </cell>
          <cell r="BH1144">
            <v>0</v>
          </cell>
          <cell r="BI1144">
            <v>0</v>
          </cell>
          <cell r="BJ1144">
            <v>0.1</v>
          </cell>
          <cell r="BK1144">
            <v>0</v>
          </cell>
          <cell r="BL1144">
            <v>0</v>
          </cell>
          <cell r="BM1144">
            <v>0</v>
          </cell>
          <cell r="BN1144">
            <v>0.01</v>
          </cell>
          <cell r="BO1144">
            <v>0</v>
          </cell>
          <cell r="BP1144">
            <v>0.01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U1144">
            <v>0</v>
          </cell>
          <cell r="BV1144">
            <v>0.01</v>
          </cell>
          <cell r="BW1144">
            <v>0</v>
          </cell>
          <cell r="BX1144">
            <v>0</v>
          </cell>
          <cell r="BY1144">
            <v>0.01</v>
          </cell>
          <cell r="BZ1144">
            <v>0</v>
          </cell>
          <cell r="CA1144">
            <v>0</v>
          </cell>
          <cell r="CB1144">
            <v>0</v>
          </cell>
          <cell r="CC1144">
            <v>0.01</v>
          </cell>
          <cell r="CD1144">
            <v>0.01</v>
          </cell>
          <cell r="CE1144">
            <v>0</v>
          </cell>
          <cell r="CF1144">
            <v>0</v>
          </cell>
          <cell r="CG1144">
            <v>0</v>
          </cell>
          <cell r="CH1144">
            <v>0</v>
          </cell>
          <cell r="CI1144">
            <v>0</v>
          </cell>
          <cell r="CJ1144">
            <v>0</v>
          </cell>
          <cell r="CK1144">
            <v>0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0.01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>
            <v>0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>
            <v>0</v>
          </cell>
          <cell r="DD1144">
            <v>0</v>
          </cell>
          <cell r="DE1144">
            <v>0</v>
          </cell>
          <cell r="DF1144">
            <v>0</v>
          </cell>
          <cell r="DG1144">
            <v>0</v>
          </cell>
          <cell r="DH1144">
            <v>0</v>
          </cell>
          <cell r="DI1144">
            <v>0</v>
          </cell>
          <cell r="DJ1144">
            <v>0</v>
          </cell>
          <cell r="DK1144">
            <v>0</v>
          </cell>
          <cell r="DL1144">
            <v>0</v>
          </cell>
          <cell r="DM1144">
            <v>0</v>
          </cell>
          <cell r="DN1144">
            <v>0</v>
          </cell>
          <cell r="DO1144">
            <v>0</v>
          </cell>
          <cell r="DP1144">
            <v>0</v>
          </cell>
          <cell r="DQ1144">
            <v>0</v>
          </cell>
          <cell r="DR1144">
            <v>0</v>
          </cell>
          <cell r="DS1144">
            <v>0</v>
          </cell>
          <cell r="DT1144">
            <v>0</v>
          </cell>
          <cell r="DU1144">
            <v>0</v>
          </cell>
          <cell r="DV1144">
            <v>0</v>
          </cell>
          <cell r="DW1144">
            <v>0</v>
          </cell>
          <cell r="DX1144">
            <v>0</v>
          </cell>
          <cell r="DY1144">
            <v>0</v>
          </cell>
          <cell r="DZ1144">
            <v>0</v>
          </cell>
          <cell r="EA1144">
            <v>0</v>
          </cell>
          <cell r="EB1144">
            <v>0</v>
          </cell>
          <cell r="EC1144">
            <v>0</v>
          </cell>
          <cell r="ED1144">
            <v>0</v>
          </cell>
        </row>
        <row r="1145">
          <cell r="F1145">
            <v>0</v>
          </cell>
          <cell r="G1145">
            <v>0</v>
          </cell>
          <cell r="H1145">
            <v>0.01</v>
          </cell>
          <cell r="I1145">
            <v>0</v>
          </cell>
          <cell r="J1145">
            <v>0</v>
          </cell>
          <cell r="K1145">
            <v>0.01</v>
          </cell>
          <cell r="L1145">
            <v>0.01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0.01</v>
          </cell>
          <cell r="T1145">
            <v>0</v>
          </cell>
          <cell r="U1145">
            <v>0.01</v>
          </cell>
          <cell r="V1145">
            <v>0.01</v>
          </cell>
          <cell r="W1145">
            <v>0</v>
          </cell>
          <cell r="X1145">
            <v>0</v>
          </cell>
          <cell r="Y1145">
            <v>0.01</v>
          </cell>
          <cell r="Z1145">
            <v>0</v>
          </cell>
          <cell r="AA1145">
            <v>0.01</v>
          </cell>
          <cell r="AB1145">
            <v>0</v>
          </cell>
          <cell r="AC1145">
            <v>0.01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0.01</v>
          </cell>
          <cell r="AL1145">
            <v>0</v>
          </cell>
          <cell r="AM1145">
            <v>0</v>
          </cell>
          <cell r="AN1145">
            <v>0.01</v>
          </cell>
          <cell r="AO1145">
            <v>0</v>
          </cell>
          <cell r="AP1145">
            <v>0.01</v>
          </cell>
          <cell r="AQ1145">
            <v>0.01</v>
          </cell>
          <cell r="AR1145">
            <v>0</v>
          </cell>
          <cell r="AS1145">
            <v>0.01</v>
          </cell>
          <cell r="AT1145">
            <v>0</v>
          </cell>
          <cell r="AU1145">
            <v>0.01</v>
          </cell>
          <cell r="AV1145">
            <v>0</v>
          </cell>
          <cell r="AW1145">
            <v>0.01</v>
          </cell>
          <cell r="AX1145">
            <v>0</v>
          </cell>
          <cell r="AY1145">
            <v>0.01</v>
          </cell>
          <cell r="AZ1145">
            <v>0</v>
          </cell>
          <cell r="BA1145">
            <v>0</v>
          </cell>
          <cell r="BB1145">
            <v>0</v>
          </cell>
          <cell r="BC1145">
            <v>0.01</v>
          </cell>
          <cell r="BD1145">
            <v>0</v>
          </cell>
          <cell r="BE1145">
            <v>0.01</v>
          </cell>
          <cell r="BF1145">
            <v>0.01</v>
          </cell>
          <cell r="BG1145">
            <v>0</v>
          </cell>
          <cell r="BH1145">
            <v>0.01</v>
          </cell>
          <cell r="BI1145">
            <v>0</v>
          </cell>
          <cell r="BJ1145">
            <v>0.01</v>
          </cell>
          <cell r="BK1145">
            <v>0</v>
          </cell>
          <cell r="BL1145">
            <v>0.01</v>
          </cell>
          <cell r="BM1145">
            <v>0.01</v>
          </cell>
          <cell r="BN1145">
            <v>0.01</v>
          </cell>
          <cell r="BO1145">
            <v>0</v>
          </cell>
          <cell r="BP1145">
            <v>0.01</v>
          </cell>
          <cell r="BQ1145">
            <v>0</v>
          </cell>
          <cell r="BR1145">
            <v>0.01</v>
          </cell>
          <cell r="BS1145">
            <v>0.01</v>
          </cell>
          <cell r="BT1145">
            <v>0.01</v>
          </cell>
          <cell r="BU1145">
            <v>0.01</v>
          </cell>
          <cell r="BV1145">
            <v>0</v>
          </cell>
          <cell r="BW1145">
            <v>0.01</v>
          </cell>
          <cell r="BX1145">
            <v>0.01</v>
          </cell>
          <cell r="BY1145">
            <v>0.01</v>
          </cell>
          <cell r="BZ1145">
            <v>0</v>
          </cell>
          <cell r="CA1145">
            <v>0</v>
          </cell>
          <cell r="CB1145">
            <v>0</v>
          </cell>
          <cell r="CC1145">
            <v>0.01</v>
          </cell>
          <cell r="CD1145">
            <v>0</v>
          </cell>
          <cell r="CE1145">
            <v>0.01</v>
          </cell>
          <cell r="CF1145">
            <v>0.01</v>
          </cell>
          <cell r="CG1145">
            <v>0.01</v>
          </cell>
          <cell r="CH1145">
            <v>0</v>
          </cell>
          <cell r="CI1145">
            <v>0</v>
          </cell>
          <cell r="CJ1145">
            <v>0.01</v>
          </cell>
          <cell r="CK1145">
            <v>0.01</v>
          </cell>
          <cell r="CL1145">
            <v>0.01</v>
          </cell>
          <cell r="CM1145">
            <v>0</v>
          </cell>
          <cell r="CN1145">
            <v>0</v>
          </cell>
          <cell r="CO1145">
            <v>0</v>
          </cell>
          <cell r="CP1145">
            <v>0.01</v>
          </cell>
          <cell r="CQ1145">
            <v>0</v>
          </cell>
          <cell r="CR1145">
            <v>0.01</v>
          </cell>
          <cell r="CS1145">
            <v>0.01</v>
          </cell>
          <cell r="CT1145">
            <v>0</v>
          </cell>
          <cell r="CU1145">
            <v>0.01</v>
          </cell>
          <cell r="CV1145">
            <v>0</v>
          </cell>
          <cell r="CW1145">
            <v>0.01</v>
          </cell>
          <cell r="CX1145">
            <v>0.01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>
            <v>0.01</v>
          </cell>
          <cell r="DD1145">
            <v>0.01</v>
          </cell>
          <cell r="DE1145">
            <v>0.01</v>
          </cell>
          <cell r="DF1145">
            <v>0.01</v>
          </cell>
          <cell r="DG1145">
            <v>0.01</v>
          </cell>
          <cell r="DH1145">
            <v>0.01</v>
          </cell>
          <cell r="DI1145">
            <v>0.01</v>
          </cell>
          <cell r="DJ1145">
            <v>0.01</v>
          </cell>
          <cell r="DK1145">
            <v>0.01</v>
          </cell>
          <cell r="DL1145">
            <v>0</v>
          </cell>
          <cell r="DM1145">
            <v>0</v>
          </cell>
          <cell r="DN1145">
            <v>0.01</v>
          </cell>
          <cell r="DO1145">
            <v>0</v>
          </cell>
          <cell r="DP1145">
            <v>0.01</v>
          </cell>
          <cell r="DQ1145">
            <v>0.02</v>
          </cell>
          <cell r="DR1145">
            <v>0</v>
          </cell>
          <cell r="DS1145">
            <v>0</v>
          </cell>
          <cell r="DT1145">
            <v>0</v>
          </cell>
          <cell r="DU1145">
            <v>0</v>
          </cell>
          <cell r="DV1145">
            <v>0</v>
          </cell>
          <cell r="DW1145">
            <v>0</v>
          </cell>
          <cell r="DX1145">
            <v>0</v>
          </cell>
          <cell r="DY1145">
            <v>0</v>
          </cell>
          <cell r="DZ1145">
            <v>0</v>
          </cell>
          <cell r="EA1145">
            <v>0</v>
          </cell>
          <cell r="EB1145">
            <v>0</v>
          </cell>
          <cell r="EC1145">
            <v>0</v>
          </cell>
          <cell r="ED1145">
            <v>0</v>
          </cell>
        </row>
        <row r="1146"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0.01</v>
          </cell>
          <cell r="AY1146">
            <v>0.01</v>
          </cell>
          <cell r="AZ1146">
            <v>0.01</v>
          </cell>
          <cell r="BA1146">
            <v>0.01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0.01</v>
          </cell>
          <cell r="BL1146">
            <v>0.01</v>
          </cell>
          <cell r="BM1146">
            <v>0.01</v>
          </cell>
          <cell r="BN1146">
            <v>0.01</v>
          </cell>
          <cell r="BO1146">
            <v>0</v>
          </cell>
          <cell r="BP1146">
            <v>0</v>
          </cell>
          <cell r="BQ1146">
            <v>0</v>
          </cell>
          <cell r="BR1146">
            <v>0.01</v>
          </cell>
          <cell r="BS1146">
            <v>0</v>
          </cell>
          <cell r="BT1146">
            <v>0</v>
          </cell>
          <cell r="BU1146">
            <v>0</v>
          </cell>
          <cell r="BV1146">
            <v>0</v>
          </cell>
          <cell r="BW1146">
            <v>0</v>
          </cell>
          <cell r="BX1146">
            <v>0.01</v>
          </cell>
          <cell r="BY1146">
            <v>0.01</v>
          </cell>
          <cell r="BZ1146">
            <v>0.01</v>
          </cell>
          <cell r="CA1146">
            <v>0.01</v>
          </cell>
          <cell r="CB1146">
            <v>0</v>
          </cell>
          <cell r="CC1146">
            <v>0</v>
          </cell>
          <cell r="CD1146">
            <v>0</v>
          </cell>
          <cell r="CE1146">
            <v>0.01</v>
          </cell>
          <cell r="CF1146">
            <v>0</v>
          </cell>
          <cell r="CG1146">
            <v>0</v>
          </cell>
          <cell r="CH1146">
            <v>0.01</v>
          </cell>
          <cell r="CI1146">
            <v>0</v>
          </cell>
          <cell r="CJ1146">
            <v>0.01</v>
          </cell>
          <cell r="CK1146">
            <v>0.01</v>
          </cell>
          <cell r="CL1146">
            <v>0.01</v>
          </cell>
          <cell r="CM1146">
            <v>0.01</v>
          </cell>
          <cell r="CN1146">
            <v>0.01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0.01</v>
          </cell>
          <cell r="CV1146">
            <v>0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>
            <v>0</v>
          </cell>
          <cell r="DD1146">
            <v>0</v>
          </cell>
          <cell r="DE1146">
            <v>0</v>
          </cell>
          <cell r="DF1146">
            <v>0</v>
          </cell>
          <cell r="DG1146">
            <v>0</v>
          </cell>
          <cell r="DH1146">
            <v>0</v>
          </cell>
          <cell r="DI1146">
            <v>0</v>
          </cell>
          <cell r="DJ1146">
            <v>0</v>
          </cell>
          <cell r="DK1146">
            <v>0</v>
          </cell>
          <cell r="DL1146">
            <v>0</v>
          </cell>
          <cell r="DM1146">
            <v>0</v>
          </cell>
          <cell r="DN1146">
            <v>0</v>
          </cell>
          <cell r="DO1146">
            <v>0</v>
          </cell>
          <cell r="DP1146">
            <v>0</v>
          </cell>
          <cell r="DQ1146">
            <v>0</v>
          </cell>
          <cell r="DR1146">
            <v>0</v>
          </cell>
          <cell r="DS1146">
            <v>0</v>
          </cell>
          <cell r="DT1146">
            <v>0</v>
          </cell>
          <cell r="DU1146">
            <v>0</v>
          </cell>
          <cell r="DV1146">
            <v>0</v>
          </cell>
          <cell r="DW1146">
            <v>0</v>
          </cell>
          <cell r="DX1146">
            <v>0</v>
          </cell>
          <cell r="DY1146">
            <v>0</v>
          </cell>
          <cell r="DZ1146">
            <v>0</v>
          </cell>
          <cell r="EA1146">
            <v>0</v>
          </cell>
          <cell r="EB1146">
            <v>0</v>
          </cell>
          <cell r="EC1146">
            <v>0</v>
          </cell>
          <cell r="ED1146">
            <v>0</v>
          </cell>
        </row>
        <row r="1147"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BS1147">
            <v>0</v>
          </cell>
          <cell r="BT1147">
            <v>0</v>
          </cell>
          <cell r="BU1147">
            <v>0</v>
          </cell>
          <cell r="BV1147">
            <v>0</v>
          </cell>
          <cell r="BW1147">
            <v>0</v>
          </cell>
          <cell r="BX1147">
            <v>0</v>
          </cell>
          <cell r="BY1147">
            <v>0</v>
          </cell>
          <cell r="BZ1147">
            <v>0</v>
          </cell>
          <cell r="CA1147">
            <v>0</v>
          </cell>
          <cell r="CB1147">
            <v>0</v>
          </cell>
          <cell r="CC1147">
            <v>0</v>
          </cell>
          <cell r="CD1147">
            <v>0</v>
          </cell>
          <cell r="CE1147">
            <v>0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>
            <v>0</v>
          </cell>
          <cell r="DD1147">
            <v>0</v>
          </cell>
          <cell r="DE1147">
            <v>0</v>
          </cell>
          <cell r="DF1147">
            <v>0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M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S1147">
            <v>0</v>
          </cell>
          <cell r="DT1147">
            <v>0</v>
          </cell>
          <cell r="DU1147">
            <v>0</v>
          </cell>
          <cell r="DV1147">
            <v>0</v>
          </cell>
          <cell r="DW1147">
            <v>0</v>
          </cell>
          <cell r="DX1147">
            <v>0</v>
          </cell>
          <cell r="DY1147">
            <v>0</v>
          </cell>
          <cell r="DZ1147">
            <v>0</v>
          </cell>
          <cell r="EA1147">
            <v>0</v>
          </cell>
          <cell r="EB1147">
            <v>0</v>
          </cell>
          <cell r="EC1147">
            <v>0</v>
          </cell>
          <cell r="ED1147">
            <v>0</v>
          </cell>
        </row>
        <row r="1148"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</v>
          </cell>
          <cell r="BR1148">
            <v>0</v>
          </cell>
          <cell r="BS1148">
            <v>0</v>
          </cell>
          <cell r="BT1148">
            <v>0</v>
          </cell>
          <cell r="BU1148">
            <v>0</v>
          </cell>
          <cell r="BV1148">
            <v>0</v>
          </cell>
          <cell r="BW1148">
            <v>0</v>
          </cell>
          <cell r="BX1148">
            <v>0</v>
          </cell>
          <cell r="BY1148">
            <v>0</v>
          </cell>
          <cell r="BZ1148">
            <v>0</v>
          </cell>
          <cell r="CA1148">
            <v>0</v>
          </cell>
          <cell r="CB1148">
            <v>0</v>
          </cell>
          <cell r="CC1148">
            <v>0</v>
          </cell>
          <cell r="CD1148">
            <v>0</v>
          </cell>
          <cell r="CE1148">
            <v>0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>
            <v>0</v>
          </cell>
          <cell r="DD1148">
            <v>0</v>
          </cell>
          <cell r="DE1148">
            <v>0</v>
          </cell>
          <cell r="DF1148">
            <v>0</v>
          </cell>
          <cell r="DG1148">
            <v>0</v>
          </cell>
          <cell r="DH1148">
            <v>0</v>
          </cell>
          <cell r="DI1148">
            <v>0</v>
          </cell>
          <cell r="DJ1148">
            <v>0</v>
          </cell>
          <cell r="DK1148">
            <v>0</v>
          </cell>
          <cell r="DL1148">
            <v>0</v>
          </cell>
          <cell r="DM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S1148">
            <v>0</v>
          </cell>
          <cell r="DT1148">
            <v>0</v>
          </cell>
          <cell r="DU1148">
            <v>0</v>
          </cell>
          <cell r="DV1148">
            <v>0</v>
          </cell>
          <cell r="DW1148">
            <v>0</v>
          </cell>
          <cell r="DX1148">
            <v>0</v>
          </cell>
          <cell r="DY1148">
            <v>0</v>
          </cell>
          <cell r="DZ1148">
            <v>0</v>
          </cell>
          <cell r="EA1148">
            <v>0</v>
          </cell>
          <cell r="EB1148">
            <v>0</v>
          </cell>
          <cell r="EC1148">
            <v>0</v>
          </cell>
          <cell r="ED1148">
            <v>0</v>
          </cell>
        </row>
        <row r="1149"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0</v>
          </cell>
          <cell r="BR1149">
            <v>0</v>
          </cell>
          <cell r="BS1149">
            <v>0</v>
          </cell>
          <cell r="BT1149">
            <v>0</v>
          </cell>
          <cell r="BU1149">
            <v>0</v>
          </cell>
          <cell r="BV1149">
            <v>0</v>
          </cell>
          <cell r="BW1149">
            <v>0</v>
          </cell>
          <cell r="BX1149">
            <v>0</v>
          </cell>
          <cell r="BY1149">
            <v>0</v>
          </cell>
          <cell r="BZ1149">
            <v>0</v>
          </cell>
          <cell r="CA1149">
            <v>0</v>
          </cell>
          <cell r="CB1149">
            <v>0</v>
          </cell>
          <cell r="CC1149">
            <v>0</v>
          </cell>
          <cell r="CD1149">
            <v>0</v>
          </cell>
          <cell r="CE1149">
            <v>0</v>
          </cell>
          <cell r="CF1149">
            <v>0</v>
          </cell>
          <cell r="CG1149">
            <v>0</v>
          </cell>
          <cell r="CH1149">
            <v>0</v>
          </cell>
          <cell r="CI1149">
            <v>0</v>
          </cell>
          <cell r="CJ1149">
            <v>0</v>
          </cell>
          <cell r="CK1149">
            <v>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>
            <v>0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>
            <v>0</v>
          </cell>
          <cell r="DD1149">
            <v>0</v>
          </cell>
          <cell r="DE1149">
            <v>0</v>
          </cell>
          <cell r="DF1149">
            <v>0</v>
          </cell>
          <cell r="DG1149">
            <v>0</v>
          </cell>
          <cell r="DH1149">
            <v>0</v>
          </cell>
          <cell r="DI1149">
            <v>0</v>
          </cell>
          <cell r="DJ1149">
            <v>0</v>
          </cell>
          <cell r="DK1149">
            <v>0</v>
          </cell>
          <cell r="DL1149">
            <v>0</v>
          </cell>
          <cell r="DM1149">
            <v>0</v>
          </cell>
          <cell r="DN1149">
            <v>0</v>
          </cell>
          <cell r="DO1149">
            <v>0</v>
          </cell>
          <cell r="DP1149">
            <v>0</v>
          </cell>
          <cell r="DQ1149">
            <v>0</v>
          </cell>
          <cell r="DR1149">
            <v>0</v>
          </cell>
          <cell r="DS1149">
            <v>0</v>
          </cell>
          <cell r="DT1149">
            <v>0</v>
          </cell>
          <cell r="DU1149">
            <v>0</v>
          </cell>
          <cell r="DV1149">
            <v>0</v>
          </cell>
          <cell r="DW1149">
            <v>0</v>
          </cell>
          <cell r="DX1149">
            <v>0</v>
          </cell>
          <cell r="DY1149">
            <v>0</v>
          </cell>
          <cell r="DZ1149">
            <v>0</v>
          </cell>
          <cell r="EA1149">
            <v>0</v>
          </cell>
          <cell r="EB1149">
            <v>0</v>
          </cell>
          <cell r="EC1149">
            <v>0</v>
          </cell>
          <cell r="ED1149">
            <v>0</v>
          </cell>
        </row>
        <row r="1150"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>
            <v>0</v>
          </cell>
          <cell r="BR1150">
            <v>0</v>
          </cell>
          <cell r="BS1150">
            <v>0</v>
          </cell>
          <cell r="BT1150">
            <v>0</v>
          </cell>
          <cell r="BU1150">
            <v>0</v>
          </cell>
          <cell r="BV1150">
            <v>0</v>
          </cell>
          <cell r="BW1150">
            <v>0</v>
          </cell>
          <cell r="BX1150">
            <v>0</v>
          </cell>
          <cell r="BY1150">
            <v>0</v>
          </cell>
          <cell r="BZ1150">
            <v>0</v>
          </cell>
          <cell r="CA1150">
            <v>0</v>
          </cell>
          <cell r="CB1150">
            <v>0</v>
          </cell>
          <cell r="CC1150">
            <v>0</v>
          </cell>
          <cell r="CD1150">
            <v>0</v>
          </cell>
          <cell r="CE1150">
            <v>0</v>
          </cell>
          <cell r="CF1150">
            <v>0</v>
          </cell>
          <cell r="CG1150">
            <v>0</v>
          </cell>
          <cell r="CH1150">
            <v>0</v>
          </cell>
          <cell r="CI1150">
            <v>0</v>
          </cell>
          <cell r="CJ1150">
            <v>0</v>
          </cell>
          <cell r="CK1150">
            <v>0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>
            <v>0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>
            <v>0</v>
          </cell>
          <cell r="DD1150">
            <v>0</v>
          </cell>
          <cell r="DE1150">
            <v>0</v>
          </cell>
          <cell r="DF1150">
            <v>0</v>
          </cell>
          <cell r="DG1150">
            <v>0</v>
          </cell>
          <cell r="DH1150">
            <v>0</v>
          </cell>
          <cell r="DI1150">
            <v>0</v>
          </cell>
          <cell r="DJ1150">
            <v>0</v>
          </cell>
          <cell r="DK1150">
            <v>0</v>
          </cell>
          <cell r="DL1150">
            <v>0</v>
          </cell>
          <cell r="DM1150">
            <v>0</v>
          </cell>
          <cell r="DN1150">
            <v>0</v>
          </cell>
          <cell r="DO1150">
            <v>0</v>
          </cell>
          <cell r="DP1150">
            <v>0</v>
          </cell>
          <cell r="DQ1150">
            <v>0</v>
          </cell>
          <cell r="DR1150">
            <v>0</v>
          </cell>
          <cell r="DS1150">
            <v>0</v>
          </cell>
          <cell r="DT1150">
            <v>0</v>
          </cell>
          <cell r="DU1150">
            <v>0</v>
          </cell>
          <cell r="DV1150">
            <v>0</v>
          </cell>
          <cell r="DW1150">
            <v>0</v>
          </cell>
          <cell r="DX1150">
            <v>0</v>
          </cell>
          <cell r="DY1150">
            <v>0</v>
          </cell>
          <cell r="DZ1150">
            <v>0</v>
          </cell>
          <cell r="EA1150">
            <v>0</v>
          </cell>
          <cell r="EB1150">
            <v>0</v>
          </cell>
          <cell r="EC1150">
            <v>0</v>
          </cell>
          <cell r="ED1150">
            <v>0</v>
          </cell>
        </row>
        <row r="1151"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BS1151">
            <v>0</v>
          </cell>
          <cell r="BT1151">
            <v>0</v>
          </cell>
          <cell r="BU1151">
            <v>0</v>
          </cell>
          <cell r="BV1151">
            <v>0</v>
          </cell>
          <cell r="BW1151">
            <v>0</v>
          </cell>
          <cell r="BX1151">
            <v>0</v>
          </cell>
          <cell r="BY1151">
            <v>0</v>
          </cell>
          <cell r="BZ1151">
            <v>0</v>
          </cell>
          <cell r="CA1151">
            <v>0</v>
          </cell>
          <cell r="CB1151">
            <v>0</v>
          </cell>
          <cell r="CC1151">
            <v>0</v>
          </cell>
          <cell r="CD1151">
            <v>0</v>
          </cell>
          <cell r="CE1151">
            <v>0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>
            <v>0</v>
          </cell>
          <cell r="DD1151">
            <v>0</v>
          </cell>
          <cell r="DE1151">
            <v>0</v>
          </cell>
          <cell r="DF1151">
            <v>0</v>
          </cell>
          <cell r="DG1151">
            <v>0</v>
          </cell>
          <cell r="DH1151">
            <v>0</v>
          </cell>
          <cell r="DI1151">
            <v>0</v>
          </cell>
          <cell r="DJ1151">
            <v>0</v>
          </cell>
          <cell r="DK1151">
            <v>0</v>
          </cell>
          <cell r="DL1151">
            <v>0</v>
          </cell>
          <cell r="DM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0</v>
          </cell>
          <cell r="DS1151">
            <v>0</v>
          </cell>
          <cell r="DT1151">
            <v>0</v>
          </cell>
          <cell r="DU1151">
            <v>0</v>
          </cell>
          <cell r="DV1151">
            <v>0</v>
          </cell>
          <cell r="DW1151">
            <v>0</v>
          </cell>
          <cell r="DX1151">
            <v>0</v>
          </cell>
          <cell r="DY1151">
            <v>0</v>
          </cell>
          <cell r="DZ1151">
            <v>0</v>
          </cell>
          <cell r="EA1151">
            <v>0</v>
          </cell>
          <cell r="EB1151">
            <v>0</v>
          </cell>
          <cell r="EC1151">
            <v>0</v>
          </cell>
          <cell r="ED1151">
            <v>0</v>
          </cell>
        </row>
        <row r="1152"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>
            <v>0</v>
          </cell>
          <cell r="DD1152">
            <v>0</v>
          </cell>
          <cell r="DE1152">
            <v>0</v>
          </cell>
          <cell r="DF1152">
            <v>0</v>
          </cell>
          <cell r="DG1152">
            <v>0</v>
          </cell>
          <cell r="DH1152">
            <v>0</v>
          </cell>
          <cell r="DI1152">
            <v>0</v>
          </cell>
          <cell r="DJ1152">
            <v>0</v>
          </cell>
          <cell r="DK1152">
            <v>0</v>
          </cell>
          <cell r="DL1152">
            <v>0</v>
          </cell>
          <cell r="DM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0</v>
          </cell>
          <cell r="DS1152">
            <v>0</v>
          </cell>
          <cell r="DT1152">
            <v>0</v>
          </cell>
          <cell r="DU1152">
            <v>0</v>
          </cell>
          <cell r="DV1152">
            <v>0</v>
          </cell>
          <cell r="DW1152">
            <v>0</v>
          </cell>
          <cell r="DX1152">
            <v>0</v>
          </cell>
          <cell r="DY1152">
            <v>0</v>
          </cell>
          <cell r="DZ1152">
            <v>0</v>
          </cell>
          <cell r="EA1152">
            <v>0</v>
          </cell>
          <cell r="EB1152">
            <v>0</v>
          </cell>
          <cell r="EC1152">
            <v>0</v>
          </cell>
          <cell r="ED1152">
            <v>0</v>
          </cell>
        </row>
        <row r="1153"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BS1153">
            <v>0</v>
          </cell>
          <cell r="BT1153">
            <v>0</v>
          </cell>
          <cell r="BU1153">
            <v>0</v>
          </cell>
          <cell r="BV1153">
            <v>0</v>
          </cell>
          <cell r="BW1153">
            <v>0</v>
          </cell>
          <cell r="BX1153">
            <v>0</v>
          </cell>
          <cell r="BY1153">
            <v>0</v>
          </cell>
          <cell r="BZ1153">
            <v>0</v>
          </cell>
          <cell r="CA1153">
            <v>0</v>
          </cell>
          <cell r="CB1153">
            <v>0</v>
          </cell>
          <cell r="CC1153">
            <v>0</v>
          </cell>
          <cell r="CD1153">
            <v>0</v>
          </cell>
          <cell r="CE1153">
            <v>0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>
            <v>0</v>
          </cell>
          <cell r="DD1153">
            <v>0</v>
          </cell>
          <cell r="DE1153">
            <v>0</v>
          </cell>
          <cell r="DF1153">
            <v>0</v>
          </cell>
          <cell r="DG1153">
            <v>0</v>
          </cell>
          <cell r="DH1153">
            <v>0</v>
          </cell>
          <cell r="DI1153">
            <v>0</v>
          </cell>
          <cell r="DJ1153">
            <v>0</v>
          </cell>
          <cell r="DK1153">
            <v>0</v>
          </cell>
          <cell r="DL1153">
            <v>0</v>
          </cell>
          <cell r="DM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S1153">
            <v>0</v>
          </cell>
          <cell r="DT1153">
            <v>0</v>
          </cell>
          <cell r="DU1153">
            <v>0</v>
          </cell>
          <cell r="DV1153">
            <v>0</v>
          </cell>
          <cell r="DW1153">
            <v>0</v>
          </cell>
          <cell r="DX1153">
            <v>0</v>
          </cell>
          <cell r="DY1153">
            <v>0</v>
          </cell>
          <cell r="DZ1153">
            <v>0</v>
          </cell>
          <cell r="EA1153">
            <v>0</v>
          </cell>
          <cell r="EB1153">
            <v>0</v>
          </cell>
          <cell r="EC1153">
            <v>0</v>
          </cell>
          <cell r="ED1153">
            <v>0</v>
          </cell>
        </row>
        <row r="1154"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0</v>
          </cell>
          <cell r="BS1154">
            <v>0</v>
          </cell>
          <cell r="BT1154">
            <v>0</v>
          </cell>
          <cell r="BU1154">
            <v>0</v>
          </cell>
          <cell r="BV1154">
            <v>0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>
            <v>0</v>
          </cell>
          <cell r="DD1154">
            <v>0</v>
          </cell>
          <cell r="DE1154">
            <v>0</v>
          </cell>
          <cell r="DF1154">
            <v>0</v>
          </cell>
          <cell r="DG1154">
            <v>0</v>
          </cell>
          <cell r="DH1154">
            <v>0</v>
          </cell>
          <cell r="DI1154">
            <v>0</v>
          </cell>
          <cell r="DJ1154">
            <v>0</v>
          </cell>
          <cell r="DK1154">
            <v>0</v>
          </cell>
          <cell r="DL1154">
            <v>0</v>
          </cell>
          <cell r="DM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S1154">
            <v>0</v>
          </cell>
          <cell r="DT1154">
            <v>0</v>
          </cell>
          <cell r="DU1154">
            <v>0</v>
          </cell>
          <cell r="DV1154">
            <v>0</v>
          </cell>
          <cell r="DW1154">
            <v>0</v>
          </cell>
          <cell r="DX1154">
            <v>0</v>
          </cell>
          <cell r="DY1154">
            <v>0</v>
          </cell>
          <cell r="DZ1154">
            <v>0</v>
          </cell>
          <cell r="EA1154">
            <v>0</v>
          </cell>
          <cell r="EB1154">
            <v>0</v>
          </cell>
          <cell r="EC1154">
            <v>0</v>
          </cell>
          <cell r="ED1154">
            <v>0</v>
          </cell>
        </row>
        <row r="1155"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BS1155">
            <v>0</v>
          </cell>
          <cell r="BT1155">
            <v>0</v>
          </cell>
          <cell r="BU1155">
            <v>0</v>
          </cell>
          <cell r="BV1155">
            <v>0</v>
          </cell>
          <cell r="BW1155">
            <v>0</v>
          </cell>
          <cell r="BX1155">
            <v>0</v>
          </cell>
          <cell r="BY1155">
            <v>0</v>
          </cell>
          <cell r="BZ1155">
            <v>0</v>
          </cell>
          <cell r="CA1155">
            <v>0</v>
          </cell>
          <cell r="CB1155">
            <v>0</v>
          </cell>
          <cell r="CC1155">
            <v>0</v>
          </cell>
          <cell r="CD1155">
            <v>0</v>
          </cell>
          <cell r="CE1155">
            <v>0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>
            <v>0</v>
          </cell>
          <cell r="DD1155">
            <v>0</v>
          </cell>
          <cell r="DE1155">
            <v>0</v>
          </cell>
          <cell r="DF1155">
            <v>0</v>
          </cell>
          <cell r="DG1155">
            <v>0</v>
          </cell>
          <cell r="DH1155">
            <v>0</v>
          </cell>
          <cell r="DI1155">
            <v>0</v>
          </cell>
          <cell r="DJ1155">
            <v>0</v>
          </cell>
          <cell r="DK1155">
            <v>0</v>
          </cell>
          <cell r="DL1155">
            <v>0</v>
          </cell>
          <cell r="DM1155">
            <v>0</v>
          </cell>
          <cell r="DN1155">
            <v>0</v>
          </cell>
          <cell r="DO1155">
            <v>0</v>
          </cell>
          <cell r="DP1155">
            <v>0</v>
          </cell>
          <cell r="DQ1155">
            <v>0</v>
          </cell>
          <cell r="DR1155">
            <v>0</v>
          </cell>
          <cell r="DS1155">
            <v>0</v>
          </cell>
          <cell r="DT1155">
            <v>0</v>
          </cell>
          <cell r="DU1155">
            <v>0</v>
          </cell>
          <cell r="DV1155">
            <v>0</v>
          </cell>
          <cell r="DW1155">
            <v>0</v>
          </cell>
          <cell r="DX1155">
            <v>0</v>
          </cell>
          <cell r="DY1155">
            <v>0</v>
          </cell>
          <cell r="DZ1155">
            <v>0</v>
          </cell>
          <cell r="EA1155">
            <v>0</v>
          </cell>
          <cell r="EB1155">
            <v>0</v>
          </cell>
          <cell r="EC1155">
            <v>0</v>
          </cell>
          <cell r="ED1155">
            <v>0</v>
          </cell>
        </row>
        <row r="1156">
          <cell r="F1156">
            <v>0.42</v>
          </cell>
          <cell r="G1156">
            <v>0.63</v>
          </cell>
          <cell r="H1156">
            <v>0.73</v>
          </cell>
          <cell r="I1156">
            <v>-1.34</v>
          </cell>
          <cell r="J1156">
            <v>-1.45</v>
          </cell>
          <cell r="K1156">
            <v>0.21</v>
          </cell>
          <cell r="L1156">
            <v>0.19</v>
          </cell>
          <cell r="M1156">
            <v>0.42</v>
          </cell>
          <cell r="N1156">
            <v>0.4</v>
          </cell>
          <cell r="O1156">
            <v>0.28999999999999998</v>
          </cell>
          <cell r="P1156">
            <v>0.01</v>
          </cell>
          <cell r="Q1156">
            <v>7.0000000000000007E-2</v>
          </cell>
          <cell r="R1156">
            <v>0.15</v>
          </cell>
          <cell r="S1156">
            <v>0.06</v>
          </cell>
          <cell r="T1156">
            <v>0.26</v>
          </cell>
          <cell r="U1156">
            <v>0.09</v>
          </cell>
          <cell r="V1156">
            <v>-1.29</v>
          </cell>
          <cell r="W1156">
            <v>-1.22</v>
          </cell>
          <cell r="X1156">
            <v>0.1</v>
          </cell>
          <cell r="Y1156">
            <v>0.27</v>
          </cell>
          <cell r="Z1156">
            <v>0.67</v>
          </cell>
          <cell r="AA1156">
            <v>0.21</v>
          </cell>
          <cell r="AB1156">
            <v>0.51</v>
          </cell>
          <cell r="AC1156">
            <v>0.55000000000000004</v>
          </cell>
          <cell r="AD1156">
            <v>0.42</v>
          </cell>
          <cell r="AE1156">
            <v>0.17</v>
          </cell>
          <cell r="AF1156">
            <v>0.48</v>
          </cell>
          <cell r="AG1156">
            <v>0.26</v>
          </cell>
          <cell r="AH1156">
            <v>0.28999999999999998</v>
          </cell>
          <cell r="AI1156">
            <v>-1.1599999999999999</v>
          </cell>
          <cell r="AJ1156">
            <v>-0.74</v>
          </cell>
          <cell r="AK1156">
            <v>0.13</v>
          </cell>
          <cell r="AL1156">
            <v>0.4</v>
          </cell>
          <cell r="AM1156">
            <v>0.39</v>
          </cell>
          <cell r="AN1156">
            <v>0.32</v>
          </cell>
          <cell r="AO1156">
            <v>0.31</v>
          </cell>
          <cell r="AP1156">
            <v>0.36</v>
          </cell>
          <cell r="AQ1156">
            <v>0.28999999999999998</v>
          </cell>
          <cell r="AR1156">
            <v>0</v>
          </cell>
          <cell r="AS1156">
            <v>0.14000000000000001</v>
          </cell>
          <cell r="AT1156">
            <v>0.3</v>
          </cell>
          <cell r="AU1156">
            <v>0.44</v>
          </cell>
          <cell r="AV1156">
            <v>-2.0699999999999998</v>
          </cell>
          <cell r="AW1156">
            <v>-1.28</v>
          </cell>
          <cell r="AX1156">
            <v>0.09</v>
          </cell>
          <cell r="AY1156">
            <v>0.19</v>
          </cell>
          <cell r="AZ1156">
            <v>0.28000000000000003</v>
          </cell>
          <cell r="BA1156">
            <v>0.15</v>
          </cell>
          <cell r="BB1156">
            <v>0.35</v>
          </cell>
          <cell r="BC1156">
            <v>0.41</v>
          </cell>
          <cell r="BD1156">
            <v>0.18</v>
          </cell>
          <cell r="BE1156">
            <v>-0.05</v>
          </cell>
          <cell r="BF1156">
            <v>0.06</v>
          </cell>
          <cell r="BG1156">
            <v>0.28999999999999998</v>
          </cell>
          <cell r="BH1156">
            <v>0.08</v>
          </cell>
          <cell r="BI1156">
            <v>-2.46</v>
          </cell>
          <cell r="BJ1156">
            <v>-0.91</v>
          </cell>
          <cell r="BK1156">
            <v>0.12</v>
          </cell>
          <cell r="BL1156">
            <v>0.32</v>
          </cell>
          <cell r="BM1156">
            <v>0.55000000000000004</v>
          </cell>
          <cell r="BN1156">
            <v>0.1</v>
          </cell>
          <cell r="BO1156">
            <v>0.16</v>
          </cell>
          <cell r="BP1156">
            <v>0.06</v>
          </cell>
          <cell r="BQ1156">
            <v>0.05</v>
          </cell>
          <cell r="BR1156">
            <v>-0.11</v>
          </cell>
          <cell r="BS1156">
            <v>0.11</v>
          </cell>
          <cell r="BT1156">
            <v>0.17</v>
          </cell>
          <cell r="BU1156">
            <v>0.24</v>
          </cell>
          <cell r="BV1156">
            <v>-2.81</v>
          </cell>
          <cell r="BW1156">
            <v>-1.63</v>
          </cell>
          <cell r="BX1156">
            <v>0.02</v>
          </cell>
          <cell r="BY1156">
            <v>0.2</v>
          </cell>
          <cell r="BZ1156">
            <v>0.46</v>
          </cell>
          <cell r="CA1156">
            <v>0.13</v>
          </cell>
          <cell r="CB1156">
            <v>0.34</v>
          </cell>
          <cell r="CC1156">
            <v>0.2</v>
          </cell>
          <cell r="CD1156">
            <v>0.16</v>
          </cell>
          <cell r="CE1156">
            <v>-0.05</v>
          </cell>
          <cell r="CF1156">
            <v>0.24</v>
          </cell>
          <cell r="CG1156">
            <v>0.16</v>
          </cell>
          <cell r="CH1156">
            <v>0.04</v>
          </cell>
          <cell r="CI1156">
            <v>-2.59</v>
          </cell>
          <cell r="CJ1156">
            <v>-1.75</v>
          </cell>
          <cell r="CK1156">
            <v>0.13</v>
          </cell>
          <cell r="CL1156">
            <v>0.39</v>
          </cell>
          <cell r="CM1156">
            <v>0.34</v>
          </cell>
          <cell r="CN1156">
            <v>0.17</v>
          </cell>
          <cell r="CO1156">
            <v>0.3</v>
          </cell>
          <cell r="CP1156">
            <v>0.27</v>
          </cell>
          <cell r="CQ1156">
            <v>0.13</v>
          </cell>
          <cell r="CR1156">
            <v>0.04</v>
          </cell>
          <cell r="CS1156">
            <v>0.42</v>
          </cell>
          <cell r="CT1156">
            <v>0.16</v>
          </cell>
          <cell r="CU1156">
            <v>1.23</v>
          </cell>
          <cell r="CV1156">
            <v>-3.16</v>
          </cell>
          <cell r="CW1156">
            <v>-2.99</v>
          </cell>
          <cell r="CX1156">
            <v>0.24</v>
          </cell>
          <cell r="CY1156">
            <v>0.75</v>
          </cell>
          <cell r="CZ1156">
            <v>0.24</v>
          </cell>
          <cell r="DA1156">
            <v>0.85</v>
          </cell>
          <cell r="DB1156">
            <v>0.82</v>
          </cell>
          <cell r="DC1156">
            <v>0.36</v>
          </cell>
          <cell r="DD1156">
            <v>0.38</v>
          </cell>
          <cell r="DE1156">
            <v>0.45</v>
          </cell>
          <cell r="DF1156">
            <v>0.8</v>
          </cell>
          <cell r="DG1156">
            <v>0.42</v>
          </cell>
          <cell r="DH1156">
            <v>0.97</v>
          </cell>
          <cell r="DI1156">
            <v>-1.38</v>
          </cell>
          <cell r="DJ1156">
            <v>-2.59</v>
          </cell>
          <cell r="DK1156">
            <v>0.8</v>
          </cell>
          <cell r="DL1156">
            <v>0.6</v>
          </cell>
          <cell r="DM1156">
            <v>0.48</v>
          </cell>
          <cell r="DN1156">
            <v>2.21</v>
          </cell>
          <cell r="DO1156">
            <v>1.46</v>
          </cell>
          <cell r="DP1156">
            <v>1.34</v>
          </cell>
          <cell r="DQ1156">
            <v>0.08</v>
          </cell>
          <cell r="DR1156">
            <v>0</v>
          </cell>
          <cell r="DS1156">
            <v>0</v>
          </cell>
          <cell r="DT1156">
            <v>0</v>
          </cell>
          <cell r="DU1156">
            <v>0</v>
          </cell>
          <cell r="DV1156">
            <v>0</v>
          </cell>
          <cell r="DW1156">
            <v>0</v>
          </cell>
          <cell r="DX1156">
            <v>0</v>
          </cell>
          <cell r="DY1156">
            <v>0</v>
          </cell>
          <cell r="DZ1156">
            <v>0</v>
          </cell>
          <cell r="EA1156">
            <v>0</v>
          </cell>
          <cell r="EB1156">
            <v>0</v>
          </cell>
          <cell r="EC1156">
            <v>0</v>
          </cell>
          <cell r="ED1156">
            <v>0</v>
          </cell>
        </row>
        <row r="1157">
          <cell r="F1157">
            <v>-0.11</v>
          </cell>
          <cell r="G1157">
            <v>-0.15</v>
          </cell>
          <cell r="H1157">
            <v>-0.13</v>
          </cell>
          <cell r="I1157">
            <v>0.73</v>
          </cell>
          <cell r="J1157">
            <v>1.05</v>
          </cell>
          <cell r="K1157">
            <v>-0.03</v>
          </cell>
          <cell r="L1157">
            <v>0.01</v>
          </cell>
          <cell r="M1157">
            <v>-0.11</v>
          </cell>
          <cell r="N1157">
            <v>-0.08</v>
          </cell>
          <cell r="O1157">
            <v>-0.14000000000000001</v>
          </cell>
          <cell r="P1157">
            <v>0.02</v>
          </cell>
          <cell r="Q1157">
            <v>0.1</v>
          </cell>
          <cell r="R1157">
            <v>0</v>
          </cell>
          <cell r="S1157">
            <v>0.04</v>
          </cell>
          <cell r="T1157">
            <v>-0.06</v>
          </cell>
          <cell r="U1157">
            <v>0.04</v>
          </cell>
          <cell r="V1157">
            <v>0.56000000000000005</v>
          </cell>
          <cell r="W1157">
            <v>0.8</v>
          </cell>
          <cell r="X1157">
            <v>0</v>
          </cell>
          <cell r="Y1157">
            <v>0.01</v>
          </cell>
          <cell r="Z1157">
            <v>-0.3</v>
          </cell>
          <cell r="AA1157">
            <v>0.01</v>
          </cell>
          <cell r="AB1157">
            <v>-0.17</v>
          </cell>
          <cell r="AC1157">
            <v>-0.16</v>
          </cell>
          <cell r="AD1157">
            <v>-0.05</v>
          </cell>
          <cell r="AE1157">
            <v>0.02</v>
          </cell>
          <cell r="AF1157">
            <v>-0.19</v>
          </cell>
          <cell r="AG1157">
            <v>-0.05</v>
          </cell>
          <cell r="AH1157">
            <v>7.0000000000000007E-2</v>
          </cell>
          <cell r="AI1157">
            <v>0.49</v>
          </cell>
          <cell r="AJ1157">
            <v>0.73</v>
          </cell>
          <cell r="AK1157">
            <v>0.05</v>
          </cell>
          <cell r="AL1157">
            <v>-0.03</v>
          </cell>
          <cell r="AM1157">
            <v>-0.09</v>
          </cell>
          <cell r="AN1157">
            <v>-0.01</v>
          </cell>
          <cell r="AO1157">
            <v>-0.04</v>
          </cell>
          <cell r="AP1157">
            <v>-0.03</v>
          </cell>
          <cell r="AQ1157">
            <v>-0.01</v>
          </cell>
          <cell r="AR1157">
            <v>0.08</v>
          </cell>
          <cell r="AS1157">
            <v>0</v>
          </cell>
          <cell r="AT1157">
            <v>-0.13</v>
          </cell>
          <cell r="AU1157">
            <v>0.04</v>
          </cell>
          <cell r="AV1157">
            <v>1.02</v>
          </cell>
          <cell r="AW1157">
            <v>0.45</v>
          </cell>
          <cell r="AX1157">
            <v>-0.01</v>
          </cell>
          <cell r="AY1157">
            <v>-0.01</v>
          </cell>
          <cell r="AZ1157">
            <v>0</v>
          </cell>
          <cell r="BA1157">
            <v>0.01</v>
          </cell>
          <cell r="BB1157">
            <v>0.01</v>
          </cell>
          <cell r="BC1157">
            <v>0.1</v>
          </cell>
          <cell r="BD1157">
            <v>0</v>
          </cell>
          <cell r="BE1157">
            <v>0.08</v>
          </cell>
          <cell r="BF1157">
            <v>0.05</v>
          </cell>
          <cell r="BG1157">
            <v>-0.03</v>
          </cell>
          <cell r="BH1157">
            <v>0.06</v>
          </cell>
          <cell r="BI1157">
            <v>1.36</v>
          </cell>
          <cell r="BJ1157">
            <v>0.38</v>
          </cell>
          <cell r="BK1157">
            <v>-0.08</v>
          </cell>
          <cell r="BL1157">
            <v>-0.06</v>
          </cell>
          <cell r="BM1157">
            <v>-0.17</v>
          </cell>
          <cell r="BN1157">
            <v>0.03</v>
          </cell>
          <cell r="BO1157">
            <v>0.02</v>
          </cell>
          <cell r="BP1157">
            <v>0.1</v>
          </cell>
          <cell r="BQ1157">
            <v>0.1</v>
          </cell>
          <cell r="BR1157">
            <v>0.12</v>
          </cell>
          <cell r="BS1157">
            <v>0.05</v>
          </cell>
          <cell r="BT1157">
            <v>7.0000000000000007E-2</v>
          </cell>
          <cell r="BU1157">
            <v>-0.03</v>
          </cell>
          <cell r="BV1157">
            <v>1.57</v>
          </cell>
          <cell r="BW1157">
            <v>0.6</v>
          </cell>
          <cell r="BX1157">
            <v>0.02</v>
          </cell>
          <cell r="BY1157">
            <v>-0.01</v>
          </cell>
          <cell r="BZ1157">
            <v>-0.11</v>
          </cell>
          <cell r="CA1157">
            <v>0.05</v>
          </cell>
          <cell r="CB1157">
            <v>-0.01</v>
          </cell>
          <cell r="CC1157">
            <v>-0.02</v>
          </cell>
          <cell r="CD1157">
            <v>0.1</v>
          </cell>
          <cell r="CE1157">
            <v>0.09</v>
          </cell>
          <cell r="CF1157">
            <v>0.04</v>
          </cell>
          <cell r="CG1157">
            <v>0</v>
          </cell>
          <cell r="CH1157">
            <v>0.04</v>
          </cell>
          <cell r="CI1157">
            <v>1.07</v>
          </cell>
          <cell r="CJ1157">
            <v>0.8</v>
          </cell>
          <cell r="CK1157">
            <v>-0.02</v>
          </cell>
          <cell r="CL1157">
            <v>-0.08</v>
          </cell>
          <cell r="CM1157">
            <v>-0.04</v>
          </cell>
          <cell r="CN1157">
            <v>0.01</v>
          </cell>
          <cell r="CO1157">
            <v>0.06</v>
          </cell>
          <cell r="CP1157">
            <v>-0.03</v>
          </cell>
          <cell r="CQ1157">
            <v>0.14000000000000001</v>
          </cell>
          <cell r="CR1157">
            <v>0.22</v>
          </cell>
          <cell r="CS1157">
            <v>0.06</v>
          </cell>
          <cell r="CT1157">
            <v>0.06</v>
          </cell>
          <cell r="CU1157">
            <v>0.15</v>
          </cell>
          <cell r="CV1157">
            <v>1.27</v>
          </cell>
          <cell r="CW1157">
            <v>1.35</v>
          </cell>
          <cell r="CX1157">
            <v>7.0000000000000007E-2</v>
          </cell>
          <cell r="CY1157">
            <v>0.09</v>
          </cell>
          <cell r="CZ1157">
            <v>0.08</v>
          </cell>
          <cell r="DA1157">
            <v>0.04</v>
          </cell>
          <cell r="DB1157">
            <v>0.13</v>
          </cell>
          <cell r="DC1157">
            <v>0.05</v>
          </cell>
          <cell r="DD1157">
            <v>0.14000000000000001</v>
          </cell>
          <cell r="DE1157">
            <v>0.1</v>
          </cell>
          <cell r="DF1157">
            <v>0.16</v>
          </cell>
          <cell r="DG1157">
            <v>-0.04</v>
          </cell>
          <cell r="DH1157">
            <v>-7.0000000000000007E-2</v>
          </cell>
          <cell r="DI1157">
            <v>0.66</v>
          </cell>
          <cell r="DJ1157">
            <v>0.8</v>
          </cell>
          <cell r="DK1157">
            <v>7.0000000000000007E-2</v>
          </cell>
          <cell r="DL1157">
            <v>0.03</v>
          </cell>
          <cell r="DM1157">
            <v>0.09</v>
          </cell>
          <cell r="DN1157">
            <v>0.02</v>
          </cell>
          <cell r="DO1157">
            <v>-0.02</v>
          </cell>
          <cell r="DP1157">
            <v>-0.24</v>
          </cell>
          <cell r="DQ1157">
            <v>0.01</v>
          </cell>
          <cell r="DR1157">
            <v>0</v>
          </cell>
          <cell r="DS1157">
            <v>0</v>
          </cell>
          <cell r="DT1157">
            <v>0</v>
          </cell>
          <cell r="DU1157">
            <v>0</v>
          </cell>
          <cell r="DV1157">
            <v>0</v>
          </cell>
          <cell r="DW1157">
            <v>0</v>
          </cell>
          <cell r="DX1157">
            <v>0</v>
          </cell>
          <cell r="DY1157">
            <v>0</v>
          </cell>
          <cell r="DZ1157">
            <v>0</v>
          </cell>
          <cell r="EA1157">
            <v>0</v>
          </cell>
          <cell r="EB1157">
            <v>0</v>
          </cell>
          <cell r="EC1157">
            <v>0</v>
          </cell>
          <cell r="ED1157">
            <v>0</v>
          </cell>
        </row>
        <row r="1158">
          <cell r="F1158">
            <v>-0.18</v>
          </cell>
          <cell r="G1158">
            <v>-0.33</v>
          </cell>
          <cell r="H1158">
            <v>-0.09</v>
          </cell>
          <cell r="I1158">
            <v>0.68</v>
          </cell>
          <cell r="J1158">
            <v>0.46</v>
          </cell>
          <cell r="K1158">
            <v>-0.01</v>
          </cell>
          <cell r="L1158">
            <v>0</v>
          </cell>
          <cell r="M1158">
            <v>-0.13</v>
          </cell>
          <cell r="N1158">
            <v>-0.11</v>
          </cell>
          <cell r="O1158">
            <v>-0.05</v>
          </cell>
          <cell r="P1158">
            <v>0</v>
          </cell>
          <cell r="Q1158">
            <v>0.11</v>
          </cell>
          <cell r="R1158">
            <v>0.01</v>
          </cell>
          <cell r="S1158">
            <v>0.03</v>
          </cell>
          <cell r="T1158">
            <v>-0.05</v>
          </cell>
          <cell r="U1158">
            <v>0.05</v>
          </cell>
          <cell r="V1158">
            <v>0.8</v>
          </cell>
          <cell r="W1158">
            <v>0.45</v>
          </cell>
          <cell r="X1158">
            <v>0.02</v>
          </cell>
          <cell r="Y1158">
            <v>-0.04</v>
          </cell>
          <cell r="Z1158">
            <v>-0.11</v>
          </cell>
          <cell r="AA1158">
            <v>-0.04</v>
          </cell>
          <cell r="AB1158">
            <v>-0.15</v>
          </cell>
          <cell r="AC1158">
            <v>-0.28999999999999998</v>
          </cell>
          <cell r="AD1158">
            <v>-0.16</v>
          </cell>
          <cell r="AE1158">
            <v>-0.03</v>
          </cell>
          <cell r="AF1158">
            <v>-0.17</v>
          </cell>
          <cell r="AG1158">
            <v>-7.0000000000000007E-2</v>
          </cell>
          <cell r="AH1158">
            <v>-0.08</v>
          </cell>
          <cell r="AI1158">
            <v>0.89</v>
          </cell>
          <cell r="AJ1158">
            <v>0.08</v>
          </cell>
          <cell r="AK1158">
            <v>-0.06</v>
          </cell>
          <cell r="AL1158">
            <v>-7.0000000000000007E-2</v>
          </cell>
          <cell r="AM1158">
            <v>-0.1</v>
          </cell>
          <cell r="AN1158">
            <v>-0.1</v>
          </cell>
          <cell r="AO1158">
            <v>-0.09</v>
          </cell>
          <cell r="AP1158">
            <v>-0.24</v>
          </cell>
          <cell r="AQ1158">
            <v>-0.05</v>
          </cell>
          <cell r="AR1158">
            <v>0.06</v>
          </cell>
          <cell r="AS1158">
            <v>-0.03</v>
          </cell>
          <cell r="AT1158">
            <v>0</v>
          </cell>
          <cell r="AU1158">
            <v>-0.11</v>
          </cell>
          <cell r="AV1158">
            <v>1.17</v>
          </cell>
          <cell r="AW1158">
            <v>0.87</v>
          </cell>
          <cell r="AX1158">
            <v>0</v>
          </cell>
          <cell r="AY1158">
            <v>0.01</v>
          </cell>
          <cell r="AZ1158">
            <v>-7.0000000000000007E-2</v>
          </cell>
          <cell r="BA1158">
            <v>-0.02</v>
          </cell>
          <cell r="BB1158">
            <v>-0.15</v>
          </cell>
          <cell r="BC1158">
            <v>-0.19</v>
          </cell>
          <cell r="BD1158">
            <v>0.1</v>
          </cell>
          <cell r="BE1158">
            <v>0.12</v>
          </cell>
          <cell r="BF1158">
            <v>7.0000000000000007E-2</v>
          </cell>
          <cell r="BG1158">
            <v>-0.02</v>
          </cell>
          <cell r="BH1158">
            <v>0.06</v>
          </cell>
          <cell r="BI1158">
            <v>1.18</v>
          </cell>
          <cell r="BJ1158">
            <v>0.61</v>
          </cell>
          <cell r="BK1158">
            <v>0.04</v>
          </cell>
          <cell r="BL1158">
            <v>-0.04</v>
          </cell>
          <cell r="BM1158">
            <v>-0.11</v>
          </cell>
          <cell r="BN1158">
            <v>0.05</v>
          </cell>
          <cell r="BO1158">
            <v>0.05</v>
          </cell>
          <cell r="BP1158">
            <v>7.0000000000000007E-2</v>
          </cell>
          <cell r="BQ1158">
            <v>0.14000000000000001</v>
          </cell>
          <cell r="BR1158">
            <v>0.14000000000000001</v>
          </cell>
          <cell r="BS1158">
            <v>0.04</v>
          </cell>
          <cell r="BT1158">
            <v>0.01</v>
          </cell>
          <cell r="BU1158">
            <v>0.11</v>
          </cell>
          <cell r="BV1158">
            <v>1.32</v>
          </cell>
          <cell r="BW1158">
            <v>1.0900000000000001</v>
          </cell>
          <cell r="BX1158">
            <v>0.06</v>
          </cell>
          <cell r="BY1158">
            <v>0.04</v>
          </cell>
          <cell r="BZ1158">
            <v>-0.09</v>
          </cell>
          <cell r="CA1158">
            <v>0.02</v>
          </cell>
          <cell r="CB1158">
            <v>-7.0000000000000007E-2</v>
          </cell>
          <cell r="CC1158">
            <v>-0.01</v>
          </cell>
          <cell r="CD1158">
            <v>0.04</v>
          </cell>
          <cell r="CE1158">
            <v>0.14000000000000001</v>
          </cell>
          <cell r="CF1158">
            <v>-0.05</v>
          </cell>
          <cell r="CG1158">
            <v>0.08</v>
          </cell>
          <cell r="CH1158">
            <v>0.09</v>
          </cell>
          <cell r="CI1158">
            <v>1.84</v>
          </cell>
          <cell r="CJ1158">
            <v>1.01</v>
          </cell>
          <cell r="CK1158">
            <v>0.01</v>
          </cell>
          <cell r="CL1158">
            <v>-0.05</v>
          </cell>
          <cell r="CM1158">
            <v>-0.06</v>
          </cell>
          <cell r="CN1158">
            <v>0.01</v>
          </cell>
          <cell r="CO1158">
            <v>-0.05</v>
          </cell>
          <cell r="CP1158">
            <v>7.0000000000000007E-2</v>
          </cell>
          <cell r="CQ1158">
            <v>0.08</v>
          </cell>
          <cell r="CR1158">
            <v>0.17</v>
          </cell>
          <cell r="CS1158">
            <v>0.08</v>
          </cell>
          <cell r="CT1158">
            <v>0.05</v>
          </cell>
          <cell r="CU1158">
            <v>7.0000000000000007E-2</v>
          </cell>
          <cell r="CV1158">
            <v>1.31</v>
          </cell>
          <cell r="CW1158">
            <v>0.91</v>
          </cell>
          <cell r="CX1158">
            <v>0.09</v>
          </cell>
          <cell r="CY1158">
            <v>0.04</v>
          </cell>
          <cell r="CZ1158">
            <v>0.05</v>
          </cell>
          <cell r="DA1158">
            <v>0.09</v>
          </cell>
          <cell r="DB1158">
            <v>0.06</v>
          </cell>
          <cell r="DC1158">
            <v>0.06</v>
          </cell>
          <cell r="DD1158">
            <v>0.08</v>
          </cell>
          <cell r="DE1158">
            <v>0.09</v>
          </cell>
          <cell r="DF1158">
            <v>0.05</v>
          </cell>
          <cell r="DG1158">
            <v>-0.04</v>
          </cell>
          <cell r="DH1158">
            <v>0.02</v>
          </cell>
          <cell r="DI1158">
            <v>0.41</v>
          </cell>
          <cell r="DJ1158">
            <v>0.86</v>
          </cell>
          <cell r="DK1158">
            <v>0.02</v>
          </cell>
          <cell r="DL1158">
            <v>0.04</v>
          </cell>
          <cell r="DM1158">
            <v>0.05</v>
          </cell>
          <cell r="DN1158">
            <v>-0.01</v>
          </cell>
          <cell r="DO1158">
            <v>-0.02</v>
          </cell>
          <cell r="DP1158">
            <v>0.01</v>
          </cell>
          <cell r="DQ1158">
            <v>0.02</v>
          </cell>
          <cell r="DR1158">
            <v>0</v>
          </cell>
          <cell r="DS1158">
            <v>0</v>
          </cell>
          <cell r="DT1158">
            <v>0</v>
          </cell>
          <cell r="DU1158">
            <v>0</v>
          </cell>
          <cell r="DV1158">
            <v>0</v>
          </cell>
          <cell r="DW1158">
            <v>0</v>
          </cell>
          <cell r="DX1158">
            <v>0</v>
          </cell>
          <cell r="DY1158">
            <v>0</v>
          </cell>
          <cell r="DZ1158">
            <v>0</v>
          </cell>
          <cell r="EA1158">
            <v>0</v>
          </cell>
          <cell r="EB1158">
            <v>0</v>
          </cell>
          <cell r="EC1158">
            <v>0</v>
          </cell>
          <cell r="ED1158">
            <v>0</v>
          </cell>
        </row>
        <row r="1159"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U1159">
            <v>0</v>
          </cell>
          <cell r="BV1159">
            <v>0</v>
          </cell>
          <cell r="BW1159">
            <v>0</v>
          </cell>
          <cell r="BX1159">
            <v>0</v>
          </cell>
          <cell r="BY1159">
            <v>0</v>
          </cell>
          <cell r="BZ1159">
            <v>0</v>
          </cell>
          <cell r="CA1159">
            <v>0</v>
          </cell>
          <cell r="CB1159">
            <v>0</v>
          </cell>
          <cell r="CC1159">
            <v>0</v>
          </cell>
          <cell r="CD1159">
            <v>0</v>
          </cell>
          <cell r="CE1159">
            <v>0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0.03</v>
          </cell>
          <cell r="CS1159">
            <v>0</v>
          </cell>
          <cell r="CT1159">
            <v>0</v>
          </cell>
          <cell r="CU1159">
            <v>-0.01</v>
          </cell>
          <cell r="CV1159">
            <v>0.35</v>
          </cell>
          <cell r="CW1159">
            <v>0.21</v>
          </cell>
          <cell r="CX1159">
            <v>0.05</v>
          </cell>
          <cell r="CY1159">
            <v>-0.08</v>
          </cell>
          <cell r="CZ1159">
            <v>-0.01</v>
          </cell>
          <cell r="DA1159">
            <v>-0.13</v>
          </cell>
          <cell r="DB1159">
            <v>0</v>
          </cell>
          <cell r="DC1159">
            <v>0.03</v>
          </cell>
          <cell r="DD1159">
            <v>0.03</v>
          </cell>
          <cell r="DE1159">
            <v>-0.01</v>
          </cell>
          <cell r="DF1159">
            <v>-0.04</v>
          </cell>
          <cell r="DG1159">
            <v>-0.01</v>
          </cell>
          <cell r="DH1159">
            <v>0.04</v>
          </cell>
          <cell r="DI1159">
            <v>0.11</v>
          </cell>
          <cell r="DJ1159">
            <v>0.27</v>
          </cell>
          <cell r="DK1159">
            <v>-0.02</v>
          </cell>
          <cell r="DL1159">
            <v>-0.06</v>
          </cell>
          <cell r="DM1159">
            <v>-7.0000000000000007E-2</v>
          </cell>
          <cell r="DN1159">
            <v>-0.22</v>
          </cell>
          <cell r="DO1159">
            <v>-0.05</v>
          </cell>
          <cell r="DP1159">
            <v>-0.09</v>
          </cell>
          <cell r="DQ1159">
            <v>0.04</v>
          </cell>
          <cell r="DR1159">
            <v>0</v>
          </cell>
          <cell r="DS1159">
            <v>0</v>
          </cell>
          <cell r="DT1159">
            <v>0</v>
          </cell>
          <cell r="DU1159">
            <v>0</v>
          </cell>
          <cell r="DV1159">
            <v>0</v>
          </cell>
          <cell r="DW1159">
            <v>0</v>
          </cell>
          <cell r="DX1159">
            <v>0</v>
          </cell>
          <cell r="DY1159">
            <v>0</v>
          </cell>
          <cell r="DZ1159">
            <v>0</v>
          </cell>
          <cell r="EA1159">
            <v>0</v>
          </cell>
          <cell r="EB1159">
            <v>0</v>
          </cell>
          <cell r="EC1159">
            <v>0</v>
          </cell>
          <cell r="ED1159">
            <v>0</v>
          </cell>
        </row>
        <row r="1160"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0</v>
          </cell>
          <cell r="BE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0</v>
          </cell>
          <cell r="BR1160">
            <v>0</v>
          </cell>
          <cell r="BS1160">
            <v>0</v>
          </cell>
          <cell r="BT1160">
            <v>0</v>
          </cell>
          <cell r="BU1160">
            <v>0</v>
          </cell>
          <cell r="BV1160">
            <v>0</v>
          </cell>
          <cell r="BW1160">
            <v>0</v>
          </cell>
          <cell r="BX1160">
            <v>0</v>
          </cell>
          <cell r="BY1160">
            <v>0</v>
          </cell>
          <cell r="BZ1160">
            <v>0</v>
          </cell>
          <cell r="CA1160">
            <v>0</v>
          </cell>
          <cell r="CB1160">
            <v>0</v>
          </cell>
          <cell r="CC1160">
            <v>0</v>
          </cell>
          <cell r="CD1160">
            <v>0</v>
          </cell>
          <cell r="CE1160">
            <v>0</v>
          </cell>
          <cell r="CF1160">
            <v>0</v>
          </cell>
          <cell r="CG1160">
            <v>0</v>
          </cell>
          <cell r="CH1160">
            <v>0</v>
          </cell>
          <cell r="CI1160">
            <v>0</v>
          </cell>
          <cell r="CJ1160">
            <v>0</v>
          </cell>
          <cell r="CK1160">
            <v>0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-0.1</v>
          </cell>
          <cell r="CS1160">
            <v>-0.06</v>
          </cell>
          <cell r="CT1160">
            <v>0</v>
          </cell>
          <cell r="CU1160">
            <v>-0.16</v>
          </cell>
          <cell r="CV1160">
            <v>0.04</v>
          </cell>
          <cell r="CW1160">
            <v>0.11</v>
          </cell>
          <cell r="CX1160">
            <v>-0.09</v>
          </cell>
          <cell r="CY1160">
            <v>-0.28000000000000003</v>
          </cell>
          <cell r="CZ1160">
            <v>-0.1</v>
          </cell>
          <cell r="DA1160">
            <v>-0.18</v>
          </cell>
          <cell r="DB1160">
            <v>-0.24</v>
          </cell>
          <cell r="DC1160">
            <v>-0.08</v>
          </cell>
          <cell r="DD1160">
            <v>-0.04</v>
          </cell>
          <cell r="DE1160">
            <v>-0.18</v>
          </cell>
          <cell r="DF1160">
            <v>-0.18</v>
          </cell>
          <cell r="DG1160">
            <v>-0.03</v>
          </cell>
          <cell r="DH1160">
            <v>-0.09</v>
          </cell>
          <cell r="DI1160">
            <v>0.06</v>
          </cell>
          <cell r="DJ1160">
            <v>0.1</v>
          </cell>
          <cell r="DK1160">
            <v>-0.18</v>
          </cell>
          <cell r="DL1160">
            <v>-0.28000000000000003</v>
          </cell>
          <cell r="DM1160">
            <v>-0.3</v>
          </cell>
          <cell r="DN1160">
            <v>-0.54</v>
          </cell>
          <cell r="DO1160">
            <v>-0.36</v>
          </cell>
          <cell r="DP1160">
            <v>-0.2</v>
          </cell>
          <cell r="DQ1160">
            <v>0.01</v>
          </cell>
          <cell r="DR1160">
            <v>0</v>
          </cell>
          <cell r="DS1160">
            <v>0</v>
          </cell>
          <cell r="DT1160">
            <v>0</v>
          </cell>
          <cell r="DU1160">
            <v>0</v>
          </cell>
          <cell r="DV1160">
            <v>0</v>
          </cell>
          <cell r="DW1160">
            <v>0</v>
          </cell>
          <cell r="DX1160">
            <v>0</v>
          </cell>
          <cell r="DY1160">
            <v>0</v>
          </cell>
          <cell r="DZ1160">
            <v>0</v>
          </cell>
          <cell r="EA1160">
            <v>0</v>
          </cell>
          <cell r="EB1160">
            <v>0</v>
          </cell>
          <cell r="EC1160">
            <v>0</v>
          </cell>
          <cell r="ED1160">
            <v>0</v>
          </cell>
        </row>
        <row r="1161"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  <cell r="BZ1161">
            <v>0</v>
          </cell>
          <cell r="CA1161">
            <v>0</v>
          </cell>
          <cell r="CB1161">
            <v>0</v>
          </cell>
          <cell r="CC1161">
            <v>0</v>
          </cell>
          <cell r="CD1161">
            <v>0</v>
          </cell>
          <cell r="CE1161">
            <v>0</v>
          </cell>
          <cell r="CF1161">
            <v>0</v>
          </cell>
          <cell r="CG1161">
            <v>0</v>
          </cell>
          <cell r="CH1161">
            <v>0</v>
          </cell>
          <cell r="CI1161">
            <v>0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0.02</v>
          </cell>
          <cell r="CS1161">
            <v>0.03</v>
          </cell>
          <cell r="CT1161">
            <v>0.01</v>
          </cell>
          <cell r="CU1161">
            <v>0.02</v>
          </cell>
          <cell r="CV1161">
            <v>0.03</v>
          </cell>
          <cell r="CW1161">
            <v>0</v>
          </cell>
          <cell r="CX1161">
            <v>0.02</v>
          </cell>
          <cell r="CY1161">
            <v>0.01</v>
          </cell>
          <cell r="CZ1161">
            <v>0.02</v>
          </cell>
          <cell r="DA1161">
            <v>0.03</v>
          </cell>
          <cell r="DB1161">
            <v>0.03</v>
          </cell>
          <cell r="DC1161">
            <v>0.01</v>
          </cell>
          <cell r="DD1161">
            <v>-0.02</v>
          </cell>
          <cell r="DE1161">
            <v>0.03</v>
          </cell>
          <cell r="DF1161">
            <v>0.02</v>
          </cell>
          <cell r="DG1161">
            <v>0.01</v>
          </cell>
          <cell r="DH1161">
            <v>0.03</v>
          </cell>
          <cell r="DI1161">
            <v>0.02</v>
          </cell>
          <cell r="DJ1161">
            <v>0.04</v>
          </cell>
          <cell r="DK1161">
            <v>0.02</v>
          </cell>
          <cell r="DL1161">
            <v>0.03</v>
          </cell>
          <cell r="DM1161">
            <v>0.02</v>
          </cell>
          <cell r="DN1161">
            <v>0.04</v>
          </cell>
          <cell r="DO1161">
            <v>0.01</v>
          </cell>
          <cell r="DP1161">
            <v>0.04</v>
          </cell>
          <cell r="DQ1161">
            <v>0.01</v>
          </cell>
          <cell r="DR1161">
            <v>0</v>
          </cell>
          <cell r="DS1161">
            <v>0</v>
          </cell>
          <cell r="DT1161">
            <v>0</v>
          </cell>
          <cell r="DU1161">
            <v>0</v>
          </cell>
          <cell r="DV1161">
            <v>0</v>
          </cell>
          <cell r="DW1161">
            <v>0</v>
          </cell>
          <cell r="DX1161">
            <v>0</v>
          </cell>
          <cell r="DY1161">
            <v>0</v>
          </cell>
          <cell r="DZ1161">
            <v>0</v>
          </cell>
          <cell r="EA1161">
            <v>0</v>
          </cell>
          <cell r="EB1161">
            <v>0</v>
          </cell>
          <cell r="EC1161">
            <v>0</v>
          </cell>
          <cell r="ED1161">
            <v>0</v>
          </cell>
        </row>
        <row r="1162"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BT1162">
            <v>0</v>
          </cell>
          <cell r="BU1162">
            <v>0</v>
          </cell>
          <cell r="BV1162">
            <v>0</v>
          </cell>
          <cell r="BW1162">
            <v>0</v>
          </cell>
          <cell r="BX1162">
            <v>0</v>
          </cell>
          <cell r="BY1162">
            <v>0</v>
          </cell>
          <cell r="BZ1162">
            <v>0</v>
          </cell>
          <cell r="CA1162">
            <v>0</v>
          </cell>
          <cell r="CB1162">
            <v>0</v>
          </cell>
          <cell r="CC1162">
            <v>0</v>
          </cell>
          <cell r="CD1162">
            <v>0</v>
          </cell>
          <cell r="CE1162">
            <v>0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0.02</v>
          </cell>
          <cell r="CS1162">
            <v>-0.01</v>
          </cell>
          <cell r="CT1162">
            <v>0.01</v>
          </cell>
          <cell r="CU1162">
            <v>0.01</v>
          </cell>
          <cell r="CV1162">
            <v>0.02</v>
          </cell>
          <cell r="CW1162">
            <v>0.01</v>
          </cell>
          <cell r="CX1162">
            <v>0.03</v>
          </cell>
          <cell r="CY1162">
            <v>0.01</v>
          </cell>
          <cell r="CZ1162">
            <v>0.01</v>
          </cell>
          <cell r="DA1162">
            <v>0.02</v>
          </cell>
          <cell r="DB1162">
            <v>0.02</v>
          </cell>
          <cell r="DC1162">
            <v>0.01</v>
          </cell>
          <cell r="DD1162">
            <v>0.04</v>
          </cell>
          <cell r="DE1162">
            <v>0.01</v>
          </cell>
          <cell r="DF1162">
            <v>0.03</v>
          </cell>
          <cell r="DG1162">
            <v>0.01</v>
          </cell>
          <cell r="DH1162">
            <v>0.01</v>
          </cell>
          <cell r="DI1162">
            <v>0.02</v>
          </cell>
          <cell r="DJ1162">
            <v>0.01</v>
          </cell>
          <cell r="DK1162">
            <v>0.01</v>
          </cell>
          <cell r="DL1162">
            <v>0.01</v>
          </cell>
          <cell r="DM1162">
            <v>0.01</v>
          </cell>
          <cell r="DN1162">
            <v>-0.01</v>
          </cell>
          <cell r="DO1162">
            <v>0.03</v>
          </cell>
          <cell r="DP1162">
            <v>0.03</v>
          </cell>
          <cell r="DQ1162">
            <v>0.02</v>
          </cell>
          <cell r="DR1162">
            <v>0</v>
          </cell>
          <cell r="DS1162">
            <v>0</v>
          </cell>
          <cell r="DT1162">
            <v>0</v>
          </cell>
          <cell r="DU1162">
            <v>0</v>
          </cell>
          <cell r="DV1162">
            <v>0</v>
          </cell>
          <cell r="DW1162">
            <v>0</v>
          </cell>
          <cell r="DX1162">
            <v>0</v>
          </cell>
          <cell r="DY1162">
            <v>0</v>
          </cell>
          <cell r="DZ1162">
            <v>0</v>
          </cell>
          <cell r="EA1162">
            <v>0</v>
          </cell>
          <cell r="EB1162">
            <v>0</v>
          </cell>
          <cell r="EC1162">
            <v>0</v>
          </cell>
          <cell r="ED1162">
            <v>0</v>
          </cell>
        </row>
        <row r="1163"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BU1163">
            <v>0</v>
          </cell>
          <cell r="BV1163">
            <v>0</v>
          </cell>
          <cell r="BW1163">
            <v>0</v>
          </cell>
          <cell r="BX1163">
            <v>0</v>
          </cell>
          <cell r="BY1163">
            <v>0</v>
          </cell>
          <cell r="BZ1163">
            <v>0</v>
          </cell>
          <cell r="CA1163">
            <v>0</v>
          </cell>
          <cell r="CB1163">
            <v>0</v>
          </cell>
          <cell r="CC1163">
            <v>0</v>
          </cell>
          <cell r="CD1163">
            <v>0</v>
          </cell>
          <cell r="CE1163">
            <v>0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0.01</v>
          </cell>
          <cell r="CS1163">
            <v>0.01</v>
          </cell>
          <cell r="CT1163">
            <v>0</v>
          </cell>
          <cell r="CU1163">
            <v>0</v>
          </cell>
          <cell r="CV1163">
            <v>0.01</v>
          </cell>
          <cell r="CW1163">
            <v>0.01</v>
          </cell>
          <cell r="CX1163">
            <v>0.01</v>
          </cell>
          <cell r="CY1163">
            <v>0</v>
          </cell>
          <cell r="CZ1163">
            <v>0.01</v>
          </cell>
          <cell r="DA1163">
            <v>0.01</v>
          </cell>
          <cell r="DB1163">
            <v>0.01</v>
          </cell>
          <cell r="DC1163">
            <v>0.01</v>
          </cell>
          <cell r="DD1163">
            <v>0.01</v>
          </cell>
          <cell r="DE1163">
            <v>0.01</v>
          </cell>
          <cell r="DF1163">
            <v>0.01</v>
          </cell>
          <cell r="DG1163">
            <v>0.03</v>
          </cell>
          <cell r="DH1163">
            <v>0.01</v>
          </cell>
          <cell r="DI1163">
            <v>0.01</v>
          </cell>
          <cell r="DJ1163">
            <v>0.02</v>
          </cell>
          <cell r="DK1163">
            <v>0.01</v>
          </cell>
          <cell r="DL1163">
            <v>0.01</v>
          </cell>
          <cell r="DM1163">
            <v>0</v>
          </cell>
          <cell r="DN1163">
            <v>0.02</v>
          </cell>
          <cell r="DO1163">
            <v>0.02</v>
          </cell>
          <cell r="DP1163">
            <v>0.02</v>
          </cell>
          <cell r="DQ1163">
            <v>0.01</v>
          </cell>
          <cell r="DR1163">
            <v>0</v>
          </cell>
          <cell r="DS1163">
            <v>0</v>
          </cell>
          <cell r="DT1163">
            <v>0</v>
          </cell>
          <cell r="DU1163">
            <v>0</v>
          </cell>
          <cell r="DV1163">
            <v>0</v>
          </cell>
          <cell r="DW1163">
            <v>0</v>
          </cell>
          <cell r="DX1163">
            <v>0</v>
          </cell>
          <cell r="DY1163">
            <v>0</v>
          </cell>
          <cell r="DZ1163">
            <v>0</v>
          </cell>
          <cell r="EA1163">
            <v>0</v>
          </cell>
          <cell r="EB1163">
            <v>0</v>
          </cell>
          <cell r="EC1163">
            <v>0</v>
          </cell>
          <cell r="ED1163">
            <v>0</v>
          </cell>
        </row>
        <row r="1164"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>
            <v>0</v>
          </cell>
          <cell r="BE1164">
            <v>0</v>
          </cell>
          <cell r="BF1164">
            <v>0</v>
          </cell>
          <cell r="BG1164">
            <v>0</v>
          </cell>
          <cell r="BH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>
            <v>0</v>
          </cell>
          <cell r="BR1164">
            <v>0</v>
          </cell>
          <cell r="BS1164">
            <v>0</v>
          </cell>
          <cell r="BT1164">
            <v>0</v>
          </cell>
          <cell r="BU1164">
            <v>0</v>
          </cell>
          <cell r="BV1164">
            <v>0</v>
          </cell>
          <cell r="BW1164">
            <v>0</v>
          </cell>
          <cell r="BX1164">
            <v>0</v>
          </cell>
          <cell r="BY1164">
            <v>0</v>
          </cell>
          <cell r="BZ1164">
            <v>0</v>
          </cell>
          <cell r="CA1164">
            <v>0</v>
          </cell>
          <cell r="CB1164">
            <v>0</v>
          </cell>
          <cell r="CC1164">
            <v>0</v>
          </cell>
          <cell r="CD1164">
            <v>0</v>
          </cell>
          <cell r="CE1164">
            <v>0</v>
          </cell>
          <cell r="CF1164">
            <v>0</v>
          </cell>
          <cell r="CG1164">
            <v>0</v>
          </cell>
          <cell r="CH1164">
            <v>0</v>
          </cell>
          <cell r="CI1164">
            <v>0</v>
          </cell>
          <cell r="CJ1164">
            <v>0</v>
          </cell>
          <cell r="CK1164">
            <v>0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>
            <v>0</v>
          </cell>
          <cell r="CY1164">
            <v>0</v>
          </cell>
          <cell r="CZ1164">
            <v>0</v>
          </cell>
          <cell r="DA1164">
            <v>0</v>
          </cell>
          <cell r="DB1164">
            <v>0</v>
          </cell>
          <cell r="DC1164">
            <v>0</v>
          </cell>
          <cell r="DD1164">
            <v>0</v>
          </cell>
          <cell r="DE1164">
            <v>0</v>
          </cell>
          <cell r="DF1164">
            <v>0</v>
          </cell>
          <cell r="DG1164">
            <v>0</v>
          </cell>
          <cell r="DH1164">
            <v>0</v>
          </cell>
          <cell r="DI1164">
            <v>0</v>
          </cell>
          <cell r="DJ1164">
            <v>0</v>
          </cell>
          <cell r="DK1164">
            <v>0</v>
          </cell>
          <cell r="DL1164">
            <v>0</v>
          </cell>
          <cell r="DM1164">
            <v>0</v>
          </cell>
          <cell r="DN1164">
            <v>0</v>
          </cell>
          <cell r="DO1164">
            <v>0</v>
          </cell>
          <cell r="DP1164">
            <v>0</v>
          </cell>
          <cell r="DQ1164">
            <v>0</v>
          </cell>
          <cell r="DR1164">
            <v>0</v>
          </cell>
          <cell r="DS1164">
            <v>0</v>
          </cell>
          <cell r="DT1164">
            <v>0</v>
          </cell>
          <cell r="DU1164">
            <v>0</v>
          </cell>
          <cell r="DV1164">
            <v>0</v>
          </cell>
          <cell r="DW1164">
            <v>0</v>
          </cell>
          <cell r="DX1164">
            <v>0</v>
          </cell>
          <cell r="DY1164">
            <v>0</v>
          </cell>
          <cell r="DZ1164">
            <v>0</v>
          </cell>
          <cell r="EA1164">
            <v>0</v>
          </cell>
          <cell r="EB1164">
            <v>0</v>
          </cell>
          <cell r="EC1164">
            <v>0</v>
          </cell>
          <cell r="ED1164">
            <v>0</v>
          </cell>
        </row>
        <row r="1165"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</v>
          </cell>
          <cell r="BR1165">
            <v>0</v>
          </cell>
          <cell r="BS1165">
            <v>0</v>
          </cell>
          <cell r="BT1165">
            <v>0</v>
          </cell>
          <cell r="BU1165">
            <v>0</v>
          </cell>
          <cell r="BV1165">
            <v>0</v>
          </cell>
          <cell r="BW1165">
            <v>0</v>
          </cell>
          <cell r="BX1165">
            <v>0</v>
          </cell>
          <cell r="BY1165">
            <v>0</v>
          </cell>
          <cell r="BZ1165">
            <v>0</v>
          </cell>
          <cell r="CA1165">
            <v>0</v>
          </cell>
          <cell r="CB1165">
            <v>0</v>
          </cell>
          <cell r="CC1165">
            <v>0</v>
          </cell>
          <cell r="CD1165">
            <v>0</v>
          </cell>
          <cell r="CE1165">
            <v>0</v>
          </cell>
          <cell r="CF1165">
            <v>0</v>
          </cell>
          <cell r="CG1165">
            <v>0</v>
          </cell>
          <cell r="CH1165">
            <v>0</v>
          </cell>
          <cell r="CI1165">
            <v>0</v>
          </cell>
          <cell r="CJ1165">
            <v>0</v>
          </cell>
          <cell r="CK1165">
            <v>0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>
            <v>0</v>
          </cell>
          <cell r="CY1165">
            <v>0</v>
          </cell>
          <cell r="CZ1165">
            <v>0</v>
          </cell>
          <cell r="DA1165">
            <v>0</v>
          </cell>
          <cell r="DB1165">
            <v>0</v>
          </cell>
          <cell r="DC1165">
            <v>0</v>
          </cell>
          <cell r="DD1165">
            <v>0</v>
          </cell>
          <cell r="DE1165">
            <v>0</v>
          </cell>
          <cell r="DF1165">
            <v>0</v>
          </cell>
          <cell r="DG1165">
            <v>0</v>
          </cell>
          <cell r="DH1165">
            <v>0</v>
          </cell>
          <cell r="DI1165">
            <v>0</v>
          </cell>
          <cell r="DJ1165">
            <v>0</v>
          </cell>
          <cell r="DK1165">
            <v>0</v>
          </cell>
          <cell r="DL1165">
            <v>0</v>
          </cell>
          <cell r="DM1165">
            <v>0</v>
          </cell>
          <cell r="DN1165">
            <v>0</v>
          </cell>
          <cell r="DO1165">
            <v>0</v>
          </cell>
          <cell r="DP1165">
            <v>0</v>
          </cell>
          <cell r="DQ1165">
            <v>0</v>
          </cell>
          <cell r="DR1165">
            <v>0</v>
          </cell>
          <cell r="DS1165">
            <v>0</v>
          </cell>
          <cell r="DT1165">
            <v>0</v>
          </cell>
          <cell r="DU1165">
            <v>0</v>
          </cell>
          <cell r="DV1165">
            <v>0</v>
          </cell>
          <cell r="DW1165">
            <v>0</v>
          </cell>
          <cell r="DX1165">
            <v>0</v>
          </cell>
          <cell r="DY1165">
            <v>0</v>
          </cell>
          <cell r="DZ1165">
            <v>0</v>
          </cell>
          <cell r="EA1165">
            <v>0</v>
          </cell>
          <cell r="EB1165">
            <v>0</v>
          </cell>
          <cell r="EC1165">
            <v>0</v>
          </cell>
          <cell r="ED1165">
            <v>0</v>
          </cell>
        </row>
        <row r="1166"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0</v>
          </cell>
          <cell r="BR1166">
            <v>0</v>
          </cell>
          <cell r="BS1166">
            <v>0</v>
          </cell>
          <cell r="BT1166">
            <v>0</v>
          </cell>
          <cell r="BU1166">
            <v>0</v>
          </cell>
          <cell r="BV1166">
            <v>0</v>
          </cell>
          <cell r="BW1166">
            <v>0</v>
          </cell>
          <cell r="BX1166">
            <v>0</v>
          </cell>
          <cell r="BY1166">
            <v>0</v>
          </cell>
          <cell r="BZ1166">
            <v>0</v>
          </cell>
          <cell r="CA1166">
            <v>0</v>
          </cell>
          <cell r="CB1166">
            <v>0</v>
          </cell>
          <cell r="CC1166">
            <v>0</v>
          </cell>
          <cell r="CD1166">
            <v>0</v>
          </cell>
          <cell r="CE1166">
            <v>0</v>
          </cell>
          <cell r="CF1166">
            <v>0</v>
          </cell>
          <cell r="CG1166">
            <v>0</v>
          </cell>
          <cell r="CH1166">
            <v>0</v>
          </cell>
          <cell r="CI1166">
            <v>0</v>
          </cell>
          <cell r="CJ1166">
            <v>0</v>
          </cell>
          <cell r="CK1166">
            <v>0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>
            <v>0</v>
          </cell>
          <cell r="CY1166">
            <v>0</v>
          </cell>
          <cell r="CZ1166">
            <v>0</v>
          </cell>
          <cell r="DA1166">
            <v>0</v>
          </cell>
          <cell r="DB1166">
            <v>0</v>
          </cell>
          <cell r="DC1166">
            <v>0</v>
          </cell>
          <cell r="DD1166">
            <v>0</v>
          </cell>
          <cell r="DE1166">
            <v>0</v>
          </cell>
          <cell r="DF1166">
            <v>0</v>
          </cell>
          <cell r="DG1166">
            <v>0</v>
          </cell>
          <cell r="DH1166">
            <v>0</v>
          </cell>
          <cell r="DI1166">
            <v>0</v>
          </cell>
          <cell r="DJ1166">
            <v>0</v>
          </cell>
          <cell r="DK1166">
            <v>0</v>
          </cell>
          <cell r="DL1166">
            <v>0</v>
          </cell>
          <cell r="DM1166">
            <v>0</v>
          </cell>
          <cell r="DN1166">
            <v>0</v>
          </cell>
          <cell r="DO1166">
            <v>0</v>
          </cell>
          <cell r="DP1166">
            <v>0</v>
          </cell>
          <cell r="DQ1166">
            <v>0</v>
          </cell>
          <cell r="DR1166">
            <v>0</v>
          </cell>
          <cell r="DS1166">
            <v>0</v>
          </cell>
          <cell r="DT1166">
            <v>0</v>
          </cell>
          <cell r="DU1166">
            <v>0</v>
          </cell>
          <cell r="DV1166">
            <v>0</v>
          </cell>
          <cell r="DW1166">
            <v>0</v>
          </cell>
          <cell r="DX1166">
            <v>0</v>
          </cell>
          <cell r="DY1166">
            <v>0</v>
          </cell>
          <cell r="DZ1166">
            <v>0</v>
          </cell>
          <cell r="EA1166">
            <v>0</v>
          </cell>
          <cell r="EB1166">
            <v>0</v>
          </cell>
          <cell r="EC1166">
            <v>0</v>
          </cell>
          <cell r="ED1166">
            <v>0</v>
          </cell>
        </row>
        <row r="1167"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0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>
            <v>0</v>
          </cell>
          <cell r="DD1167">
            <v>0</v>
          </cell>
          <cell r="DE1167">
            <v>0</v>
          </cell>
          <cell r="DF1167">
            <v>0</v>
          </cell>
          <cell r="DG1167">
            <v>0</v>
          </cell>
          <cell r="DH1167">
            <v>0</v>
          </cell>
          <cell r="DI1167">
            <v>0</v>
          </cell>
          <cell r="DJ1167">
            <v>0</v>
          </cell>
          <cell r="DK1167">
            <v>0</v>
          </cell>
          <cell r="DL1167">
            <v>0</v>
          </cell>
          <cell r="DM1167">
            <v>0</v>
          </cell>
          <cell r="DN1167">
            <v>0</v>
          </cell>
          <cell r="DO1167">
            <v>0</v>
          </cell>
          <cell r="DP1167">
            <v>0</v>
          </cell>
          <cell r="DQ1167">
            <v>0</v>
          </cell>
          <cell r="DR1167">
            <v>0</v>
          </cell>
          <cell r="DS1167">
            <v>0</v>
          </cell>
          <cell r="DT1167">
            <v>0</v>
          </cell>
          <cell r="DU1167">
            <v>0</v>
          </cell>
          <cell r="DV1167">
            <v>0</v>
          </cell>
          <cell r="DW1167">
            <v>0</v>
          </cell>
          <cell r="DX1167">
            <v>0</v>
          </cell>
          <cell r="DY1167">
            <v>0</v>
          </cell>
          <cell r="DZ1167">
            <v>0</v>
          </cell>
          <cell r="EA1167">
            <v>0</v>
          </cell>
          <cell r="EB1167">
            <v>0</v>
          </cell>
          <cell r="EC1167">
            <v>0</v>
          </cell>
          <cell r="ED1167">
            <v>0</v>
          </cell>
        </row>
        <row r="1168"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U1168">
            <v>0</v>
          </cell>
          <cell r="BV1168">
            <v>0</v>
          </cell>
          <cell r="BW1168">
            <v>0</v>
          </cell>
          <cell r="BX1168">
            <v>0</v>
          </cell>
          <cell r="BY1168">
            <v>0</v>
          </cell>
          <cell r="BZ1168">
            <v>0</v>
          </cell>
          <cell r="CA1168">
            <v>0</v>
          </cell>
          <cell r="CB1168">
            <v>0</v>
          </cell>
          <cell r="CC1168">
            <v>0</v>
          </cell>
          <cell r="CD1168">
            <v>0</v>
          </cell>
          <cell r="CE1168">
            <v>0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>
            <v>0</v>
          </cell>
          <cell r="CY1168">
            <v>0</v>
          </cell>
          <cell r="CZ1168">
            <v>0</v>
          </cell>
          <cell r="DA1168">
            <v>0</v>
          </cell>
          <cell r="DB1168">
            <v>0</v>
          </cell>
          <cell r="DC1168">
            <v>0</v>
          </cell>
          <cell r="DD1168">
            <v>0</v>
          </cell>
          <cell r="DE1168">
            <v>0</v>
          </cell>
          <cell r="DF1168">
            <v>0</v>
          </cell>
          <cell r="DG1168">
            <v>0</v>
          </cell>
          <cell r="DH1168">
            <v>0</v>
          </cell>
          <cell r="DI1168">
            <v>0</v>
          </cell>
          <cell r="DJ1168">
            <v>0</v>
          </cell>
          <cell r="DK1168">
            <v>0</v>
          </cell>
          <cell r="DL1168">
            <v>0</v>
          </cell>
          <cell r="DM1168">
            <v>0</v>
          </cell>
          <cell r="DN1168">
            <v>0</v>
          </cell>
          <cell r="DO1168">
            <v>0</v>
          </cell>
          <cell r="DP1168">
            <v>0</v>
          </cell>
          <cell r="DQ1168">
            <v>0</v>
          </cell>
          <cell r="DR1168">
            <v>0</v>
          </cell>
          <cell r="DS1168">
            <v>0</v>
          </cell>
          <cell r="DT1168">
            <v>0</v>
          </cell>
          <cell r="DU1168">
            <v>0</v>
          </cell>
          <cell r="DV1168">
            <v>0</v>
          </cell>
          <cell r="DW1168">
            <v>0</v>
          </cell>
          <cell r="DX1168">
            <v>0</v>
          </cell>
          <cell r="DY1168">
            <v>0</v>
          </cell>
          <cell r="DZ1168">
            <v>0</v>
          </cell>
          <cell r="EA1168">
            <v>0</v>
          </cell>
          <cell r="EB1168">
            <v>0</v>
          </cell>
          <cell r="EC1168">
            <v>0</v>
          </cell>
          <cell r="ED1168">
            <v>0</v>
          </cell>
        </row>
        <row r="1169"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0</v>
          </cell>
          <cell r="BR1169">
            <v>0</v>
          </cell>
          <cell r="BS1169">
            <v>0</v>
          </cell>
          <cell r="BT1169">
            <v>0</v>
          </cell>
          <cell r="BU1169">
            <v>0</v>
          </cell>
          <cell r="BV1169">
            <v>0</v>
          </cell>
          <cell r="BW1169">
            <v>0</v>
          </cell>
          <cell r="BX1169">
            <v>0</v>
          </cell>
          <cell r="BY1169">
            <v>0</v>
          </cell>
          <cell r="BZ1169">
            <v>0</v>
          </cell>
          <cell r="CA1169">
            <v>0</v>
          </cell>
          <cell r="CB1169">
            <v>0</v>
          </cell>
          <cell r="CC1169">
            <v>0</v>
          </cell>
          <cell r="CD1169">
            <v>0</v>
          </cell>
          <cell r="CE1169">
            <v>0</v>
          </cell>
          <cell r="CF1169">
            <v>0</v>
          </cell>
          <cell r="CG1169">
            <v>0</v>
          </cell>
          <cell r="CH1169">
            <v>0</v>
          </cell>
          <cell r="CI1169">
            <v>0</v>
          </cell>
          <cell r="CJ1169">
            <v>0</v>
          </cell>
          <cell r="CK1169">
            <v>0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>
            <v>0</v>
          </cell>
          <cell r="CY1169">
            <v>0</v>
          </cell>
          <cell r="CZ1169">
            <v>0</v>
          </cell>
          <cell r="DA1169">
            <v>0</v>
          </cell>
          <cell r="DB1169">
            <v>0</v>
          </cell>
          <cell r="DC1169">
            <v>0</v>
          </cell>
          <cell r="DD1169">
            <v>0</v>
          </cell>
          <cell r="DE1169">
            <v>0</v>
          </cell>
          <cell r="DF1169">
            <v>0</v>
          </cell>
          <cell r="DG1169">
            <v>0</v>
          </cell>
          <cell r="DH1169">
            <v>0</v>
          </cell>
          <cell r="DI1169">
            <v>0</v>
          </cell>
          <cell r="DJ1169">
            <v>0</v>
          </cell>
          <cell r="DK1169">
            <v>0</v>
          </cell>
          <cell r="DL1169">
            <v>0</v>
          </cell>
          <cell r="DM1169">
            <v>0</v>
          </cell>
          <cell r="DN1169">
            <v>0</v>
          </cell>
          <cell r="DO1169">
            <v>0</v>
          </cell>
          <cell r="DP1169">
            <v>0</v>
          </cell>
          <cell r="DQ1169">
            <v>0</v>
          </cell>
          <cell r="DR1169">
            <v>0</v>
          </cell>
          <cell r="DS1169">
            <v>0</v>
          </cell>
          <cell r="DT1169">
            <v>0</v>
          </cell>
          <cell r="DU1169">
            <v>0</v>
          </cell>
          <cell r="DV1169">
            <v>0</v>
          </cell>
          <cell r="DW1169">
            <v>0</v>
          </cell>
          <cell r="DX1169">
            <v>0</v>
          </cell>
          <cell r="DY1169">
            <v>0</v>
          </cell>
          <cell r="DZ1169">
            <v>0</v>
          </cell>
          <cell r="EA1169">
            <v>0</v>
          </cell>
          <cell r="EB1169">
            <v>0</v>
          </cell>
          <cell r="EC1169">
            <v>0</v>
          </cell>
          <cell r="ED1169">
            <v>0</v>
          </cell>
        </row>
        <row r="1170"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BS1170">
            <v>0</v>
          </cell>
          <cell r="BT1170">
            <v>0</v>
          </cell>
          <cell r="BU1170">
            <v>0</v>
          </cell>
          <cell r="BV1170">
            <v>0</v>
          </cell>
          <cell r="BW1170">
            <v>0</v>
          </cell>
          <cell r="BX1170">
            <v>0</v>
          </cell>
          <cell r="BY1170">
            <v>0</v>
          </cell>
          <cell r="BZ1170">
            <v>0</v>
          </cell>
          <cell r="CA1170">
            <v>0</v>
          </cell>
          <cell r="CB1170">
            <v>0</v>
          </cell>
          <cell r="CC1170">
            <v>0</v>
          </cell>
          <cell r="CD1170">
            <v>0</v>
          </cell>
          <cell r="CE1170">
            <v>0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>
            <v>0</v>
          </cell>
          <cell r="CY1170">
            <v>0</v>
          </cell>
          <cell r="CZ1170">
            <v>0</v>
          </cell>
          <cell r="DA1170">
            <v>0</v>
          </cell>
          <cell r="DB1170">
            <v>0</v>
          </cell>
          <cell r="DC1170">
            <v>0</v>
          </cell>
          <cell r="DD1170">
            <v>0</v>
          </cell>
          <cell r="DE1170">
            <v>0</v>
          </cell>
          <cell r="DF1170">
            <v>0</v>
          </cell>
          <cell r="DG1170">
            <v>0</v>
          </cell>
          <cell r="DH1170">
            <v>0</v>
          </cell>
          <cell r="DI1170">
            <v>0</v>
          </cell>
          <cell r="DJ1170">
            <v>0</v>
          </cell>
          <cell r="DK1170">
            <v>0</v>
          </cell>
          <cell r="DL1170">
            <v>0</v>
          </cell>
          <cell r="DM1170">
            <v>0</v>
          </cell>
          <cell r="DN1170">
            <v>0</v>
          </cell>
          <cell r="DO1170">
            <v>0</v>
          </cell>
          <cell r="DP1170">
            <v>0</v>
          </cell>
          <cell r="DQ1170">
            <v>0</v>
          </cell>
          <cell r="DR1170">
            <v>0</v>
          </cell>
          <cell r="DS1170">
            <v>0</v>
          </cell>
          <cell r="DT1170">
            <v>0</v>
          </cell>
          <cell r="DU1170">
            <v>0</v>
          </cell>
          <cell r="DV1170">
            <v>0</v>
          </cell>
          <cell r="DW1170">
            <v>0</v>
          </cell>
          <cell r="DX1170">
            <v>0</v>
          </cell>
          <cell r="DY1170">
            <v>0</v>
          </cell>
          <cell r="DZ1170">
            <v>0</v>
          </cell>
          <cell r="EA1170">
            <v>0</v>
          </cell>
          <cell r="EB1170">
            <v>0</v>
          </cell>
          <cell r="EC1170">
            <v>0</v>
          </cell>
          <cell r="ED1170">
            <v>0</v>
          </cell>
        </row>
        <row r="1174"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>
            <v>0</v>
          </cell>
          <cell r="BR1174">
            <v>0</v>
          </cell>
          <cell r="BS1174">
            <v>0</v>
          </cell>
          <cell r="BT1174">
            <v>0</v>
          </cell>
          <cell r="BU1174">
            <v>0</v>
          </cell>
          <cell r="BV1174">
            <v>0</v>
          </cell>
          <cell r="BW1174">
            <v>0</v>
          </cell>
          <cell r="BX1174">
            <v>0</v>
          </cell>
          <cell r="BY1174">
            <v>0</v>
          </cell>
          <cell r="BZ1174">
            <v>0</v>
          </cell>
          <cell r="CA1174">
            <v>0</v>
          </cell>
          <cell r="CB1174">
            <v>0</v>
          </cell>
          <cell r="CC1174">
            <v>0</v>
          </cell>
          <cell r="CD1174">
            <v>0</v>
          </cell>
          <cell r="CE1174">
            <v>0</v>
          </cell>
          <cell r="CF1174">
            <v>0</v>
          </cell>
          <cell r="CG1174">
            <v>0</v>
          </cell>
          <cell r="CH1174">
            <v>0</v>
          </cell>
          <cell r="CI1174">
            <v>0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>
            <v>0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>
            <v>0</v>
          </cell>
          <cell r="DD1174">
            <v>0</v>
          </cell>
          <cell r="DE1174">
            <v>0</v>
          </cell>
          <cell r="DF1174">
            <v>0</v>
          </cell>
          <cell r="DG1174">
            <v>0</v>
          </cell>
          <cell r="DH1174">
            <v>0</v>
          </cell>
          <cell r="DI1174">
            <v>0</v>
          </cell>
          <cell r="DJ1174">
            <v>0</v>
          </cell>
          <cell r="DK1174">
            <v>0</v>
          </cell>
          <cell r="DL1174">
            <v>0</v>
          </cell>
          <cell r="DM1174">
            <v>0</v>
          </cell>
          <cell r="DN1174">
            <v>0</v>
          </cell>
          <cell r="DO1174">
            <v>0</v>
          </cell>
          <cell r="DP1174">
            <v>0</v>
          </cell>
          <cell r="DQ1174">
            <v>0</v>
          </cell>
          <cell r="DR1174">
            <v>0</v>
          </cell>
          <cell r="DS1174">
            <v>0</v>
          </cell>
          <cell r="DT1174">
            <v>0</v>
          </cell>
          <cell r="DU1174">
            <v>0</v>
          </cell>
          <cell r="DV1174">
            <v>0</v>
          </cell>
          <cell r="DW1174">
            <v>0</v>
          </cell>
          <cell r="DX1174">
            <v>0</v>
          </cell>
          <cell r="DY1174">
            <v>0</v>
          </cell>
          <cell r="DZ1174">
            <v>0</v>
          </cell>
          <cell r="EA1174">
            <v>0</v>
          </cell>
          <cell r="EB1174">
            <v>0</v>
          </cell>
          <cell r="EC1174">
            <v>0</v>
          </cell>
          <cell r="ED1174">
            <v>0</v>
          </cell>
        </row>
        <row r="1177"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  <cell r="BQ1177">
            <v>0</v>
          </cell>
          <cell r="BR1177">
            <v>0</v>
          </cell>
          <cell r="BS1177">
            <v>0</v>
          </cell>
          <cell r="BT1177">
            <v>0</v>
          </cell>
          <cell r="BU1177">
            <v>0</v>
          </cell>
          <cell r="BV1177">
            <v>0</v>
          </cell>
          <cell r="BW1177">
            <v>0</v>
          </cell>
          <cell r="BX1177">
            <v>0</v>
          </cell>
          <cell r="BY1177">
            <v>0</v>
          </cell>
          <cell r="BZ1177">
            <v>0</v>
          </cell>
          <cell r="CA1177">
            <v>0</v>
          </cell>
          <cell r="CB1177">
            <v>0</v>
          </cell>
          <cell r="CC1177">
            <v>0</v>
          </cell>
          <cell r="CD1177">
            <v>0</v>
          </cell>
          <cell r="CE1177">
            <v>0</v>
          </cell>
          <cell r="CF1177">
            <v>0</v>
          </cell>
          <cell r="CG1177">
            <v>0</v>
          </cell>
          <cell r="CH1177">
            <v>0</v>
          </cell>
          <cell r="CI1177">
            <v>0</v>
          </cell>
          <cell r="CJ1177">
            <v>0</v>
          </cell>
          <cell r="CK1177">
            <v>0</v>
          </cell>
          <cell r="CL1177">
            <v>0</v>
          </cell>
          <cell r="CM1177">
            <v>0</v>
          </cell>
          <cell r="CN1177">
            <v>0</v>
          </cell>
          <cell r="CO1177">
            <v>0</v>
          </cell>
          <cell r="CP1177">
            <v>0</v>
          </cell>
          <cell r="CQ1177">
            <v>0</v>
          </cell>
          <cell r="CR1177">
            <v>0</v>
          </cell>
          <cell r="CS1177">
            <v>0</v>
          </cell>
          <cell r="CT1177">
            <v>0</v>
          </cell>
          <cell r="CU1177">
            <v>0</v>
          </cell>
          <cell r="CV1177">
            <v>0</v>
          </cell>
          <cell r="CW1177">
            <v>0</v>
          </cell>
          <cell r="CX1177">
            <v>0</v>
          </cell>
          <cell r="CY1177">
            <v>0</v>
          </cell>
          <cell r="CZ1177">
            <v>0</v>
          </cell>
          <cell r="DA1177">
            <v>0</v>
          </cell>
          <cell r="DB1177">
            <v>0</v>
          </cell>
          <cell r="DC1177">
            <v>0</v>
          </cell>
          <cell r="DD1177">
            <v>0</v>
          </cell>
          <cell r="DE1177">
            <v>0</v>
          </cell>
          <cell r="DF1177">
            <v>0</v>
          </cell>
          <cell r="DG1177">
            <v>0</v>
          </cell>
          <cell r="DH1177">
            <v>0</v>
          </cell>
          <cell r="DI1177">
            <v>0</v>
          </cell>
          <cell r="DJ1177">
            <v>0</v>
          </cell>
          <cell r="DK1177">
            <v>0</v>
          </cell>
          <cell r="DL1177">
            <v>0</v>
          </cell>
          <cell r="DM1177">
            <v>0</v>
          </cell>
          <cell r="DN1177">
            <v>0</v>
          </cell>
          <cell r="DO1177">
            <v>0</v>
          </cell>
          <cell r="DP1177">
            <v>0</v>
          </cell>
          <cell r="DQ1177">
            <v>0</v>
          </cell>
          <cell r="DR1177">
            <v>0</v>
          </cell>
          <cell r="DS1177">
            <v>0</v>
          </cell>
          <cell r="DT1177">
            <v>0</v>
          </cell>
          <cell r="DU1177">
            <v>0</v>
          </cell>
          <cell r="DV1177">
            <v>0</v>
          </cell>
          <cell r="DW1177">
            <v>0</v>
          </cell>
          <cell r="DX1177">
            <v>0</v>
          </cell>
          <cell r="DY1177">
            <v>0</v>
          </cell>
          <cell r="DZ1177">
            <v>0</v>
          </cell>
          <cell r="EA1177">
            <v>0</v>
          </cell>
          <cell r="EB1177">
            <v>0</v>
          </cell>
          <cell r="EC1177">
            <v>0</v>
          </cell>
          <cell r="ED1177">
            <v>0</v>
          </cell>
        </row>
        <row r="1178"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E1178">
            <v>0</v>
          </cell>
          <cell r="BF1178">
            <v>0</v>
          </cell>
          <cell r="BG1178">
            <v>0</v>
          </cell>
          <cell r="BH1178">
            <v>0</v>
          </cell>
          <cell r="BI1178">
            <v>0</v>
          </cell>
          <cell r="BJ1178">
            <v>0</v>
          </cell>
          <cell r="BK1178">
            <v>0</v>
          </cell>
          <cell r="BL1178">
            <v>0</v>
          </cell>
          <cell r="BM1178">
            <v>0</v>
          </cell>
          <cell r="BN1178">
            <v>0</v>
          </cell>
          <cell r="BO1178">
            <v>0</v>
          </cell>
          <cell r="BP1178">
            <v>0</v>
          </cell>
          <cell r="BQ1178">
            <v>0</v>
          </cell>
          <cell r="BR1178">
            <v>0</v>
          </cell>
          <cell r="BS1178">
            <v>0</v>
          </cell>
          <cell r="BT1178">
            <v>0</v>
          </cell>
          <cell r="BU1178">
            <v>0</v>
          </cell>
          <cell r="BV1178">
            <v>0</v>
          </cell>
          <cell r="BW1178">
            <v>0</v>
          </cell>
          <cell r="BX1178">
            <v>0</v>
          </cell>
          <cell r="BY1178">
            <v>0</v>
          </cell>
          <cell r="BZ1178">
            <v>0</v>
          </cell>
          <cell r="CA1178">
            <v>0</v>
          </cell>
          <cell r="CB1178">
            <v>0</v>
          </cell>
          <cell r="CC1178">
            <v>0</v>
          </cell>
          <cell r="CD1178">
            <v>0</v>
          </cell>
          <cell r="CE1178">
            <v>0</v>
          </cell>
          <cell r="CF1178">
            <v>0</v>
          </cell>
          <cell r="CG1178">
            <v>0</v>
          </cell>
          <cell r="CH1178">
            <v>0</v>
          </cell>
          <cell r="CI1178">
            <v>0</v>
          </cell>
          <cell r="CJ1178">
            <v>0</v>
          </cell>
          <cell r="CK1178">
            <v>0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>
            <v>0</v>
          </cell>
          <cell r="CY1178">
            <v>0</v>
          </cell>
          <cell r="CZ1178">
            <v>0</v>
          </cell>
          <cell r="DA1178">
            <v>0</v>
          </cell>
          <cell r="DB1178">
            <v>0</v>
          </cell>
          <cell r="DC1178">
            <v>0</v>
          </cell>
          <cell r="DD1178">
            <v>0</v>
          </cell>
          <cell r="DE1178">
            <v>0</v>
          </cell>
          <cell r="DF1178">
            <v>0</v>
          </cell>
          <cell r="DG1178">
            <v>0</v>
          </cell>
          <cell r="DH1178">
            <v>0</v>
          </cell>
          <cell r="DI1178">
            <v>0</v>
          </cell>
          <cell r="DJ1178">
            <v>0</v>
          </cell>
          <cell r="DK1178">
            <v>0</v>
          </cell>
          <cell r="DL1178">
            <v>0</v>
          </cell>
          <cell r="DM1178">
            <v>0</v>
          </cell>
          <cell r="DN1178">
            <v>0</v>
          </cell>
          <cell r="DO1178">
            <v>0</v>
          </cell>
          <cell r="DP1178">
            <v>0</v>
          </cell>
          <cell r="DQ1178">
            <v>0</v>
          </cell>
          <cell r="DR1178">
            <v>0</v>
          </cell>
          <cell r="DS1178">
            <v>0</v>
          </cell>
          <cell r="DT1178">
            <v>0</v>
          </cell>
          <cell r="DU1178">
            <v>0</v>
          </cell>
          <cell r="DV1178">
            <v>0</v>
          </cell>
          <cell r="DW1178">
            <v>0</v>
          </cell>
          <cell r="DX1178">
            <v>0</v>
          </cell>
          <cell r="DY1178">
            <v>0</v>
          </cell>
          <cell r="DZ1178">
            <v>0</v>
          </cell>
          <cell r="EA1178">
            <v>0</v>
          </cell>
          <cell r="EB1178">
            <v>0</v>
          </cell>
          <cell r="EC1178">
            <v>0</v>
          </cell>
          <cell r="ED1178">
            <v>0</v>
          </cell>
        </row>
        <row r="1179"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  <cell r="BR1179">
            <v>0</v>
          </cell>
          <cell r="BS1179">
            <v>0</v>
          </cell>
          <cell r="BT1179">
            <v>0</v>
          </cell>
          <cell r="BU1179">
            <v>0</v>
          </cell>
          <cell r="BV1179">
            <v>0</v>
          </cell>
          <cell r="BW1179">
            <v>0</v>
          </cell>
          <cell r="BX1179">
            <v>0</v>
          </cell>
          <cell r="BY1179">
            <v>0</v>
          </cell>
          <cell r="BZ1179">
            <v>0</v>
          </cell>
          <cell r="CA1179">
            <v>0</v>
          </cell>
          <cell r="CB1179">
            <v>0</v>
          </cell>
          <cell r="CC1179">
            <v>0</v>
          </cell>
          <cell r="CD1179">
            <v>0</v>
          </cell>
          <cell r="CE1179">
            <v>0</v>
          </cell>
          <cell r="CF1179">
            <v>0</v>
          </cell>
          <cell r="CG1179">
            <v>0</v>
          </cell>
          <cell r="CH1179">
            <v>0</v>
          </cell>
          <cell r="CI1179">
            <v>0</v>
          </cell>
          <cell r="CJ1179">
            <v>0</v>
          </cell>
          <cell r="CK1179">
            <v>0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>
            <v>0</v>
          </cell>
          <cell r="DD1179">
            <v>0</v>
          </cell>
          <cell r="DE1179">
            <v>0</v>
          </cell>
          <cell r="DF1179">
            <v>0</v>
          </cell>
          <cell r="DG1179">
            <v>0</v>
          </cell>
          <cell r="DH1179">
            <v>0</v>
          </cell>
          <cell r="DI1179">
            <v>0</v>
          </cell>
          <cell r="DJ1179">
            <v>0</v>
          </cell>
          <cell r="DK1179">
            <v>0</v>
          </cell>
          <cell r="DL1179">
            <v>0</v>
          </cell>
          <cell r="DM1179">
            <v>0</v>
          </cell>
          <cell r="DN1179">
            <v>0</v>
          </cell>
          <cell r="DO1179">
            <v>0</v>
          </cell>
          <cell r="DP1179">
            <v>0</v>
          </cell>
          <cell r="DQ1179">
            <v>0</v>
          </cell>
          <cell r="DR1179">
            <v>0</v>
          </cell>
          <cell r="DS1179">
            <v>0</v>
          </cell>
          <cell r="DT1179">
            <v>0</v>
          </cell>
          <cell r="DU1179">
            <v>0</v>
          </cell>
          <cell r="DV1179">
            <v>0</v>
          </cell>
          <cell r="DW1179">
            <v>0</v>
          </cell>
          <cell r="DX1179">
            <v>0</v>
          </cell>
          <cell r="DY1179">
            <v>0</v>
          </cell>
          <cell r="DZ1179">
            <v>0</v>
          </cell>
          <cell r="EA1179">
            <v>0</v>
          </cell>
          <cell r="EB1179">
            <v>0</v>
          </cell>
          <cell r="EC1179">
            <v>0</v>
          </cell>
          <cell r="ED1179">
            <v>0</v>
          </cell>
        </row>
        <row r="1180"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0</v>
          </cell>
          <cell r="BE1180">
            <v>0</v>
          </cell>
          <cell r="BF1180">
            <v>0</v>
          </cell>
          <cell r="BG1180">
            <v>0</v>
          </cell>
          <cell r="BH1180">
            <v>0</v>
          </cell>
          <cell r="BI1180">
            <v>0</v>
          </cell>
          <cell r="BJ1180">
            <v>0</v>
          </cell>
          <cell r="BK1180">
            <v>0</v>
          </cell>
          <cell r="BL1180">
            <v>0</v>
          </cell>
          <cell r="BM1180">
            <v>0</v>
          </cell>
          <cell r="BN1180">
            <v>0</v>
          </cell>
          <cell r="BO1180">
            <v>0</v>
          </cell>
          <cell r="BP1180">
            <v>0</v>
          </cell>
          <cell r="BQ1180">
            <v>0</v>
          </cell>
          <cell r="BR1180">
            <v>0</v>
          </cell>
          <cell r="BS1180">
            <v>0</v>
          </cell>
          <cell r="BT1180">
            <v>0</v>
          </cell>
          <cell r="BU1180">
            <v>0</v>
          </cell>
          <cell r="BV1180">
            <v>0</v>
          </cell>
          <cell r="BW1180">
            <v>0</v>
          </cell>
          <cell r="BX1180">
            <v>0</v>
          </cell>
          <cell r="BY1180">
            <v>0</v>
          </cell>
          <cell r="BZ1180">
            <v>0</v>
          </cell>
          <cell r="CA1180">
            <v>0</v>
          </cell>
          <cell r="CB1180">
            <v>0</v>
          </cell>
          <cell r="CC1180">
            <v>0</v>
          </cell>
          <cell r="CD1180">
            <v>0</v>
          </cell>
          <cell r="CE1180">
            <v>0</v>
          </cell>
          <cell r="CF1180">
            <v>0</v>
          </cell>
          <cell r="CG1180">
            <v>0</v>
          </cell>
          <cell r="CH1180">
            <v>0</v>
          </cell>
          <cell r="CI1180">
            <v>0</v>
          </cell>
          <cell r="CJ1180">
            <v>0</v>
          </cell>
          <cell r="CK1180">
            <v>0</v>
          </cell>
          <cell r="CL1180">
            <v>0</v>
          </cell>
          <cell r="CM1180">
            <v>0</v>
          </cell>
          <cell r="CN1180">
            <v>0</v>
          </cell>
          <cell r="CO1180">
            <v>0</v>
          </cell>
          <cell r="CP1180">
            <v>0</v>
          </cell>
          <cell r="CQ1180">
            <v>0</v>
          </cell>
          <cell r="CR1180">
            <v>0</v>
          </cell>
          <cell r="CS1180">
            <v>0</v>
          </cell>
          <cell r="CT1180">
            <v>0</v>
          </cell>
          <cell r="CU1180">
            <v>0</v>
          </cell>
          <cell r="CV1180">
            <v>0</v>
          </cell>
          <cell r="CW1180">
            <v>0</v>
          </cell>
          <cell r="CX1180">
            <v>0</v>
          </cell>
          <cell r="CY1180">
            <v>0</v>
          </cell>
          <cell r="CZ1180">
            <v>0</v>
          </cell>
          <cell r="DA1180">
            <v>0</v>
          </cell>
          <cell r="DB1180">
            <v>0</v>
          </cell>
          <cell r="DC1180">
            <v>0</v>
          </cell>
          <cell r="DD1180">
            <v>0</v>
          </cell>
          <cell r="DE1180">
            <v>0</v>
          </cell>
          <cell r="DF1180">
            <v>0</v>
          </cell>
          <cell r="DG1180">
            <v>0</v>
          </cell>
          <cell r="DH1180">
            <v>0</v>
          </cell>
          <cell r="DI1180">
            <v>0</v>
          </cell>
          <cell r="DJ1180">
            <v>0</v>
          </cell>
          <cell r="DK1180">
            <v>0</v>
          </cell>
          <cell r="DL1180">
            <v>0</v>
          </cell>
          <cell r="DM1180">
            <v>0</v>
          </cell>
          <cell r="DN1180">
            <v>0</v>
          </cell>
          <cell r="DO1180">
            <v>0</v>
          </cell>
          <cell r="DP1180">
            <v>0</v>
          </cell>
          <cell r="DQ1180">
            <v>0</v>
          </cell>
          <cell r="DR1180">
            <v>0</v>
          </cell>
          <cell r="DS1180">
            <v>0</v>
          </cell>
          <cell r="DT1180">
            <v>0</v>
          </cell>
          <cell r="DU1180">
            <v>0</v>
          </cell>
          <cell r="DV1180">
            <v>0</v>
          </cell>
          <cell r="DW1180">
            <v>0</v>
          </cell>
          <cell r="DX1180">
            <v>0</v>
          </cell>
          <cell r="DY1180">
            <v>0</v>
          </cell>
          <cell r="DZ1180">
            <v>0</v>
          </cell>
          <cell r="EA1180">
            <v>0</v>
          </cell>
          <cell r="EB1180">
            <v>0</v>
          </cell>
          <cell r="EC1180">
            <v>0</v>
          </cell>
          <cell r="ED1180">
            <v>0</v>
          </cell>
        </row>
        <row r="1181">
          <cell r="F1181">
            <v>0</v>
          </cell>
          <cell r="G1181">
            <v>0</v>
          </cell>
          <cell r="H1181">
            <v>-0.04</v>
          </cell>
          <cell r="I1181">
            <v>0.03</v>
          </cell>
          <cell r="J1181">
            <v>0</v>
          </cell>
          <cell r="K1181">
            <v>0</v>
          </cell>
          <cell r="L1181">
            <v>0.03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0.89</v>
          </cell>
          <cell r="S1181">
            <v>0</v>
          </cell>
          <cell r="T1181">
            <v>0</v>
          </cell>
          <cell r="U1181">
            <v>-0.03</v>
          </cell>
          <cell r="V1181">
            <v>0.03</v>
          </cell>
          <cell r="W1181">
            <v>0</v>
          </cell>
          <cell r="X1181">
            <v>-0.02</v>
          </cell>
          <cell r="Y1181">
            <v>0.01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0.42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-0.01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0.22</v>
          </cell>
          <cell r="AS1181">
            <v>0</v>
          </cell>
          <cell r="AT1181">
            <v>0</v>
          </cell>
          <cell r="AU1181">
            <v>0</v>
          </cell>
          <cell r="AV1181">
            <v>0.13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E1181">
            <v>0.42</v>
          </cell>
          <cell r="BF1181">
            <v>0</v>
          </cell>
          <cell r="BG1181">
            <v>0</v>
          </cell>
          <cell r="BH1181">
            <v>0.25</v>
          </cell>
          <cell r="BI1181">
            <v>-0.01</v>
          </cell>
          <cell r="BJ1181">
            <v>0</v>
          </cell>
          <cell r="BK1181">
            <v>0</v>
          </cell>
          <cell r="BL1181">
            <v>0</v>
          </cell>
          <cell r="BM1181">
            <v>-0.01</v>
          </cell>
          <cell r="BN1181">
            <v>0</v>
          </cell>
          <cell r="BO1181">
            <v>0</v>
          </cell>
          <cell r="BP1181">
            <v>0</v>
          </cell>
          <cell r="BQ1181">
            <v>0</v>
          </cell>
          <cell r="BR1181">
            <v>0.33</v>
          </cell>
          <cell r="BS1181">
            <v>0</v>
          </cell>
          <cell r="BT1181">
            <v>0</v>
          </cell>
          <cell r="BU1181">
            <v>0.2</v>
          </cell>
          <cell r="BV1181">
            <v>0.06</v>
          </cell>
          <cell r="BW1181">
            <v>0</v>
          </cell>
          <cell r="BX1181">
            <v>0</v>
          </cell>
          <cell r="BY1181">
            <v>0</v>
          </cell>
          <cell r="BZ1181">
            <v>-0.03</v>
          </cell>
          <cell r="CA1181">
            <v>0</v>
          </cell>
          <cell r="CB1181">
            <v>0</v>
          </cell>
          <cell r="CC1181">
            <v>0</v>
          </cell>
          <cell r="CD1181">
            <v>0</v>
          </cell>
          <cell r="CE1181">
            <v>0.41</v>
          </cell>
          <cell r="CF1181">
            <v>0</v>
          </cell>
          <cell r="CG1181">
            <v>0</v>
          </cell>
          <cell r="CH1181">
            <v>0.41</v>
          </cell>
          <cell r="CI1181">
            <v>0.08</v>
          </cell>
          <cell r="CJ1181">
            <v>-0.03</v>
          </cell>
          <cell r="CK1181">
            <v>0</v>
          </cell>
          <cell r="CL1181">
            <v>0</v>
          </cell>
          <cell r="CM1181">
            <v>0</v>
          </cell>
          <cell r="CN1181">
            <v>0.02</v>
          </cell>
          <cell r="CO1181">
            <v>0</v>
          </cell>
          <cell r="CP1181">
            <v>0</v>
          </cell>
          <cell r="CQ1181">
            <v>0</v>
          </cell>
          <cell r="CR1181">
            <v>0.69</v>
          </cell>
          <cell r="CS1181">
            <v>0</v>
          </cell>
          <cell r="CT1181">
            <v>0</v>
          </cell>
          <cell r="CU1181">
            <v>-0.06</v>
          </cell>
          <cell r="CV1181">
            <v>0.32</v>
          </cell>
          <cell r="CW1181">
            <v>0</v>
          </cell>
          <cell r="CX1181">
            <v>0</v>
          </cell>
          <cell r="CY1181">
            <v>0</v>
          </cell>
          <cell r="CZ1181">
            <v>-0.01</v>
          </cell>
          <cell r="DA1181">
            <v>0</v>
          </cell>
          <cell r="DB1181">
            <v>0</v>
          </cell>
          <cell r="DC1181">
            <v>0</v>
          </cell>
          <cell r="DD1181">
            <v>0</v>
          </cell>
          <cell r="DE1181">
            <v>0.67</v>
          </cell>
          <cell r="DF1181">
            <v>0</v>
          </cell>
          <cell r="DG1181">
            <v>0.04</v>
          </cell>
          <cell r="DH1181">
            <v>0.12</v>
          </cell>
          <cell r="DI1181">
            <v>0.03</v>
          </cell>
          <cell r="DJ1181">
            <v>-0.02</v>
          </cell>
          <cell r="DK1181">
            <v>-0.03</v>
          </cell>
          <cell r="DL1181">
            <v>0.01</v>
          </cell>
          <cell r="DM1181">
            <v>-0.01</v>
          </cell>
          <cell r="DN1181">
            <v>0</v>
          </cell>
          <cell r="DO1181">
            <v>0</v>
          </cell>
          <cell r="DP1181">
            <v>0</v>
          </cell>
          <cell r="DQ1181">
            <v>0</v>
          </cell>
          <cell r="DR1181">
            <v>0</v>
          </cell>
          <cell r="DS1181">
            <v>0</v>
          </cell>
          <cell r="DT1181">
            <v>0</v>
          </cell>
          <cell r="DU1181">
            <v>0</v>
          </cell>
          <cell r="DV1181">
            <v>0</v>
          </cell>
          <cell r="DW1181">
            <v>0</v>
          </cell>
          <cell r="DX1181">
            <v>0</v>
          </cell>
          <cell r="DY1181">
            <v>0</v>
          </cell>
          <cell r="DZ1181">
            <v>0</v>
          </cell>
          <cell r="EA1181">
            <v>0</v>
          </cell>
          <cell r="EB1181">
            <v>0</v>
          </cell>
          <cell r="EC1181">
            <v>0</v>
          </cell>
          <cell r="ED1181">
            <v>0</v>
          </cell>
        </row>
        <row r="1182"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-0.01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0.09</v>
          </cell>
          <cell r="AF1182">
            <v>0</v>
          </cell>
          <cell r="AG1182">
            <v>0</v>
          </cell>
          <cell r="AH1182">
            <v>0</v>
          </cell>
          <cell r="AI1182">
            <v>1.6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0.56000000000000005</v>
          </cell>
          <cell r="AS1182">
            <v>0</v>
          </cell>
          <cell r="AT1182">
            <v>0</v>
          </cell>
          <cell r="AU1182">
            <v>0</v>
          </cell>
          <cell r="AV1182">
            <v>0.41</v>
          </cell>
          <cell r="AW1182">
            <v>0</v>
          </cell>
          <cell r="AX1182">
            <v>0</v>
          </cell>
          <cell r="AY1182">
            <v>0</v>
          </cell>
          <cell r="AZ1182">
            <v>0.01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0.46</v>
          </cell>
          <cell r="BF1182">
            <v>0</v>
          </cell>
          <cell r="BG1182">
            <v>0</v>
          </cell>
          <cell r="BH1182">
            <v>0.99</v>
          </cell>
          <cell r="BI1182">
            <v>0</v>
          </cell>
          <cell r="BJ1182">
            <v>0</v>
          </cell>
          <cell r="BK1182">
            <v>0</v>
          </cell>
          <cell r="BL1182">
            <v>-0.01</v>
          </cell>
          <cell r="BM1182">
            <v>-0.03</v>
          </cell>
          <cell r="BN1182">
            <v>0</v>
          </cell>
          <cell r="BO1182">
            <v>0.37</v>
          </cell>
          <cell r="BP1182">
            <v>0</v>
          </cell>
          <cell r="BQ1182">
            <v>0</v>
          </cell>
          <cell r="BR1182">
            <v>-0.03</v>
          </cell>
          <cell r="BS1182">
            <v>0</v>
          </cell>
          <cell r="BT1182">
            <v>0</v>
          </cell>
          <cell r="BU1182">
            <v>0</v>
          </cell>
          <cell r="BV1182">
            <v>0</v>
          </cell>
          <cell r="BW1182">
            <v>0</v>
          </cell>
          <cell r="BX1182">
            <v>0</v>
          </cell>
          <cell r="BY1182">
            <v>0</v>
          </cell>
          <cell r="BZ1182">
            <v>-7.0000000000000007E-2</v>
          </cell>
          <cell r="CA1182">
            <v>0</v>
          </cell>
          <cell r="CB1182">
            <v>0</v>
          </cell>
          <cell r="CC1182">
            <v>0</v>
          </cell>
          <cell r="CD1182">
            <v>0</v>
          </cell>
          <cell r="CE1182">
            <v>0.42</v>
          </cell>
          <cell r="CF1182">
            <v>0</v>
          </cell>
          <cell r="CG1182">
            <v>0</v>
          </cell>
          <cell r="CH1182">
            <v>0.35</v>
          </cell>
          <cell r="CI1182">
            <v>7.0000000000000007E-2</v>
          </cell>
          <cell r="CJ1182">
            <v>0</v>
          </cell>
          <cell r="CK1182">
            <v>0.04</v>
          </cell>
          <cell r="CL1182">
            <v>0.01</v>
          </cell>
          <cell r="CM1182">
            <v>0</v>
          </cell>
          <cell r="CN1182">
            <v>0.01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>
            <v>0.01</v>
          </cell>
          <cell r="CY1182">
            <v>0.01</v>
          </cell>
          <cell r="CZ1182">
            <v>0</v>
          </cell>
          <cell r="DA1182">
            <v>0</v>
          </cell>
          <cell r="DB1182">
            <v>0</v>
          </cell>
          <cell r="DC1182">
            <v>0</v>
          </cell>
          <cell r="DD1182">
            <v>0</v>
          </cell>
          <cell r="DE1182">
            <v>0.31</v>
          </cell>
          <cell r="DF1182">
            <v>0</v>
          </cell>
          <cell r="DG1182">
            <v>0</v>
          </cell>
          <cell r="DH1182">
            <v>0</v>
          </cell>
          <cell r="DI1182">
            <v>0</v>
          </cell>
          <cell r="DJ1182">
            <v>-0.42</v>
          </cell>
          <cell r="DK1182">
            <v>-0.01</v>
          </cell>
          <cell r="DL1182">
            <v>-0.01</v>
          </cell>
          <cell r="DM1182">
            <v>0.03</v>
          </cell>
          <cell r="DN1182">
            <v>0</v>
          </cell>
          <cell r="DO1182">
            <v>0</v>
          </cell>
          <cell r="DP1182">
            <v>0</v>
          </cell>
          <cell r="DQ1182">
            <v>0</v>
          </cell>
          <cell r="DR1182">
            <v>0</v>
          </cell>
          <cell r="DS1182">
            <v>0</v>
          </cell>
          <cell r="DT1182">
            <v>0</v>
          </cell>
          <cell r="DU1182">
            <v>0</v>
          </cell>
          <cell r="DV1182">
            <v>0</v>
          </cell>
          <cell r="DW1182">
            <v>0</v>
          </cell>
          <cell r="DX1182">
            <v>0</v>
          </cell>
          <cell r="DY1182">
            <v>0</v>
          </cell>
          <cell r="DZ1182">
            <v>0</v>
          </cell>
          <cell r="EA1182">
            <v>0</v>
          </cell>
          <cell r="EB1182">
            <v>0</v>
          </cell>
          <cell r="EC1182">
            <v>0</v>
          </cell>
          <cell r="ED1182">
            <v>0</v>
          </cell>
        </row>
        <row r="1183"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0.03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U1183">
            <v>0</v>
          </cell>
          <cell r="BV1183">
            <v>0</v>
          </cell>
          <cell r="BW1183">
            <v>0</v>
          </cell>
          <cell r="BX1183">
            <v>0</v>
          </cell>
          <cell r="BY1183">
            <v>0</v>
          </cell>
          <cell r="BZ1183">
            <v>0</v>
          </cell>
          <cell r="CA1183">
            <v>0</v>
          </cell>
          <cell r="CB1183">
            <v>0</v>
          </cell>
          <cell r="CC1183">
            <v>0</v>
          </cell>
          <cell r="CD1183">
            <v>0</v>
          </cell>
          <cell r="CE1183">
            <v>0</v>
          </cell>
          <cell r="CF1183">
            <v>0</v>
          </cell>
          <cell r="CG1183">
            <v>0</v>
          </cell>
          <cell r="CH1183">
            <v>0</v>
          </cell>
          <cell r="CI1183">
            <v>0</v>
          </cell>
          <cell r="CJ1183">
            <v>0</v>
          </cell>
          <cell r="CK1183">
            <v>0</v>
          </cell>
          <cell r="CL1183">
            <v>0</v>
          </cell>
          <cell r="CM1183">
            <v>0</v>
          </cell>
          <cell r="CN1183">
            <v>0</v>
          </cell>
          <cell r="CO1183">
            <v>0</v>
          </cell>
          <cell r="CP1183">
            <v>0</v>
          </cell>
          <cell r="CQ1183">
            <v>0</v>
          </cell>
          <cell r="CR1183">
            <v>0</v>
          </cell>
          <cell r="CS1183">
            <v>0</v>
          </cell>
          <cell r="CT1183">
            <v>0</v>
          </cell>
          <cell r="CU1183">
            <v>0</v>
          </cell>
          <cell r="CV1183">
            <v>0</v>
          </cell>
          <cell r="CW1183">
            <v>0</v>
          </cell>
          <cell r="CX1183">
            <v>0</v>
          </cell>
          <cell r="CY1183">
            <v>0</v>
          </cell>
          <cell r="CZ1183">
            <v>0</v>
          </cell>
          <cell r="DA1183">
            <v>0</v>
          </cell>
          <cell r="DB1183">
            <v>0</v>
          </cell>
          <cell r="DC1183">
            <v>0</v>
          </cell>
          <cell r="DD1183">
            <v>0</v>
          </cell>
          <cell r="DE1183">
            <v>0</v>
          </cell>
          <cell r="DF1183">
            <v>0</v>
          </cell>
          <cell r="DG1183">
            <v>0</v>
          </cell>
          <cell r="DH1183">
            <v>0</v>
          </cell>
          <cell r="DI1183">
            <v>0</v>
          </cell>
          <cell r="DJ1183">
            <v>0</v>
          </cell>
          <cell r="DK1183">
            <v>0</v>
          </cell>
          <cell r="DL1183">
            <v>0</v>
          </cell>
          <cell r="DM1183">
            <v>0</v>
          </cell>
          <cell r="DN1183">
            <v>0</v>
          </cell>
          <cell r="DO1183">
            <v>0</v>
          </cell>
          <cell r="DP1183">
            <v>0</v>
          </cell>
          <cell r="DQ1183">
            <v>0</v>
          </cell>
          <cell r="DR1183">
            <v>0</v>
          </cell>
          <cell r="DS1183">
            <v>0</v>
          </cell>
          <cell r="DT1183">
            <v>0</v>
          </cell>
          <cell r="DU1183">
            <v>0</v>
          </cell>
          <cell r="DV1183">
            <v>0</v>
          </cell>
          <cell r="DW1183">
            <v>0</v>
          </cell>
          <cell r="DX1183">
            <v>0</v>
          </cell>
          <cell r="DY1183">
            <v>0</v>
          </cell>
          <cell r="DZ1183">
            <v>0</v>
          </cell>
          <cell r="EA1183">
            <v>0</v>
          </cell>
          <cell r="EB1183">
            <v>0</v>
          </cell>
          <cell r="EC1183">
            <v>0</v>
          </cell>
          <cell r="ED1183">
            <v>0</v>
          </cell>
        </row>
        <row r="1186">
          <cell r="R1186">
            <v>2031</v>
          </cell>
          <cell r="AE1186">
            <v>2032</v>
          </cell>
          <cell r="AR1186">
            <v>2033</v>
          </cell>
          <cell r="BE1186">
            <v>2034</v>
          </cell>
          <cell r="BR1186">
            <v>2035</v>
          </cell>
          <cell r="CE1186">
            <v>2036</v>
          </cell>
          <cell r="CR1186">
            <v>2037</v>
          </cell>
          <cell r="DE1186">
            <v>2038</v>
          </cell>
          <cell r="DR1186">
            <v>2039</v>
          </cell>
        </row>
        <row r="1188">
          <cell r="DS1188">
            <v>0</v>
          </cell>
          <cell r="DT1188">
            <v>0</v>
          </cell>
          <cell r="DU1188">
            <v>0</v>
          </cell>
          <cell r="DV1188">
            <v>0</v>
          </cell>
          <cell r="DW1188">
            <v>0</v>
          </cell>
          <cell r="DX1188">
            <v>0</v>
          </cell>
          <cell r="DY1188">
            <v>0</v>
          </cell>
          <cell r="DZ1188">
            <v>0</v>
          </cell>
          <cell r="EA1188">
            <v>0</v>
          </cell>
          <cell r="EB1188">
            <v>0</v>
          </cell>
          <cell r="EC1188">
            <v>0</v>
          </cell>
          <cell r="ED1188">
            <v>0</v>
          </cell>
        </row>
        <row r="1189">
          <cell r="DS1189">
            <v>0</v>
          </cell>
          <cell r="DT1189">
            <v>0</v>
          </cell>
          <cell r="DU1189">
            <v>0</v>
          </cell>
          <cell r="DV1189">
            <v>0</v>
          </cell>
          <cell r="DW1189">
            <v>0</v>
          </cell>
          <cell r="DX1189">
            <v>0</v>
          </cell>
          <cell r="DY1189">
            <v>0</v>
          </cell>
          <cell r="DZ1189">
            <v>0</v>
          </cell>
          <cell r="EA1189">
            <v>0</v>
          </cell>
          <cell r="EB1189">
            <v>0</v>
          </cell>
          <cell r="EC1189">
            <v>0</v>
          </cell>
          <cell r="ED1189">
            <v>0</v>
          </cell>
        </row>
        <row r="1190">
          <cell r="DS1190">
            <v>0</v>
          </cell>
          <cell r="DT1190">
            <v>0</v>
          </cell>
          <cell r="DU1190">
            <v>0</v>
          </cell>
          <cell r="DV1190">
            <v>0</v>
          </cell>
          <cell r="DW1190">
            <v>0</v>
          </cell>
          <cell r="DX1190">
            <v>0</v>
          </cell>
          <cell r="DY1190">
            <v>0</v>
          </cell>
          <cell r="DZ1190">
            <v>0</v>
          </cell>
          <cell r="EA1190">
            <v>0</v>
          </cell>
          <cell r="EB1190">
            <v>0</v>
          </cell>
          <cell r="EC1190">
            <v>0</v>
          </cell>
          <cell r="ED1190">
            <v>0</v>
          </cell>
        </row>
        <row r="1191">
          <cell r="DS1191">
            <v>0</v>
          </cell>
          <cell r="DT1191">
            <v>0</v>
          </cell>
          <cell r="DU1191">
            <v>0</v>
          </cell>
          <cell r="DV1191">
            <v>0</v>
          </cell>
          <cell r="DW1191">
            <v>0</v>
          </cell>
          <cell r="DX1191">
            <v>0</v>
          </cell>
          <cell r="DY1191">
            <v>0</v>
          </cell>
          <cell r="DZ1191">
            <v>0</v>
          </cell>
          <cell r="EA1191">
            <v>0</v>
          </cell>
          <cell r="EB1191">
            <v>0</v>
          </cell>
          <cell r="EC1191">
            <v>0</v>
          </cell>
          <cell r="ED1191">
            <v>0</v>
          </cell>
        </row>
        <row r="1192"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  <cell r="BN1192">
            <v>0</v>
          </cell>
          <cell r="BO1192">
            <v>0</v>
          </cell>
          <cell r="BP1192">
            <v>0</v>
          </cell>
          <cell r="BQ1192">
            <v>0</v>
          </cell>
          <cell r="BR1192">
            <v>0</v>
          </cell>
          <cell r="BS1192">
            <v>0</v>
          </cell>
          <cell r="BT1192">
            <v>0</v>
          </cell>
          <cell r="BU1192">
            <v>0</v>
          </cell>
          <cell r="BV1192">
            <v>0</v>
          </cell>
          <cell r="BW1192">
            <v>0</v>
          </cell>
          <cell r="BX1192">
            <v>0</v>
          </cell>
          <cell r="BY1192">
            <v>0</v>
          </cell>
          <cell r="BZ1192">
            <v>0</v>
          </cell>
          <cell r="CA1192">
            <v>0</v>
          </cell>
          <cell r="CB1192">
            <v>0</v>
          </cell>
          <cell r="CC1192">
            <v>0</v>
          </cell>
          <cell r="CD1192">
            <v>0</v>
          </cell>
          <cell r="CE1192">
            <v>0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0</v>
          </cell>
          <cell r="CO1192">
            <v>0</v>
          </cell>
          <cell r="CP1192">
            <v>0</v>
          </cell>
          <cell r="CQ1192">
            <v>0</v>
          </cell>
          <cell r="CR1192">
            <v>0</v>
          </cell>
          <cell r="CS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0</v>
          </cell>
          <cell r="CX1192">
            <v>0</v>
          </cell>
          <cell r="CY1192">
            <v>0</v>
          </cell>
          <cell r="CZ1192">
            <v>0</v>
          </cell>
          <cell r="DA1192">
            <v>0</v>
          </cell>
          <cell r="DB1192">
            <v>0</v>
          </cell>
          <cell r="DC1192">
            <v>0</v>
          </cell>
          <cell r="DD1192">
            <v>0</v>
          </cell>
          <cell r="DE1192">
            <v>0</v>
          </cell>
          <cell r="DF1192">
            <v>0</v>
          </cell>
          <cell r="DG1192">
            <v>0</v>
          </cell>
          <cell r="DH1192">
            <v>0</v>
          </cell>
          <cell r="DI1192">
            <v>0</v>
          </cell>
          <cell r="DJ1192">
            <v>0</v>
          </cell>
          <cell r="DK1192">
            <v>0</v>
          </cell>
          <cell r="DL1192">
            <v>0</v>
          </cell>
          <cell r="DM1192">
            <v>0</v>
          </cell>
          <cell r="DN1192">
            <v>0</v>
          </cell>
          <cell r="DO1192">
            <v>0</v>
          </cell>
          <cell r="DP1192">
            <v>0</v>
          </cell>
          <cell r="DQ1192">
            <v>0</v>
          </cell>
          <cell r="DR1192">
            <v>0</v>
          </cell>
          <cell r="DS1192">
            <v>0</v>
          </cell>
          <cell r="DT1192">
            <v>0</v>
          </cell>
          <cell r="DU1192">
            <v>0</v>
          </cell>
          <cell r="DV1192">
            <v>0</v>
          </cell>
          <cell r="DW1192">
            <v>0</v>
          </cell>
          <cell r="DX1192">
            <v>0</v>
          </cell>
          <cell r="DY1192">
            <v>0</v>
          </cell>
          <cell r="DZ1192">
            <v>0</v>
          </cell>
          <cell r="EA1192">
            <v>0</v>
          </cell>
          <cell r="EB1192">
            <v>0</v>
          </cell>
          <cell r="EC1192">
            <v>0</v>
          </cell>
          <cell r="ED1192">
            <v>0</v>
          </cell>
        </row>
        <row r="1193"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P1193">
            <v>0</v>
          </cell>
          <cell r="BQ1193">
            <v>0</v>
          </cell>
          <cell r="BR1193">
            <v>0</v>
          </cell>
          <cell r="BS1193">
            <v>0</v>
          </cell>
          <cell r="BT1193">
            <v>0</v>
          </cell>
          <cell r="BU1193">
            <v>0</v>
          </cell>
          <cell r="BV1193">
            <v>0</v>
          </cell>
          <cell r="BW1193">
            <v>0</v>
          </cell>
          <cell r="BX1193">
            <v>0</v>
          </cell>
          <cell r="BY1193">
            <v>0</v>
          </cell>
          <cell r="BZ1193">
            <v>0</v>
          </cell>
          <cell r="CA1193">
            <v>0</v>
          </cell>
          <cell r="CB1193">
            <v>0</v>
          </cell>
          <cell r="CC1193">
            <v>0</v>
          </cell>
          <cell r="CD1193">
            <v>0</v>
          </cell>
          <cell r="CE1193">
            <v>0</v>
          </cell>
          <cell r="CF1193">
            <v>0</v>
          </cell>
          <cell r="CG1193">
            <v>0</v>
          </cell>
          <cell r="CH1193">
            <v>0</v>
          </cell>
          <cell r="CI1193">
            <v>0</v>
          </cell>
          <cell r="CJ1193">
            <v>0</v>
          </cell>
          <cell r="CK1193">
            <v>0</v>
          </cell>
          <cell r="CL1193">
            <v>0</v>
          </cell>
          <cell r="CM1193">
            <v>0</v>
          </cell>
          <cell r="CN1193">
            <v>0</v>
          </cell>
          <cell r="CO1193">
            <v>0</v>
          </cell>
          <cell r="CP1193">
            <v>0</v>
          </cell>
          <cell r="CQ1193">
            <v>0</v>
          </cell>
          <cell r="CR1193">
            <v>0</v>
          </cell>
          <cell r="CS1193">
            <v>0</v>
          </cell>
          <cell r="CT1193">
            <v>0</v>
          </cell>
          <cell r="CU1193">
            <v>0</v>
          </cell>
          <cell r="CV1193">
            <v>0</v>
          </cell>
          <cell r="CW1193">
            <v>0</v>
          </cell>
          <cell r="CX1193">
            <v>0</v>
          </cell>
          <cell r="CY1193">
            <v>0</v>
          </cell>
          <cell r="CZ1193">
            <v>0</v>
          </cell>
          <cell r="DA1193">
            <v>0</v>
          </cell>
          <cell r="DB1193">
            <v>0</v>
          </cell>
          <cell r="DC1193">
            <v>0</v>
          </cell>
          <cell r="DD1193">
            <v>0</v>
          </cell>
          <cell r="DE1193">
            <v>0</v>
          </cell>
          <cell r="DF1193">
            <v>0</v>
          </cell>
          <cell r="DG1193">
            <v>0</v>
          </cell>
          <cell r="DH1193">
            <v>0</v>
          </cell>
          <cell r="DI1193">
            <v>0</v>
          </cell>
          <cell r="DJ1193">
            <v>0</v>
          </cell>
          <cell r="DK1193">
            <v>0</v>
          </cell>
          <cell r="DL1193">
            <v>0</v>
          </cell>
          <cell r="DM1193">
            <v>0</v>
          </cell>
          <cell r="DN1193">
            <v>0</v>
          </cell>
          <cell r="DO1193">
            <v>0</v>
          </cell>
          <cell r="DP1193">
            <v>0</v>
          </cell>
          <cell r="DQ1193">
            <v>0</v>
          </cell>
          <cell r="DR1193">
            <v>0</v>
          </cell>
          <cell r="DS1193">
            <v>0</v>
          </cell>
          <cell r="DT1193">
            <v>0</v>
          </cell>
          <cell r="DU1193">
            <v>0</v>
          </cell>
          <cell r="DV1193">
            <v>0</v>
          </cell>
          <cell r="DW1193">
            <v>0</v>
          </cell>
          <cell r="DX1193">
            <v>0</v>
          </cell>
          <cell r="DY1193">
            <v>0</v>
          </cell>
          <cell r="DZ1193">
            <v>0</v>
          </cell>
          <cell r="EA1193">
            <v>0</v>
          </cell>
          <cell r="EB1193">
            <v>0</v>
          </cell>
          <cell r="EC1193">
            <v>0</v>
          </cell>
          <cell r="ED1193">
            <v>0</v>
          </cell>
        </row>
        <row r="1194"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0</v>
          </cell>
          <cell r="BE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0</v>
          </cell>
          <cell r="BK1194">
            <v>0</v>
          </cell>
          <cell r="BL1194">
            <v>0</v>
          </cell>
          <cell r="BM1194">
            <v>0</v>
          </cell>
          <cell r="BN1194">
            <v>0</v>
          </cell>
          <cell r="BO1194">
            <v>0</v>
          </cell>
          <cell r="BP1194">
            <v>0</v>
          </cell>
          <cell r="BQ1194">
            <v>0</v>
          </cell>
          <cell r="BR1194">
            <v>0</v>
          </cell>
          <cell r="BS1194">
            <v>0</v>
          </cell>
          <cell r="BT1194">
            <v>0</v>
          </cell>
          <cell r="BU1194">
            <v>0</v>
          </cell>
          <cell r="BV1194">
            <v>0</v>
          </cell>
          <cell r="BW1194">
            <v>0</v>
          </cell>
          <cell r="BX1194">
            <v>0</v>
          </cell>
          <cell r="BY1194">
            <v>0</v>
          </cell>
          <cell r="BZ1194">
            <v>0</v>
          </cell>
          <cell r="CA1194">
            <v>0</v>
          </cell>
          <cell r="CB1194">
            <v>0</v>
          </cell>
          <cell r="CC1194">
            <v>0</v>
          </cell>
          <cell r="CD1194">
            <v>0</v>
          </cell>
          <cell r="CE1194">
            <v>0</v>
          </cell>
          <cell r="CF1194">
            <v>0</v>
          </cell>
          <cell r="CG1194">
            <v>0</v>
          </cell>
          <cell r="CH1194">
            <v>0</v>
          </cell>
          <cell r="CI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0</v>
          </cell>
          <cell r="CO1194">
            <v>0</v>
          </cell>
          <cell r="CP1194">
            <v>0</v>
          </cell>
          <cell r="CQ1194">
            <v>0</v>
          </cell>
          <cell r="CR1194">
            <v>0</v>
          </cell>
          <cell r="CS1194">
            <v>0</v>
          </cell>
          <cell r="CT1194">
            <v>0</v>
          </cell>
          <cell r="CU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0</v>
          </cell>
          <cell r="CZ1194">
            <v>0</v>
          </cell>
          <cell r="DA1194">
            <v>0</v>
          </cell>
          <cell r="DB1194">
            <v>0</v>
          </cell>
          <cell r="DC1194">
            <v>0</v>
          </cell>
          <cell r="DD1194">
            <v>0</v>
          </cell>
          <cell r="DE1194">
            <v>0</v>
          </cell>
          <cell r="DF1194">
            <v>0</v>
          </cell>
          <cell r="DG1194">
            <v>0</v>
          </cell>
          <cell r="DH1194">
            <v>0</v>
          </cell>
          <cell r="DI1194">
            <v>0</v>
          </cell>
          <cell r="DJ1194">
            <v>0</v>
          </cell>
          <cell r="DK1194">
            <v>0</v>
          </cell>
          <cell r="DL1194">
            <v>0</v>
          </cell>
          <cell r="DM1194">
            <v>0</v>
          </cell>
          <cell r="DN1194">
            <v>0</v>
          </cell>
          <cell r="DO1194">
            <v>0</v>
          </cell>
          <cell r="DP1194">
            <v>0</v>
          </cell>
          <cell r="DQ1194">
            <v>0</v>
          </cell>
          <cell r="DR1194">
            <v>0</v>
          </cell>
          <cell r="DS1194">
            <v>0</v>
          </cell>
          <cell r="DT1194">
            <v>0</v>
          </cell>
          <cell r="DU1194">
            <v>0</v>
          </cell>
          <cell r="DV1194">
            <v>0</v>
          </cell>
          <cell r="DW1194">
            <v>0</v>
          </cell>
          <cell r="DX1194">
            <v>0</v>
          </cell>
          <cell r="DY1194">
            <v>0</v>
          </cell>
          <cell r="DZ1194">
            <v>0</v>
          </cell>
          <cell r="EA1194">
            <v>0</v>
          </cell>
          <cell r="EB1194">
            <v>0</v>
          </cell>
          <cell r="EC1194">
            <v>0</v>
          </cell>
          <cell r="ED1194">
            <v>0</v>
          </cell>
        </row>
        <row r="1195"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E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0</v>
          </cell>
          <cell r="BK1195">
            <v>0</v>
          </cell>
          <cell r="BL1195">
            <v>0</v>
          </cell>
          <cell r="BM1195">
            <v>0</v>
          </cell>
          <cell r="BN1195">
            <v>0</v>
          </cell>
          <cell r="BO1195">
            <v>0</v>
          </cell>
          <cell r="BP1195">
            <v>0</v>
          </cell>
          <cell r="BQ1195">
            <v>0</v>
          </cell>
          <cell r="BR1195">
            <v>0</v>
          </cell>
          <cell r="BS1195">
            <v>0</v>
          </cell>
          <cell r="BT1195">
            <v>0</v>
          </cell>
          <cell r="BU1195">
            <v>0</v>
          </cell>
          <cell r="BV1195">
            <v>0</v>
          </cell>
          <cell r="BW1195">
            <v>0</v>
          </cell>
          <cell r="BX1195">
            <v>0</v>
          </cell>
          <cell r="BY1195">
            <v>0</v>
          </cell>
          <cell r="BZ1195">
            <v>0</v>
          </cell>
          <cell r="CA1195">
            <v>0</v>
          </cell>
          <cell r="CB1195">
            <v>0</v>
          </cell>
          <cell r="CC1195">
            <v>0</v>
          </cell>
          <cell r="CD1195">
            <v>0</v>
          </cell>
          <cell r="CE1195">
            <v>0</v>
          </cell>
          <cell r="CF1195">
            <v>0</v>
          </cell>
          <cell r="CG1195">
            <v>0</v>
          </cell>
          <cell r="CH1195">
            <v>0</v>
          </cell>
          <cell r="CI1195">
            <v>0</v>
          </cell>
          <cell r="CJ1195">
            <v>0</v>
          </cell>
          <cell r="CK1195">
            <v>0</v>
          </cell>
          <cell r="CL1195">
            <v>0</v>
          </cell>
          <cell r="CM1195">
            <v>0</v>
          </cell>
          <cell r="CN1195">
            <v>0</v>
          </cell>
          <cell r="CO1195">
            <v>0</v>
          </cell>
          <cell r="CP1195">
            <v>0</v>
          </cell>
          <cell r="CQ1195">
            <v>0</v>
          </cell>
          <cell r="CR1195">
            <v>0</v>
          </cell>
          <cell r="CS1195">
            <v>0</v>
          </cell>
          <cell r="CT1195">
            <v>0</v>
          </cell>
          <cell r="CU1195">
            <v>0</v>
          </cell>
          <cell r="CV1195">
            <v>0</v>
          </cell>
          <cell r="CW1195">
            <v>0</v>
          </cell>
          <cell r="CX1195">
            <v>0</v>
          </cell>
          <cell r="CY1195">
            <v>0</v>
          </cell>
          <cell r="CZ1195">
            <v>0</v>
          </cell>
          <cell r="DA1195">
            <v>0</v>
          </cell>
          <cell r="DB1195">
            <v>0</v>
          </cell>
          <cell r="DC1195">
            <v>0</v>
          </cell>
          <cell r="DD1195">
            <v>0</v>
          </cell>
          <cell r="DE1195">
            <v>0</v>
          </cell>
          <cell r="DF1195">
            <v>0</v>
          </cell>
          <cell r="DG1195">
            <v>0</v>
          </cell>
          <cell r="DH1195">
            <v>0</v>
          </cell>
          <cell r="DI1195">
            <v>0</v>
          </cell>
          <cell r="DJ1195">
            <v>0</v>
          </cell>
          <cell r="DK1195">
            <v>0</v>
          </cell>
          <cell r="DL1195">
            <v>0</v>
          </cell>
          <cell r="DM1195">
            <v>0</v>
          </cell>
          <cell r="DN1195">
            <v>0</v>
          </cell>
          <cell r="DO1195">
            <v>0</v>
          </cell>
          <cell r="DP1195">
            <v>0</v>
          </cell>
          <cell r="DQ1195">
            <v>0</v>
          </cell>
          <cell r="DR1195">
            <v>0</v>
          </cell>
          <cell r="DS1195">
            <v>0</v>
          </cell>
          <cell r="DT1195">
            <v>0</v>
          </cell>
          <cell r="DU1195">
            <v>0</v>
          </cell>
          <cell r="DV1195">
            <v>0</v>
          </cell>
          <cell r="DW1195">
            <v>0</v>
          </cell>
          <cell r="DX1195">
            <v>0</v>
          </cell>
          <cell r="DY1195">
            <v>0</v>
          </cell>
          <cell r="DZ1195">
            <v>0</v>
          </cell>
          <cell r="EA1195">
            <v>0</v>
          </cell>
          <cell r="EB1195">
            <v>0</v>
          </cell>
          <cell r="EC1195">
            <v>0</v>
          </cell>
          <cell r="ED1195">
            <v>0</v>
          </cell>
        </row>
        <row r="1196">
          <cell r="F1196">
            <v>-47.27</v>
          </cell>
          <cell r="G1196">
            <v>-35.479999999999997</v>
          </cell>
          <cell r="H1196">
            <v>-2.1800000000000002</v>
          </cell>
          <cell r="I1196">
            <v>-52.24</v>
          </cell>
          <cell r="J1196">
            <v>-38.369999999999997</v>
          </cell>
          <cell r="K1196">
            <v>-22.86</v>
          </cell>
          <cell r="L1196">
            <v>-5.76</v>
          </cell>
          <cell r="M1196">
            <v>-5.83</v>
          </cell>
          <cell r="N1196">
            <v>-7.09</v>
          </cell>
          <cell r="O1196">
            <v>-19.579999999999998</v>
          </cell>
          <cell r="P1196">
            <v>-17.2</v>
          </cell>
          <cell r="Q1196">
            <v>-24.95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E1196">
            <v>0</v>
          </cell>
          <cell r="BF1196">
            <v>0</v>
          </cell>
          <cell r="BG1196">
            <v>0</v>
          </cell>
          <cell r="BH1196">
            <v>0</v>
          </cell>
          <cell r="BI1196">
            <v>0</v>
          </cell>
          <cell r="BJ1196">
            <v>0</v>
          </cell>
          <cell r="BK1196">
            <v>0</v>
          </cell>
          <cell r="BL1196">
            <v>0</v>
          </cell>
          <cell r="BM1196">
            <v>0</v>
          </cell>
          <cell r="BN1196">
            <v>0</v>
          </cell>
          <cell r="BO1196">
            <v>0</v>
          </cell>
          <cell r="BP1196">
            <v>0</v>
          </cell>
          <cell r="BQ1196">
            <v>0</v>
          </cell>
          <cell r="BR1196">
            <v>0</v>
          </cell>
          <cell r="BS1196">
            <v>0</v>
          </cell>
          <cell r="BT1196">
            <v>0</v>
          </cell>
          <cell r="BU1196">
            <v>0</v>
          </cell>
          <cell r="BV1196">
            <v>0</v>
          </cell>
          <cell r="BW1196">
            <v>0</v>
          </cell>
          <cell r="BX1196">
            <v>0</v>
          </cell>
          <cell r="BY1196">
            <v>0</v>
          </cell>
          <cell r="BZ1196">
            <v>0</v>
          </cell>
          <cell r="CA1196">
            <v>0</v>
          </cell>
          <cell r="CB1196">
            <v>0</v>
          </cell>
          <cell r="CC1196">
            <v>0</v>
          </cell>
          <cell r="CD1196">
            <v>0</v>
          </cell>
          <cell r="CE1196">
            <v>0</v>
          </cell>
          <cell r="CF1196">
            <v>0</v>
          </cell>
          <cell r="CG1196">
            <v>0</v>
          </cell>
          <cell r="CH1196">
            <v>0</v>
          </cell>
          <cell r="CI1196">
            <v>0</v>
          </cell>
          <cell r="CJ1196">
            <v>0</v>
          </cell>
          <cell r="CK1196">
            <v>0</v>
          </cell>
          <cell r="CL1196">
            <v>0</v>
          </cell>
          <cell r="CM1196">
            <v>0</v>
          </cell>
          <cell r="CN1196">
            <v>0</v>
          </cell>
          <cell r="CO1196">
            <v>0</v>
          </cell>
          <cell r="CP1196">
            <v>0</v>
          </cell>
          <cell r="CQ1196">
            <v>0</v>
          </cell>
          <cell r="CR1196">
            <v>0</v>
          </cell>
          <cell r="CS1196">
            <v>0</v>
          </cell>
          <cell r="CT1196">
            <v>0</v>
          </cell>
          <cell r="CU1196">
            <v>0</v>
          </cell>
          <cell r="CV1196">
            <v>0</v>
          </cell>
          <cell r="CW1196">
            <v>0</v>
          </cell>
          <cell r="CX1196">
            <v>0</v>
          </cell>
          <cell r="CY1196">
            <v>0</v>
          </cell>
          <cell r="CZ1196">
            <v>0</v>
          </cell>
          <cell r="DA1196">
            <v>0</v>
          </cell>
          <cell r="DB1196">
            <v>0</v>
          </cell>
          <cell r="DC1196">
            <v>0</v>
          </cell>
          <cell r="DD1196">
            <v>0</v>
          </cell>
          <cell r="DE1196">
            <v>0</v>
          </cell>
          <cell r="DF1196">
            <v>0</v>
          </cell>
          <cell r="DG1196">
            <v>0</v>
          </cell>
          <cell r="DH1196">
            <v>0</v>
          </cell>
          <cell r="DI1196">
            <v>0</v>
          </cell>
          <cell r="DJ1196">
            <v>0</v>
          </cell>
          <cell r="DK1196">
            <v>0</v>
          </cell>
          <cell r="DL1196">
            <v>0</v>
          </cell>
          <cell r="DM1196">
            <v>0</v>
          </cell>
          <cell r="DN1196">
            <v>0</v>
          </cell>
          <cell r="DO1196">
            <v>0</v>
          </cell>
          <cell r="DP1196">
            <v>0</v>
          </cell>
          <cell r="DQ1196">
            <v>0</v>
          </cell>
          <cell r="DR1196">
            <v>0</v>
          </cell>
          <cell r="DS1196">
            <v>0</v>
          </cell>
          <cell r="DT1196">
            <v>0</v>
          </cell>
          <cell r="DU1196">
            <v>0</v>
          </cell>
          <cell r="DV1196">
            <v>0</v>
          </cell>
          <cell r="DW1196">
            <v>0</v>
          </cell>
          <cell r="DX1196">
            <v>0</v>
          </cell>
          <cell r="DY1196">
            <v>0</v>
          </cell>
          <cell r="DZ1196">
            <v>0</v>
          </cell>
          <cell r="EA1196">
            <v>0</v>
          </cell>
          <cell r="EB1196">
            <v>0</v>
          </cell>
          <cell r="EC1196">
            <v>0</v>
          </cell>
          <cell r="ED1196">
            <v>0</v>
          </cell>
        </row>
        <row r="1197">
          <cell r="F1197">
            <v>-1735.32</v>
          </cell>
          <cell r="G1197">
            <v>-908.8</v>
          </cell>
          <cell r="H1197">
            <v>-713.97</v>
          </cell>
          <cell r="I1197">
            <v>-678.17</v>
          </cell>
          <cell r="J1197">
            <v>-1019.12</v>
          </cell>
          <cell r="K1197">
            <v>-698.96</v>
          </cell>
          <cell r="L1197">
            <v>-440.51</v>
          </cell>
          <cell r="M1197">
            <v>-363.65</v>
          </cell>
          <cell r="N1197">
            <v>-809.19</v>
          </cell>
          <cell r="O1197">
            <v>-1084.42</v>
          </cell>
          <cell r="P1197">
            <v>-1106.8399999999999</v>
          </cell>
          <cell r="Q1197">
            <v>-1214.5899999999999</v>
          </cell>
          <cell r="R1197">
            <v>-10704.02</v>
          </cell>
          <cell r="S1197">
            <v>-1572.62</v>
          </cell>
          <cell r="T1197">
            <v>-1256.8399999999999</v>
          </cell>
          <cell r="U1197">
            <v>-864.07</v>
          </cell>
          <cell r="V1197">
            <v>-599.98</v>
          </cell>
          <cell r="W1197">
            <v>-971.21</v>
          </cell>
          <cell r="X1197">
            <v>-848.41</v>
          </cell>
          <cell r="Y1197">
            <v>-317.25</v>
          </cell>
          <cell r="Z1197">
            <v>-350.07</v>
          </cell>
          <cell r="AA1197">
            <v>-695.75</v>
          </cell>
          <cell r="AB1197">
            <v>-769.18</v>
          </cell>
          <cell r="AC1197">
            <v>-1114.21</v>
          </cell>
          <cell r="AD1197">
            <v>-1344.42</v>
          </cell>
          <cell r="AE1197">
            <v>-10142.23</v>
          </cell>
          <cell r="AF1197">
            <v>-1087.53</v>
          </cell>
          <cell r="AG1197">
            <v>-1063.67</v>
          </cell>
          <cell r="AH1197">
            <v>-773.54</v>
          </cell>
          <cell r="AI1197">
            <v>-623.59</v>
          </cell>
          <cell r="AJ1197">
            <v>-945.56</v>
          </cell>
          <cell r="AK1197">
            <v>-780.25</v>
          </cell>
          <cell r="AL1197">
            <v>-260.02999999999997</v>
          </cell>
          <cell r="AM1197">
            <v>-273.33999999999997</v>
          </cell>
          <cell r="AN1197">
            <v>-640.89</v>
          </cell>
          <cell r="AO1197">
            <v>-955.92</v>
          </cell>
          <cell r="AP1197">
            <v>-1234.4100000000001</v>
          </cell>
          <cell r="AQ1197">
            <v>-1503.5</v>
          </cell>
          <cell r="AR1197">
            <v>-10183.83</v>
          </cell>
          <cell r="AS1197">
            <v>-1315.13</v>
          </cell>
          <cell r="AT1197">
            <v>-1054.04</v>
          </cell>
          <cell r="AU1197">
            <v>-765.73</v>
          </cell>
          <cell r="AV1197">
            <v>-535.72</v>
          </cell>
          <cell r="AW1197">
            <v>-757.65</v>
          </cell>
          <cell r="AX1197">
            <v>-766.24</v>
          </cell>
          <cell r="AY1197">
            <v>-341.6</v>
          </cell>
          <cell r="AZ1197">
            <v>-330.46</v>
          </cell>
          <cell r="BA1197">
            <v>-760.5</v>
          </cell>
          <cell r="BB1197">
            <v>-839.4</v>
          </cell>
          <cell r="BC1197">
            <v>-1274.8800000000001</v>
          </cell>
          <cell r="BD1197">
            <v>-1442.47</v>
          </cell>
          <cell r="BE1197">
            <v>-10478.870000000001</v>
          </cell>
          <cell r="BF1197">
            <v>-1466.79</v>
          </cell>
          <cell r="BG1197">
            <v>-1171.74</v>
          </cell>
          <cell r="BH1197">
            <v>-968.64</v>
          </cell>
          <cell r="BI1197">
            <v>-529.69000000000005</v>
          </cell>
          <cell r="BJ1197">
            <v>-708.29</v>
          </cell>
          <cell r="BK1197">
            <v>-923.03</v>
          </cell>
          <cell r="BL1197">
            <v>-360.33</v>
          </cell>
          <cell r="BM1197">
            <v>-356.91</v>
          </cell>
          <cell r="BN1197">
            <v>-768.6</v>
          </cell>
          <cell r="BO1197">
            <v>-843.26</v>
          </cell>
          <cell r="BP1197">
            <v>-1242.46</v>
          </cell>
          <cell r="BQ1197">
            <v>-1139.1500000000001</v>
          </cell>
          <cell r="BR1197">
            <v>-9589.52</v>
          </cell>
          <cell r="BS1197">
            <v>-1371.69</v>
          </cell>
          <cell r="BT1197">
            <v>-1227.8900000000001</v>
          </cell>
          <cell r="BU1197">
            <v>-759.31</v>
          </cell>
          <cell r="BV1197">
            <v>-460.14</v>
          </cell>
          <cell r="BW1197">
            <v>-776.23</v>
          </cell>
          <cell r="BX1197">
            <v>-807.83</v>
          </cell>
          <cell r="BY1197">
            <v>-257.58999999999997</v>
          </cell>
          <cell r="BZ1197">
            <v>-341.04</v>
          </cell>
          <cell r="CA1197">
            <v>-599.32000000000005</v>
          </cell>
          <cell r="CB1197">
            <v>-874.89</v>
          </cell>
          <cell r="CC1197">
            <v>-970.06</v>
          </cell>
          <cell r="CD1197">
            <v>-1143.54</v>
          </cell>
          <cell r="CE1197">
            <v>-9985.64</v>
          </cell>
          <cell r="CF1197">
            <v>-1350.26</v>
          </cell>
          <cell r="CG1197">
            <v>-1341.31</v>
          </cell>
          <cell r="CH1197">
            <v>-856.65</v>
          </cell>
          <cell r="CI1197">
            <v>-662.23</v>
          </cell>
          <cell r="CJ1197">
            <v>-1050.06</v>
          </cell>
          <cell r="CK1197">
            <v>-885.37</v>
          </cell>
          <cell r="CL1197">
            <v>-254.73</v>
          </cell>
          <cell r="CM1197">
            <v>-183.47</v>
          </cell>
          <cell r="CN1197">
            <v>-629.17999999999995</v>
          </cell>
          <cell r="CO1197">
            <v>-818.45</v>
          </cell>
          <cell r="CP1197">
            <v>-1114.78</v>
          </cell>
          <cell r="CQ1197">
            <v>-839.13</v>
          </cell>
          <cell r="CR1197">
            <v>-10152.09</v>
          </cell>
          <cell r="CS1197">
            <v>-1345.76</v>
          </cell>
          <cell r="CT1197">
            <v>-913.49</v>
          </cell>
          <cell r="CU1197">
            <v>-650.84</v>
          </cell>
          <cell r="CV1197">
            <v>-693.89</v>
          </cell>
          <cell r="CW1197">
            <v>-1026.46</v>
          </cell>
          <cell r="CX1197">
            <v>-951.02</v>
          </cell>
          <cell r="CY1197">
            <v>-490.05</v>
          </cell>
          <cell r="CZ1197">
            <v>-439.18</v>
          </cell>
          <cell r="DA1197">
            <v>-805.74</v>
          </cell>
          <cell r="DB1197">
            <v>-651.4</v>
          </cell>
          <cell r="DC1197">
            <v>-1159.95</v>
          </cell>
          <cell r="DD1197">
            <v>-1024.3</v>
          </cell>
          <cell r="DE1197">
            <v>-12445.99</v>
          </cell>
          <cell r="DF1197">
            <v>-1514.06</v>
          </cell>
          <cell r="DG1197">
            <v>-1905.7</v>
          </cell>
          <cell r="DH1197">
            <v>-981.03</v>
          </cell>
          <cell r="DI1197">
            <v>-871.3</v>
          </cell>
          <cell r="DJ1197">
            <v>-1127.79</v>
          </cell>
          <cell r="DK1197">
            <v>-851.58</v>
          </cell>
          <cell r="DL1197">
            <v>-372.23</v>
          </cell>
          <cell r="DM1197">
            <v>-354.56</v>
          </cell>
          <cell r="DN1197">
            <v>-814.24</v>
          </cell>
          <cell r="DO1197">
            <v>-1257.52</v>
          </cell>
          <cell r="DP1197">
            <v>-1252.7</v>
          </cell>
          <cell r="DQ1197">
            <v>-1143.28</v>
          </cell>
          <cell r="DR1197">
            <v>0</v>
          </cell>
          <cell r="DS1197">
            <v>0</v>
          </cell>
          <cell r="DT1197">
            <v>0</v>
          </cell>
          <cell r="DU1197">
            <v>0</v>
          </cell>
          <cell r="DV1197">
            <v>0</v>
          </cell>
          <cell r="DW1197">
            <v>0</v>
          </cell>
          <cell r="DX1197">
            <v>0</v>
          </cell>
          <cell r="DY1197">
            <v>0</v>
          </cell>
          <cell r="DZ1197">
            <v>0</v>
          </cell>
          <cell r="EA1197">
            <v>0</v>
          </cell>
          <cell r="EB1197">
            <v>0</v>
          </cell>
          <cell r="EC1197">
            <v>0</v>
          </cell>
          <cell r="ED1197">
            <v>0</v>
          </cell>
        </row>
        <row r="1198">
          <cell r="F1198">
            <v>-944.89</v>
          </cell>
          <cell r="G1198">
            <v>-530.74</v>
          </cell>
          <cell r="H1198">
            <v>-894.65</v>
          </cell>
          <cell r="I1198">
            <v>-512.72</v>
          </cell>
          <cell r="J1198">
            <v>-815.06</v>
          </cell>
          <cell r="K1198">
            <v>-647.16999999999996</v>
          </cell>
          <cell r="L1198">
            <v>-660.82</v>
          </cell>
          <cell r="M1198">
            <v>-380.01</v>
          </cell>
          <cell r="N1198">
            <v>-536.19000000000005</v>
          </cell>
          <cell r="O1198">
            <v>-443.13</v>
          </cell>
          <cell r="P1198">
            <v>-961.24</v>
          </cell>
          <cell r="Q1198">
            <v>-1020.17</v>
          </cell>
          <cell r="R1198">
            <v>-7962.83</v>
          </cell>
          <cell r="S1198">
            <v>-956.3</v>
          </cell>
          <cell r="T1198">
            <v>-510.23</v>
          </cell>
          <cell r="U1198">
            <v>-768.45</v>
          </cell>
          <cell r="V1198">
            <v>-627.35</v>
          </cell>
          <cell r="W1198">
            <v>-746.94</v>
          </cell>
          <cell r="X1198">
            <v>-649.52</v>
          </cell>
          <cell r="Y1198">
            <v>-421.96</v>
          </cell>
          <cell r="Z1198">
            <v>-560.88</v>
          </cell>
          <cell r="AA1198">
            <v>-477.56</v>
          </cell>
          <cell r="AB1198">
            <v>-436.05</v>
          </cell>
          <cell r="AC1198">
            <v>-848.99</v>
          </cell>
          <cell r="AD1198">
            <v>-958.59</v>
          </cell>
          <cell r="AE1198">
            <v>-8404.56</v>
          </cell>
          <cell r="AF1198">
            <v>-976.89</v>
          </cell>
          <cell r="AG1198">
            <v>-518.98</v>
          </cell>
          <cell r="AH1198">
            <v>-849.87</v>
          </cell>
          <cell r="AI1198">
            <v>-509.82</v>
          </cell>
          <cell r="AJ1198">
            <v>-855.57</v>
          </cell>
          <cell r="AK1198">
            <v>-631.82000000000005</v>
          </cell>
          <cell r="AL1198">
            <v>-597.49</v>
          </cell>
          <cell r="AM1198">
            <v>-554.55999999999995</v>
          </cell>
          <cell r="AN1198">
            <v>-593.91</v>
          </cell>
          <cell r="AO1198">
            <v>-481.39</v>
          </cell>
          <cell r="AP1198">
            <v>-959.53</v>
          </cell>
          <cell r="AQ1198">
            <v>-874.73</v>
          </cell>
          <cell r="AR1198">
            <v>-8981.7800000000007</v>
          </cell>
          <cell r="AS1198">
            <v>-721.15</v>
          </cell>
          <cell r="AT1198">
            <v>-568.92999999999995</v>
          </cell>
          <cell r="AU1198">
            <v>-870.13</v>
          </cell>
          <cell r="AV1198">
            <v>-678.3</v>
          </cell>
          <cell r="AW1198">
            <v>-913.56</v>
          </cell>
          <cell r="AX1198">
            <v>-865.23</v>
          </cell>
          <cell r="AY1198">
            <v>-729.06</v>
          </cell>
          <cell r="AZ1198">
            <v>-680.16</v>
          </cell>
          <cell r="BA1198">
            <v>-410.83</v>
          </cell>
          <cell r="BB1198">
            <v>-574.5</v>
          </cell>
          <cell r="BC1198">
            <v>-877.12</v>
          </cell>
          <cell r="BD1198">
            <v>-1092.79</v>
          </cell>
          <cell r="BE1198">
            <v>-8878.08</v>
          </cell>
          <cell r="BF1198">
            <v>-1156.6400000000001</v>
          </cell>
          <cell r="BG1198">
            <v>-683.88</v>
          </cell>
          <cell r="BH1198">
            <v>-734.79</v>
          </cell>
          <cell r="BI1198">
            <v>-605.97</v>
          </cell>
          <cell r="BJ1198">
            <v>-535.02</v>
          </cell>
          <cell r="BK1198">
            <v>-834.22</v>
          </cell>
          <cell r="BL1198">
            <v>-650.29999999999995</v>
          </cell>
          <cell r="BM1198">
            <v>-419.85</v>
          </cell>
          <cell r="BN1198">
            <v>-376.13</v>
          </cell>
          <cell r="BO1198">
            <v>-554.45000000000005</v>
          </cell>
          <cell r="BP1198">
            <v>-1069.04</v>
          </cell>
          <cell r="BQ1198">
            <v>-1257.78</v>
          </cell>
          <cell r="BR1198">
            <v>-8684.98</v>
          </cell>
          <cell r="BS1198">
            <v>-1317.73</v>
          </cell>
          <cell r="BT1198">
            <v>-616.21</v>
          </cell>
          <cell r="BU1198">
            <v>-974.72</v>
          </cell>
          <cell r="BV1198">
            <v>-553.6</v>
          </cell>
          <cell r="BW1198">
            <v>-901.94</v>
          </cell>
          <cell r="BX1198">
            <v>-664.38</v>
          </cell>
          <cell r="BY1198">
            <v>-696.23</v>
          </cell>
          <cell r="BZ1198">
            <v>-413.38</v>
          </cell>
          <cell r="CA1198">
            <v>-349.12</v>
          </cell>
          <cell r="CB1198">
            <v>-483.41</v>
          </cell>
          <cell r="CC1198">
            <v>-647.55999999999995</v>
          </cell>
          <cell r="CD1198">
            <v>-1066.69</v>
          </cell>
          <cell r="CE1198">
            <v>-8904.76</v>
          </cell>
          <cell r="CF1198">
            <v>-1169.3</v>
          </cell>
          <cell r="CG1198">
            <v>-649.61</v>
          </cell>
          <cell r="CH1198">
            <v>-676.1</v>
          </cell>
          <cell r="CI1198">
            <v>-470.85</v>
          </cell>
          <cell r="CJ1198">
            <v>-827.81</v>
          </cell>
          <cell r="CK1198">
            <v>-826.67</v>
          </cell>
          <cell r="CL1198">
            <v>-741.29</v>
          </cell>
          <cell r="CM1198">
            <v>-375.79</v>
          </cell>
          <cell r="CN1198">
            <v>-516.41999999999996</v>
          </cell>
          <cell r="CO1198">
            <v>-373.97</v>
          </cell>
          <cell r="CP1198">
            <v>-969.36</v>
          </cell>
          <cell r="CQ1198">
            <v>-1307.58</v>
          </cell>
          <cell r="CR1198">
            <v>0</v>
          </cell>
          <cell r="CS1198">
            <v>0</v>
          </cell>
          <cell r="CT1198">
            <v>0</v>
          </cell>
          <cell r="CU1198">
            <v>0</v>
          </cell>
          <cell r="CV1198">
            <v>0</v>
          </cell>
          <cell r="CW1198">
            <v>0</v>
          </cell>
          <cell r="CX1198">
            <v>0</v>
          </cell>
          <cell r="CY1198">
            <v>0</v>
          </cell>
          <cell r="CZ1198">
            <v>0</v>
          </cell>
          <cell r="DA1198">
            <v>0</v>
          </cell>
          <cell r="DB1198">
            <v>0</v>
          </cell>
          <cell r="DC1198">
            <v>0</v>
          </cell>
          <cell r="DD1198">
            <v>0</v>
          </cell>
          <cell r="DE1198">
            <v>0</v>
          </cell>
          <cell r="DF1198">
            <v>0</v>
          </cell>
          <cell r="DG1198">
            <v>0</v>
          </cell>
          <cell r="DH1198">
            <v>0</v>
          </cell>
          <cell r="DI1198">
            <v>0</v>
          </cell>
          <cell r="DJ1198">
            <v>0</v>
          </cell>
          <cell r="DK1198">
            <v>0</v>
          </cell>
          <cell r="DL1198">
            <v>0</v>
          </cell>
          <cell r="DM1198">
            <v>0</v>
          </cell>
          <cell r="DN1198">
            <v>0</v>
          </cell>
          <cell r="DO1198">
            <v>0</v>
          </cell>
          <cell r="DP1198">
            <v>0</v>
          </cell>
          <cell r="DQ1198">
            <v>0</v>
          </cell>
          <cell r="DR1198">
            <v>0</v>
          </cell>
          <cell r="DS1198">
            <v>0</v>
          </cell>
          <cell r="DT1198">
            <v>0</v>
          </cell>
          <cell r="DU1198">
            <v>0</v>
          </cell>
          <cell r="DV1198">
            <v>0</v>
          </cell>
          <cell r="DW1198">
            <v>0</v>
          </cell>
          <cell r="DX1198">
            <v>0</v>
          </cell>
          <cell r="DY1198">
            <v>0</v>
          </cell>
          <cell r="DZ1198">
            <v>0</v>
          </cell>
          <cell r="EA1198">
            <v>0</v>
          </cell>
          <cell r="EB1198">
            <v>0</v>
          </cell>
          <cell r="EC1198">
            <v>0</v>
          </cell>
          <cell r="ED1198">
            <v>0</v>
          </cell>
        </row>
        <row r="1199">
          <cell r="F1199">
            <v>-693.24</v>
          </cell>
          <cell r="G1199">
            <v>-298.17</v>
          </cell>
          <cell r="H1199">
            <v>-400.12</v>
          </cell>
          <cell r="I1199">
            <v>-422.49</v>
          </cell>
          <cell r="J1199">
            <v>-230.24</v>
          </cell>
          <cell r="K1199">
            <v>-529.98</v>
          </cell>
          <cell r="L1199">
            <v>-491.56</v>
          </cell>
          <cell r="M1199">
            <v>-515.94000000000005</v>
          </cell>
          <cell r="N1199">
            <v>-282.7</v>
          </cell>
          <cell r="O1199">
            <v>-325.08999999999997</v>
          </cell>
          <cell r="P1199">
            <v>-563.9</v>
          </cell>
          <cell r="Q1199">
            <v>-361.37</v>
          </cell>
          <cell r="R1199">
            <v>-4454.13</v>
          </cell>
          <cell r="S1199">
            <v>-519.78</v>
          </cell>
          <cell r="T1199">
            <v>-288.74</v>
          </cell>
          <cell r="U1199">
            <v>-377.83</v>
          </cell>
          <cell r="V1199">
            <v>-336.68</v>
          </cell>
          <cell r="W1199">
            <v>-178.58</v>
          </cell>
          <cell r="X1199">
            <v>-298.83</v>
          </cell>
          <cell r="Y1199">
            <v>-558.98</v>
          </cell>
          <cell r="Z1199">
            <v>-538.62</v>
          </cell>
          <cell r="AA1199">
            <v>-282.41000000000003</v>
          </cell>
          <cell r="AB1199">
            <v>-282.52</v>
          </cell>
          <cell r="AC1199">
            <v>-425.33</v>
          </cell>
          <cell r="AD1199">
            <v>-365.83</v>
          </cell>
          <cell r="AE1199">
            <v>-4092.52</v>
          </cell>
          <cell r="AF1199">
            <v>-533.30999999999995</v>
          </cell>
          <cell r="AG1199">
            <v>-329.13</v>
          </cell>
          <cell r="AH1199">
            <v>-326.86</v>
          </cell>
          <cell r="AI1199">
            <v>-374.04</v>
          </cell>
          <cell r="AJ1199">
            <v>-161.22</v>
          </cell>
          <cell r="AK1199">
            <v>-217.82</v>
          </cell>
          <cell r="AL1199">
            <v>-353.99</v>
          </cell>
          <cell r="AM1199">
            <v>-511.13</v>
          </cell>
          <cell r="AN1199">
            <v>-220.64</v>
          </cell>
          <cell r="AO1199">
            <v>-321.16000000000003</v>
          </cell>
          <cell r="AP1199">
            <v>-372.52</v>
          </cell>
          <cell r="AQ1199">
            <v>-370.7</v>
          </cell>
          <cell r="AR1199">
            <v>-3697</v>
          </cell>
          <cell r="AS1199">
            <v>-225.26</v>
          </cell>
          <cell r="AT1199">
            <v>-352.66</v>
          </cell>
          <cell r="AU1199">
            <v>-363.37</v>
          </cell>
          <cell r="AV1199">
            <v>-378.5</v>
          </cell>
          <cell r="AW1199">
            <v>-172.45</v>
          </cell>
          <cell r="AX1199">
            <v>-144.77000000000001</v>
          </cell>
          <cell r="AY1199">
            <v>-264.79000000000002</v>
          </cell>
          <cell r="AZ1199">
            <v>-329.08</v>
          </cell>
          <cell r="BA1199">
            <v>-226.69</v>
          </cell>
          <cell r="BB1199">
            <v>-393.3</v>
          </cell>
          <cell r="BC1199">
            <v>-459.23</v>
          </cell>
          <cell r="BD1199">
            <v>-386.89</v>
          </cell>
          <cell r="BE1199">
            <v>-3839.1</v>
          </cell>
          <cell r="BF1199">
            <v>-623.09</v>
          </cell>
          <cell r="BG1199">
            <v>-219.44</v>
          </cell>
          <cell r="BH1199">
            <v>-289.79000000000002</v>
          </cell>
          <cell r="BI1199">
            <v>-444.07</v>
          </cell>
          <cell r="BJ1199">
            <v>-137.34</v>
          </cell>
          <cell r="BK1199">
            <v>-154.57</v>
          </cell>
          <cell r="BL1199">
            <v>-225.63</v>
          </cell>
          <cell r="BM1199">
            <v>-355.27</v>
          </cell>
          <cell r="BN1199">
            <v>-199.01</v>
          </cell>
          <cell r="BO1199">
            <v>-329.67</v>
          </cell>
          <cell r="BP1199">
            <v>-349.47</v>
          </cell>
          <cell r="BQ1199">
            <v>-511.75</v>
          </cell>
          <cell r="BR1199">
            <v>-3758.14</v>
          </cell>
          <cell r="BS1199">
            <v>-559.02</v>
          </cell>
          <cell r="BT1199">
            <v>-239.95</v>
          </cell>
          <cell r="BU1199">
            <v>-298.08</v>
          </cell>
          <cell r="BV1199">
            <v>-442.54</v>
          </cell>
          <cell r="BW1199">
            <v>-236.07</v>
          </cell>
          <cell r="BX1199">
            <v>-178.97</v>
          </cell>
          <cell r="BY1199">
            <v>-296.79000000000002</v>
          </cell>
          <cell r="BZ1199">
            <v>-341.13</v>
          </cell>
          <cell r="CA1199">
            <v>-259.66000000000003</v>
          </cell>
          <cell r="CB1199">
            <v>-225.71</v>
          </cell>
          <cell r="CC1199">
            <v>-251.21</v>
          </cell>
          <cell r="CD1199">
            <v>-429.01</v>
          </cell>
          <cell r="CE1199">
            <v>-4126.24</v>
          </cell>
          <cell r="CF1199">
            <v>-460.33</v>
          </cell>
          <cell r="CG1199">
            <v>-233.95</v>
          </cell>
          <cell r="CH1199">
            <v>-580.57000000000005</v>
          </cell>
          <cell r="CI1199">
            <v>-349.05</v>
          </cell>
          <cell r="CJ1199">
            <v>-129.91999999999999</v>
          </cell>
          <cell r="CK1199">
            <v>-186.69</v>
          </cell>
          <cell r="CL1199">
            <v>-303.95999999999998</v>
          </cell>
          <cell r="CM1199">
            <v>-360.55</v>
          </cell>
          <cell r="CN1199">
            <v>-260.16000000000003</v>
          </cell>
          <cell r="CO1199">
            <v>-203.44</v>
          </cell>
          <cell r="CP1199">
            <v>-434.99</v>
          </cell>
          <cell r="CQ1199">
            <v>-622.62</v>
          </cell>
          <cell r="CR1199">
            <v>-6858.1</v>
          </cell>
          <cell r="CS1199">
            <v>-767.3</v>
          </cell>
          <cell r="CT1199">
            <v>-1091.45</v>
          </cell>
          <cell r="CU1199">
            <v>-475.47</v>
          </cell>
          <cell r="CV1199">
            <v>-561.24</v>
          </cell>
          <cell r="CW1199">
            <v>-487.58</v>
          </cell>
          <cell r="CX1199">
            <v>-290.83999999999997</v>
          </cell>
          <cell r="CY1199">
            <v>-457.61</v>
          </cell>
          <cell r="CZ1199">
            <v>-451.45</v>
          </cell>
          <cell r="DA1199">
            <v>-330.65</v>
          </cell>
          <cell r="DB1199">
            <v>-379.38</v>
          </cell>
          <cell r="DC1199">
            <v>-696.98</v>
          </cell>
          <cell r="DD1199">
            <v>-868.15</v>
          </cell>
          <cell r="DE1199">
            <v>0</v>
          </cell>
          <cell r="DF1199">
            <v>0</v>
          </cell>
          <cell r="DG1199">
            <v>0</v>
          </cell>
          <cell r="DH1199">
            <v>0</v>
          </cell>
          <cell r="DI1199">
            <v>0</v>
          </cell>
          <cell r="DJ1199">
            <v>0</v>
          </cell>
          <cell r="DK1199">
            <v>0</v>
          </cell>
          <cell r="DL1199">
            <v>0</v>
          </cell>
          <cell r="DM1199">
            <v>0</v>
          </cell>
          <cell r="DN1199">
            <v>0</v>
          </cell>
          <cell r="DO1199">
            <v>0</v>
          </cell>
          <cell r="DP1199">
            <v>0</v>
          </cell>
          <cell r="DQ1199">
            <v>0</v>
          </cell>
          <cell r="DR1199">
            <v>0</v>
          </cell>
          <cell r="DS1199">
            <v>0</v>
          </cell>
          <cell r="DT1199">
            <v>0</v>
          </cell>
          <cell r="DU1199">
            <v>0</v>
          </cell>
          <cell r="DV1199">
            <v>0</v>
          </cell>
          <cell r="DW1199">
            <v>0</v>
          </cell>
          <cell r="DX1199">
            <v>0</v>
          </cell>
          <cell r="DY1199">
            <v>0</v>
          </cell>
          <cell r="DZ1199">
            <v>0</v>
          </cell>
          <cell r="EA1199">
            <v>0</v>
          </cell>
          <cell r="EB1199">
            <v>0</v>
          </cell>
          <cell r="EC1199">
            <v>0</v>
          </cell>
          <cell r="ED1199">
            <v>0</v>
          </cell>
        </row>
        <row r="1200"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0</v>
          </cell>
          <cell r="BO1200">
            <v>0</v>
          </cell>
          <cell r="BP1200">
            <v>0</v>
          </cell>
          <cell r="BQ1200">
            <v>0</v>
          </cell>
          <cell r="BR1200">
            <v>0</v>
          </cell>
          <cell r="BS1200">
            <v>0</v>
          </cell>
          <cell r="BT1200">
            <v>0</v>
          </cell>
          <cell r="BU1200">
            <v>0</v>
          </cell>
          <cell r="BV1200">
            <v>0</v>
          </cell>
          <cell r="BW1200">
            <v>0</v>
          </cell>
          <cell r="BX1200">
            <v>0</v>
          </cell>
          <cell r="BY1200">
            <v>0</v>
          </cell>
          <cell r="BZ1200">
            <v>0</v>
          </cell>
          <cell r="CA1200">
            <v>0</v>
          </cell>
          <cell r="CB1200">
            <v>0</v>
          </cell>
          <cell r="CC1200">
            <v>0</v>
          </cell>
          <cell r="CD1200">
            <v>0</v>
          </cell>
          <cell r="CE1200">
            <v>0</v>
          </cell>
          <cell r="CF1200">
            <v>0</v>
          </cell>
          <cell r="CG1200">
            <v>0</v>
          </cell>
          <cell r="CH1200">
            <v>0</v>
          </cell>
          <cell r="CI1200">
            <v>0</v>
          </cell>
          <cell r="CJ1200">
            <v>0</v>
          </cell>
          <cell r="CK1200">
            <v>0</v>
          </cell>
          <cell r="CL1200">
            <v>0</v>
          </cell>
          <cell r="CM1200">
            <v>0</v>
          </cell>
          <cell r="CN1200">
            <v>0</v>
          </cell>
          <cell r="CO1200">
            <v>0</v>
          </cell>
          <cell r="CP1200">
            <v>0</v>
          </cell>
          <cell r="CQ1200">
            <v>0</v>
          </cell>
          <cell r="CR1200">
            <v>0</v>
          </cell>
          <cell r="CS1200">
            <v>0</v>
          </cell>
          <cell r="CT1200">
            <v>0</v>
          </cell>
          <cell r="CU1200">
            <v>0</v>
          </cell>
          <cell r="CV1200">
            <v>0</v>
          </cell>
          <cell r="CW1200">
            <v>0</v>
          </cell>
          <cell r="CX1200">
            <v>0</v>
          </cell>
          <cell r="CY1200">
            <v>0</v>
          </cell>
          <cell r="CZ1200">
            <v>0</v>
          </cell>
          <cell r="DA1200">
            <v>0</v>
          </cell>
          <cell r="DB1200">
            <v>0</v>
          </cell>
          <cell r="DC1200">
            <v>0</v>
          </cell>
          <cell r="DD1200">
            <v>0</v>
          </cell>
          <cell r="DE1200">
            <v>0</v>
          </cell>
          <cell r="DF1200">
            <v>0</v>
          </cell>
          <cell r="DG1200">
            <v>0</v>
          </cell>
          <cell r="DH1200">
            <v>0</v>
          </cell>
          <cell r="DI1200">
            <v>0</v>
          </cell>
          <cell r="DJ1200">
            <v>0</v>
          </cell>
          <cell r="DK1200">
            <v>0</v>
          </cell>
          <cell r="DL1200">
            <v>0</v>
          </cell>
          <cell r="DM1200">
            <v>0</v>
          </cell>
          <cell r="DN1200">
            <v>0</v>
          </cell>
          <cell r="DO1200">
            <v>0</v>
          </cell>
          <cell r="DP1200">
            <v>0</v>
          </cell>
          <cell r="DQ1200">
            <v>0</v>
          </cell>
          <cell r="DR1200">
            <v>0</v>
          </cell>
          <cell r="DS1200">
            <v>0</v>
          </cell>
          <cell r="DT1200">
            <v>0</v>
          </cell>
          <cell r="DU1200">
            <v>0</v>
          </cell>
          <cell r="DV1200">
            <v>0</v>
          </cell>
          <cell r="DW1200">
            <v>0</v>
          </cell>
          <cell r="DX1200">
            <v>0</v>
          </cell>
          <cell r="DY1200">
            <v>0</v>
          </cell>
          <cell r="DZ1200">
            <v>0</v>
          </cell>
          <cell r="EA1200">
            <v>0</v>
          </cell>
          <cell r="EB1200">
            <v>0</v>
          </cell>
          <cell r="EC1200">
            <v>0</v>
          </cell>
          <cell r="ED1200">
            <v>0</v>
          </cell>
        </row>
        <row r="1201">
          <cell r="F1201">
            <v>-177.13</v>
          </cell>
          <cell r="G1201">
            <v>-173.37</v>
          </cell>
          <cell r="H1201">
            <v>-34.89</v>
          </cell>
          <cell r="I1201">
            <v>-53.35</v>
          </cell>
          <cell r="J1201">
            <v>-189.33</v>
          </cell>
          <cell r="K1201">
            <v>-113.3</v>
          </cell>
          <cell r="L1201">
            <v>-30.75</v>
          </cell>
          <cell r="M1201">
            <v>-50.17</v>
          </cell>
          <cell r="N1201">
            <v>-99.57</v>
          </cell>
          <cell r="O1201">
            <v>-87.74</v>
          </cell>
          <cell r="P1201">
            <v>-186.22</v>
          </cell>
          <cell r="Q1201">
            <v>-120.46</v>
          </cell>
          <cell r="R1201">
            <v>-952.54</v>
          </cell>
          <cell r="S1201">
            <v>-117.94</v>
          </cell>
          <cell r="T1201">
            <v>-87.02</v>
          </cell>
          <cell r="U1201">
            <v>-35.04</v>
          </cell>
          <cell r="V1201">
            <v>-123.68</v>
          </cell>
          <cell r="W1201">
            <v>-63.16</v>
          </cell>
          <cell r="X1201">
            <v>-104.77</v>
          </cell>
          <cell r="Y1201">
            <v>-12.92</v>
          </cell>
          <cell r="Z1201">
            <v>-18.63</v>
          </cell>
          <cell r="AA1201">
            <v>-40.630000000000003</v>
          </cell>
          <cell r="AB1201">
            <v>-151.76</v>
          </cell>
          <cell r="AC1201">
            <v>-155.5</v>
          </cell>
          <cell r="AD1201">
            <v>-41.49</v>
          </cell>
          <cell r="AE1201">
            <v>-1196.46</v>
          </cell>
          <cell r="AF1201">
            <v>-155.11000000000001</v>
          </cell>
          <cell r="AG1201">
            <v>-210.23</v>
          </cell>
          <cell r="AH1201">
            <v>-58.07</v>
          </cell>
          <cell r="AI1201">
            <v>-129.61000000000001</v>
          </cell>
          <cell r="AJ1201">
            <v>-174.28</v>
          </cell>
          <cell r="AK1201">
            <v>-119.41</v>
          </cell>
          <cell r="AL1201">
            <v>-96.27</v>
          </cell>
          <cell r="AM1201">
            <v>-6.56</v>
          </cell>
          <cell r="AN1201">
            <v>-37.979999999999997</v>
          </cell>
          <cell r="AO1201">
            <v>-68.77</v>
          </cell>
          <cell r="AP1201">
            <v>-96.33</v>
          </cell>
          <cell r="AQ1201">
            <v>-43.85</v>
          </cell>
          <cell r="AR1201">
            <v>-1060.73</v>
          </cell>
          <cell r="AS1201">
            <v>-68.180000000000007</v>
          </cell>
          <cell r="AT1201">
            <v>-168.03</v>
          </cell>
          <cell r="AU1201">
            <v>-42.2</v>
          </cell>
          <cell r="AV1201">
            <v>-99.11</v>
          </cell>
          <cell r="AW1201">
            <v>-104.78</v>
          </cell>
          <cell r="AX1201">
            <v>-137.72</v>
          </cell>
          <cell r="AY1201">
            <v>-43.82</v>
          </cell>
          <cell r="AZ1201">
            <v>-12.98</v>
          </cell>
          <cell r="BA1201">
            <v>-66.98</v>
          </cell>
          <cell r="BB1201">
            <v>-179.97</v>
          </cell>
          <cell r="BC1201">
            <v>-88.21</v>
          </cell>
          <cell r="BD1201">
            <v>-48.76</v>
          </cell>
          <cell r="BE1201">
            <v>-1075.99</v>
          </cell>
          <cell r="BF1201">
            <v>-161.1</v>
          </cell>
          <cell r="BG1201">
            <v>-149.36000000000001</v>
          </cell>
          <cell r="BH1201">
            <v>-87.32</v>
          </cell>
          <cell r="BI1201">
            <v>-36.14</v>
          </cell>
          <cell r="BJ1201">
            <v>-143.9</v>
          </cell>
          <cell r="BK1201">
            <v>-165.58</v>
          </cell>
          <cell r="BL1201">
            <v>-36.049999999999997</v>
          </cell>
          <cell r="BM1201">
            <v>-6.46</v>
          </cell>
          <cell r="BN1201">
            <v>-81.12</v>
          </cell>
          <cell r="BO1201">
            <v>-68.599999999999994</v>
          </cell>
          <cell r="BP1201">
            <v>-105.66</v>
          </cell>
          <cell r="BQ1201">
            <v>-34.71</v>
          </cell>
          <cell r="BR1201">
            <v>-1034.32</v>
          </cell>
          <cell r="BS1201">
            <v>-166.69</v>
          </cell>
          <cell r="BT1201">
            <v>-59.46</v>
          </cell>
          <cell r="BU1201">
            <v>-89.49</v>
          </cell>
          <cell r="BV1201">
            <v>-129.84</v>
          </cell>
          <cell r="BW1201">
            <v>-109.97</v>
          </cell>
          <cell r="BX1201">
            <v>-85.85</v>
          </cell>
          <cell r="BY1201">
            <v>-45.08</v>
          </cell>
          <cell r="BZ1201">
            <v>-29.75</v>
          </cell>
          <cell r="CA1201">
            <v>-51.33</v>
          </cell>
          <cell r="CB1201">
            <v>-125.32</v>
          </cell>
          <cell r="CC1201">
            <v>-116.36</v>
          </cell>
          <cell r="CD1201">
            <v>-25.18</v>
          </cell>
          <cell r="CE1201">
            <v>-813.8</v>
          </cell>
          <cell r="CF1201">
            <v>-75.8</v>
          </cell>
          <cell r="CG1201">
            <v>-100.7</v>
          </cell>
          <cell r="CH1201">
            <v>-115.55</v>
          </cell>
          <cell r="CI1201">
            <v>-11.71</v>
          </cell>
          <cell r="CJ1201">
            <v>-140.11000000000001</v>
          </cell>
          <cell r="CK1201">
            <v>-23.27</v>
          </cell>
          <cell r="CL1201">
            <v>-26.17</v>
          </cell>
          <cell r="CM1201">
            <v>-56.13</v>
          </cell>
          <cell r="CN1201">
            <v>-29.89</v>
          </cell>
          <cell r="CO1201">
            <v>-87.11</v>
          </cell>
          <cell r="CP1201">
            <v>-90.49</v>
          </cell>
          <cell r="CQ1201">
            <v>-56.89</v>
          </cell>
          <cell r="CR1201">
            <v>-1310.28</v>
          </cell>
          <cell r="CS1201">
            <v>-106.7</v>
          </cell>
          <cell r="CT1201">
            <v>-179.39</v>
          </cell>
          <cell r="CU1201">
            <v>-69.69</v>
          </cell>
          <cell r="CV1201">
            <v>-82.75</v>
          </cell>
          <cell r="CW1201">
            <v>-115.12</v>
          </cell>
          <cell r="CX1201">
            <v>-152.47</v>
          </cell>
          <cell r="CY1201">
            <v>-54.22</v>
          </cell>
          <cell r="CZ1201">
            <v>-36.57</v>
          </cell>
          <cell r="DA1201">
            <v>-135.65</v>
          </cell>
          <cell r="DB1201">
            <v>-241.62</v>
          </cell>
          <cell r="DC1201">
            <v>-90.61</v>
          </cell>
          <cell r="DD1201">
            <v>-45.49</v>
          </cell>
          <cell r="DE1201">
            <v>-956.2</v>
          </cell>
          <cell r="DF1201">
            <v>-42.41</v>
          </cell>
          <cell r="DG1201">
            <v>-66.66</v>
          </cell>
          <cell r="DH1201">
            <v>-41.48</v>
          </cell>
          <cell r="DI1201">
            <v>-121.52</v>
          </cell>
          <cell r="DJ1201">
            <v>-184.09</v>
          </cell>
          <cell r="DK1201">
            <v>-140.30000000000001</v>
          </cell>
          <cell r="DL1201">
            <v>-54.05</v>
          </cell>
          <cell r="DM1201">
            <v>-45.51</v>
          </cell>
          <cell r="DN1201">
            <v>-63.73</v>
          </cell>
          <cell r="DO1201">
            <v>-72.16</v>
          </cell>
          <cell r="DP1201">
            <v>-57.91</v>
          </cell>
          <cell r="DQ1201">
            <v>-66.37</v>
          </cell>
          <cell r="DR1201">
            <v>0</v>
          </cell>
          <cell r="DS1201">
            <v>0</v>
          </cell>
          <cell r="DT1201">
            <v>0</v>
          </cell>
          <cell r="DU1201">
            <v>0</v>
          </cell>
          <cell r="DV1201">
            <v>0</v>
          </cell>
          <cell r="DW1201">
            <v>0</v>
          </cell>
          <cell r="DX1201">
            <v>0</v>
          </cell>
          <cell r="DY1201">
            <v>0</v>
          </cell>
          <cell r="DZ1201">
            <v>0</v>
          </cell>
          <cell r="EA1201">
            <v>0</v>
          </cell>
          <cell r="EB1201">
            <v>0</v>
          </cell>
          <cell r="EC1201">
            <v>0</v>
          </cell>
          <cell r="ED1201">
            <v>0</v>
          </cell>
        </row>
        <row r="1202"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  <cell r="BQ1202">
            <v>0</v>
          </cell>
          <cell r="BR1202">
            <v>0</v>
          </cell>
          <cell r="BS1202">
            <v>0</v>
          </cell>
          <cell r="BT1202">
            <v>0</v>
          </cell>
          <cell r="BU1202">
            <v>0</v>
          </cell>
          <cell r="BV1202">
            <v>0</v>
          </cell>
          <cell r="BW1202">
            <v>0</v>
          </cell>
          <cell r="BX1202">
            <v>0</v>
          </cell>
          <cell r="BY1202">
            <v>0</v>
          </cell>
          <cell r="BZ1202">
            <v>0</v>
          </cell>
          <cell r="CA1202">
            <v>0</v>
          </cell>
          <cell r="CB1202">
            <v>0</v>
          </cell>
          <cell r="CC1202">
            <v>0</v>
          </cell>
          <cell r="CD1202">
            <v>0</v>
          </cell>
          <cell r="CE1202">
            <v>0</v>
          </cell>
          <cell r="CF1202">
            <v>0</v>
          </cell>
          <cell r="CG1202">
            <v>0</v>
          </cell>
          <cell r="CH1202">
            <v>0</v>
          </cell>
          <cell r="CI1202">
            <v>0</v>
          </cell>
          <cell r="CJ1202">
            <v>0</v>
          </cell>
          <cell r="CK1202">
            <v>0</v>
          </cell>
          <cell r="CL1202">
            <v>0</v>
          </cell>
          <cell r="CM1202">
            <v>0</v>
          </cell>
          <cell r="CN1202">
            <v>0</v>
          </cell>
          <cell r="CO1202">
            <v>0</v>
          </cell>
          <cell r="CP1202">
            <v>0</v>
          </cell>
          <cell r="CQ1202">
            <v>0</v>
          </cell>
          <cell r="CR1202">
            <v>0</v>
          </cell>
          <cell r="CS1202">
            <v>0</v>
          </cell>
          <cell r="CT1202">
            <v>0</v>
          </cell>
          <cell r="CU1202">
            <v>0</v>
          </cell>
          <cell r="CV1202">
            <v>0</v>
          </cell>
          <cell r="CW1202">
            <v>0</v>
          </cell>
          <cell r="CX1202">
            <v>0</v>
          </cell>
          <cell r="CY1202">
            <v>0</v>
          </cell>
          <cell r="CZ1202">
            <v>0</v>
          </cell>
          <cell r="DA1202">
            <v>0</v>
          </cell>
          <cell r="DB1202">
            <v>0</v>
          </cell>
          <cell r="DC1202">
            <v>0</v>
          </cell>
          <cell r="DD1202">
            <v>0</v>
          </cell>
          <cell r="DE1202">
            <v>0</v>
          </cell>
          <cell r="DF1202">
            <v>0</v>
          </cell>
          <cell r="DG1202">
            <v>0</v>
          </cell>
          <cell r="DH1202">
            <v>0</v>
          </cell>
          <cell r="DI1202">
            <v>0</v>
          </cell>
          <cell r="DJ1202">
            <v>0</v>
          </cell>
          <cell r="DK1202">
            <v>0</v>
          </cell>
          <cell r="DL1202">
            <v>0</v>
          </cell>
          <cell r="DM1202">
            <v>0</v>
          </cell>
          <cell r="DN1202">
            <v>0</v>
          </cell>
          <cell r="DO1202">
            <v>0</v>
          </cell>
          <cell r="DP1202">
            <v>0</v>
          </cell>
          <cell r="DQ1202">
            <v>0</v>
          </cell>
          <cell r="DR1202">
            <v>0</v>
          </cell>
          <cell r="DS1202">
            <v>0</v>
          </cell>
          <cell r="DT1202">
            <v>0</v>
          </cell>
          <cell r="DU1202">
            <v>0</v>
          </cell>
          <cell r="DV1202">
            <v>0</v>
          </cell>
          <cell r="DW1202">
            <v>0</v>
          </cell>
          <cell r="DX1202">
            <v>0</v>
          </cell>
          <cell r="DY1202">
            <v>0</v>
          </cell>
          <cell r="DZ1202">
            <v>0</v>
          </cell>
          <cell r="EA1202">
            <v>0</v>
          </cell>
          <cell r="EB1202">
            <v>0</v>
          </cell>
          <cell r="EC1202">
            <v>0</v>
          </cell>
          <cell r="ED1202">
            <v>0</v>
          </cell>
        </row>
        <row r="1203">
          <cell r="F1203">
            <v>-36.380000000000003</v>
          </cell>
          <cell r="G1203">
            <v>-35.909999999999997</v>
          </cell>
          <cell r="H1203">
            <v>-9.2799999999999994</v>
          </cell>
          <cell r="I1203">
            <v>-26.45</v>
          </cell>
          <cell r="J1203">
            <v>0</v>
          </cell>
          <cell r="K1203">
            <v>-2.02</v>
          </cell>
          <cell r="L1203">
            <v>-35.08</v>
          </cell>
          <cell r="M1203">
            <v>-59.42</v>
          </cell>
          <cell r="N1203">
            <v>-62.41</v>
          </cell>
          <cell r="O1203">
            <v>-57.49</v>
          </cell>
          <cell r="P1203">
            <v>-14.81</v>
          </cell>
          <cell r="Q1203">
            <v>-44.43</v>
          </cell>
          <cell r="R1203">
            <v>-326.3</v>
          </cell>
          <cell r="S1203">
            <v>-9.58</v>
          </cell>
          <cell r="T1203">
            <v>-22.84</v>
          </cell>
          <cell r="U1203">
            <v>-3.36</v>
          </cell>
          <cell r="V1203">
            <v>-22.98</v>
          </cell>
          <cell r="W1203">
            <v>0</v>
          </cell>
          <cell r="X1203">
            <v>-18.79</v>
          </cell>
          <cell r="Y1203">
            <v>-31.26</v>
          </cell>
          <cell r="Z1203">
            <v>-41.63</v>
          </cell>
          <cell r="AA1203">
            <v>-88.56</v>
          </cell>
          <cell r="AB1203">
            <v>-45.06</v>
          </cell>
          <cell r="AC1203">
            <v>-12.06</v>
          </cell>
          <cell r="AD1203">
            <v>-30.19</v>
          </cell>
          <cell r="AE1203">
            <v>-435.19</v>
          </cell>
          <cell r="AF1203">
            <v>-13.28</v>
          </cell>
          <cell r="AG1203">
            <v>-44.44</v>
          </cell>
          <cell r="AH1203">
            <v>-24.86</v>
          </cell>
          <cell r="AI1203">
            <v>-36.22</v>
          </cell>
          <cell r="AJ1203">
            <v>0</v>
          </cell>
          <cell r="AK1203">
            <v>-12.49</v>
          </cell>
          <cell r="AL1203">
            <v>-60.99</v>
          </cell>
          <cell r="AM1203">
            <v>-70.25</v>
          </cell>
          <cell r="AN1203">
            <v>-48.4</v>
          </cell>
          <cell r="AO1203">
            <v>-59.93</v>
          </cell>
          <cell r="AP1203">
            <v>-24.67</v>
          </cell>
          <cell r="AQ1203">
            <v>-39.68</v>
          </cell>
          <cell r="AR1203">
            <v>-367.79</v>
          </cell>
          <cell r="AS1203">
            <v>-16.7</v>
          </cell>
          <cell r="AT1203">
            <v>-20.72</v>
          </cell>
          <cell r="AU1203">
            <v>-10.01</v>
          </cell>
          <cell r="AV1203">
            <v>-32.200000000000003</v>
          </cell>
          <cell r="AW1203">
            <v>0</v>
          </cell>
          <cell r="AX1203">
            <v>-13.4</v>
          </cell>
          <cell r="AY1203">
            <v>-43.79</v>
          </cell>
          <cell r="AZ1203">
            <v>-38.46</v>
          </cell>
          <cell r="BA1203">
            <v>-67.19</v>
          </cell>
          <cell r="BB1203">
            <v>-47.04</v>
          </cell>
          <cell r="BC1203">
            <v>-38.81</v>
          </cell>
          <cell r="BD1203">
            <v>-39.46</v>
          </cell>
          <cell r="BE1203">
            <v>-381.94</v>
          </cell>
          <cell r="BF1203">
            <v>-38.380000000000003</v>
          </cell>
          <cell r="BG1203">
            <v>-42.65</v>
          </cell>
          <cell r="BH1203">
            <v>-14.07</v>
          </cell>
          <cell r="BI1203">
            <v>-8.9700000000000006</v>
          </cell>
          <cell r="BJ1203">
            <v>0</v>
          </cell>
          <cell r="BK1203">
            <v>0</v>
          </cell>
          <cell r="BL1203">
            <v>-36.53</v>
          </cell>
          <cell r="BM1203">
            <v>-65.72</v>
          </cell>
          <cell r="BN1203">
            <v>-53.49</v>
          </cell>
          <cell r="BO1203">
            <v>-69.97</v>
          </cell>
          <cell r="BP1203">
            <v>-32.5</v>
          </cell>
          <cell r="BQ1203">
            <v>-19.670000000000002</v>
          </cell>
          <cell r="BR1203">
            <v>-326.3</v>
          </cell>
          <cell r="BS1203">
            <v>-27.83</v>
          </cell>
          <cell r="BT1203">
            <v>-27.97</v>
          </cell>
          <cell r="BU1203">
            <v>-21.89</v>
          </cell>
          <cell r="BV1203">
            <v>-15.99</v>
          </cell>
          <cell r="BW1203">
            <v>0</v>
          </cell>
          <cell r="BX1203">
            <v>-1.98</v>
          </cell>
          <cell r="BY1203">
            <v>-34.67</v>
          </cell>
          <cell r="BZ1203">
            <v>-35.56</v>
          </cell>
          <cell r="CA1203">
            <v>-45.25</v>
          </cell>
          <cell r="CB1203">
            <v>-62.83</v>
          </cell>
          <cell r="CC1203">
            <v>-8.94</v>
          </cell>
          <cell r="CD1203">
            <v>-43.4</v>
          </cell>
          <cell r="CE1203">
            <v>-321.83</v>
          </cell>
          <cell r="CF1203">
            <v>-31.27</v>
          </cell>
          <cell r="CG1203">
            <v>-48.63</v>
          </cell>
          <cell r="CH1203">
            <v>-7.58</v>
          </cell>
          <cell r="CI1203">
            <v>-22.26</v>
          </cell>
          <cell r="CJ1203">
            <v>0</v>
          </cell>
          <cell r="CK1203">
            <v>-11.07</v>
          </cell>
          <cell r="CL1203">
            <v>-22.52</v>
          </cell>
          <cell r="CM1203">
            <v>-37.17</v>
          </cell>
          <cell r="CN1203">
            <v>-33.26</v>
          </cell>
          <cell r="CO1203">
            <v>-39.840000000000003</v>
          </cell>
          <cell r="CP1203">
            <v>-29.34</v>
          </cell>
          <cell r="CQ1203">
            <v>-38.880000000000003</v>
          </cell>
          <cell r="CR1203">
            <v>-424.39</v>
          </cell>
          <cell r="CS1203">
            <v>-70.97</v>
          </cell>
          <cell r="CT1203">
            <v>-24.97</v>
          </cell>
          <cell r="CU1203">
            <v>-16.670000000000002</v>
          </cell>
          <cell r="CV1203">
            <v>-8.8699999999999992</v>
          </cell>
          <cell r="CW1203">
            <v>0</v>
          </cell>
          <cell r="CX1203">
            <v>-6.5</v>
          </cell>
          <cell r="CY1203">
            <v>-25.52</v>
          </cell>
          <cell r="CZ1203">
            <v>-57.28</v>
          </cell>
          <cell r="DA1203">
            <v>-82.05</v>
          </cell>
          <cell r="DB1203">
            <v>-43.37</v>
          </cell>
          <cell r="DC1203">
            <v>-52.38</v>
          </cell>
          <cell r="DD1203">
            <v>-35.799999999999997</v>
          </cell>
          <cell r="DE1203">
            <v>-644.53</v>
          </cell>
          <cell r="DF1203">
            <v>-62.78</v>
          </cell>
          <cell r="DG1203">
            <v>-82.92</v>
          </cell>
          <cell r="DH1203">
            <v>-15.61</v>
          </cell>
          <cell r="DI1203">
            <v>-51.28</v>
          </cell>
          <cell r="DJ1203">
            <v>0</v>
          </cell>
          <cell r="DK1203">
            <v>-20.67</v>
          </cell>
          <cell r="DL1203">
            <v>-37.090000000000003</v>
          </cell>
          <cell r="DM1203">
            <v>-46.19</v>
          </cell>
          <cell r="DN1203">
            <v>-101.71</v>
          </cell>
          <cell r="DO1203">
            <v>-103.88</v>
          </cell>
          <cell r="DP1203">
            <v>-84.3</v>
          </cell>
          <cell r="DQ1203">
            <v>-38.1</v>
          </cell>
          <cell r="DR1203">
            <v>0</v>
          </cell>
          <cell r="DS1203">
            <v>0</v>
          </cell>
          <cell r="DT1203">
            <v>0</v>
          </cell>
          <cell r="DU1203">
            <v>0</v>
          </cell>
          <cell r="DV1203">
            <v>0</v>
          </cell>
          <cell r="DW1203">
            <v>0</v>
          </cell>
          <cell r="DX1203">
            <v>0</v>
          </cell>
          <cell r="DY1203">
            <v>0</v>
          </cell>
          <cell r="DZ1203">
            <v>0</v>
          </cell>
          <cell r="EA1203">
            <v>0</v>
          </cell>
          <cell r="EB1203">
            <v>0</v>
          </cell>
          <cell r="EC1203">
            <v>0</v>
          </cell>
          <cell r="ED1203">
            <v>0</v>
          </cell>
        </row>
        <row r="1204"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0</v>
          </cell>
          <cell r="BQ1204">
            <v>0</v>
          </cell>
          <cell r="BR1204">
            <v>0</v>
          </cell>
          <cell r="BS1204">
            <v>0</v>
          </cell>
          <cell r="BT1204">
            <v>0</v>
          </cell>
          <cell r="BU1204">
            <v>0</v>
          </cell>
          <cell r="BV1204">
            <v>0</v>
          </cell>
          <cell r="BW1204">
            <v>0</v>
          </cell>
          <cell r="BX1204">
            <v>0</v>
          </cell>
          <cell r="BY1204">
            <v>0</v>
          </cell>
          <cell r="BZ1204">
            <v>0</v>
          </cell>
          <cell r="CA1204">
            <v>0</v>
          </cell>
          <cell r="CB1204">
            <v>0</v>
          </cell>
          <cell r="CC1204">
            <v>0</v>
          </cell>
          <cell r="CD1204">
            <v>0</v>
          </cell>
          <cell r="CE1204">
            <v>0</v>
          </cell>
          <cell r="CF1204">
            <v>0</v>
          </cell>
          <cell r="CG1204">
            <v>0</v>
          </cell>
          <cell r="CH1204">
            <v>0</v>
          </cell>
          <cell r="CI1204">
            <v>0</v>
          </cell>
          <cell r="CJ1204">
            <v>0</v>
          </cell>
          <cell r="CK1204">
            <v>0</v>
          </cell>
          <cell r="CL1204">
            <v>0</v>
          </cell>
          <cell r="CM1204">
            <v>0</v>
          </cell>
          <cell r="CN1204">
            <v>0</v>
          </cell>
          <cell r="CO1204">
            <v>0</v>
          </cell>
          <cell r="CP1204">
            <v>0</v>
          </cell>
          <cell r="CQ1204">
            <v>0</v>
          </cell>
          <cell r="CR1204">
            <v>0</v>
          </cell>
          <cell r="CS1204">
            <v>0</v>
          </cell>
          <cell r="CT1204">
            <v>0</v>
          </cell>
          <cell r="CU1204">
            <v>0</v>
          </cell>
          <cell r="CV1204">
            <v>0</v>
          </cell>
          <cell r="CW1204">
            <v>0</v>
          </cell>
          <cell r="CX1204">
            <v>0</v>
          </cell>
          <cell r="CY1204">
            <v>0</v>
          </cell>
          <cell r="CZ1204">
            <v>0</v>
          </cell>
          <cell r="DA1204">
            <v>0</v>
          </cell>
          <cell r="DB1204">
            <v>0</v>
          </cell>
          <cell r="DC1204">
            <v>0</v>
          </cell>
          <cell r="DD1204">
            <v>0</v>
          </cell>
          <cell r="DE1204">
            <v>0</v>
          </cell>
          <cell r="DF1204">
            <v>0</v>
          </cell>
          <cell r="DG1204">
            <v>0</v>
          </cell>
          <cell r="DH1204">
            <v>0</v>
          </cell>
          <cell r="DI1204">
            <v>0</v>
          </cell>
          <cell r="DJ1204">
            <v>0</v>
          </cell>
          <cell r="DK1204">
            <v>0</v>
          </cell>
          <cell r="DL1204">
            <v>0</v>
          </cell>
          <cell r="DM1204">
            <v>0</v>
          </cell>
          <cell r="DN1204">
            <v>0</v>
          </cell>
          <cell r="DO1204">
            <v>0</v>
          </cell>
          <cell r="DP1204">
            <v>0</v>
          </cell>
          <cell r="DQ1204">
            <v>0</v>
          </cell>
          <cell r="DR1204">
            <v>0</v>
          </cell>
          <cell r="DS1204">
            <v>0</v>
          </cell>
          <cell r="DT1204">
            <v>0</v>
          </cell>
          <cell r="DU1204">
            <v>0</v>
          </cell>
          <cell r="DV1204">
            <v>0</v>
          </cell>
          <cell r="DW1204">
            <v>0</v>
          </cell>
          <cell r="DX1204">
            <v>0</v>
          </cell>
          <cell r="DY1204">
            <v>0</v>
          </cell>
          <cell r="DZ1204">
            <v>0</v>
          </cell>
          <cell r="EA1204">
            <v>0</v>
          </cell>
          <cell r="EB1204">
            <v>0</v>
          </cell>
          <cell r="EC1204">
            <v>0</v>
          </cell>
          <cell r="ED1204">
            <v>0</v>
          </cell>
        </row>
        <row r="1205">
          <cell r="F1205">
            <v>-55.95</v>
          </cell>
          <cell r="G1205">
            <v>-39.58</v>
          </cell>
          <cell r="H1205">
            <v>-82.04</v>
          </cell>
          <cell r="I1205">
            <v>-19.48</v>
          </cell>
          <cell r="J1205">
            <v>-33.950000000000003</v>
          </cell>
          <cell r="K1205">
            <v>-50.66</v>
          </cell>
          <cell r="L1205">
            <v>-128.56</v>
          </cell>
          <cell r="M1205">
            <v>-90.34</v>
          </cell>
          <cell r="N1205">
            <v>-93.01</v>
          </cell>
          <cell r="O1205">
            <v>-73.010000000000005</v>
          </cell>
          <cell r="P1205">
            <v>-42.77</v>
          </cell>
          <cell r="Q1205">
            <v>-54.28</v>
          </cell>
          <cell r="R1205">
            <v>-834.08</v>
          </cell>
          <cell r="S1205">
            <v>-123.34</v>
          </cell>
          <cell r="T1205">
            <v>-51.77</v>
          </cell>
          <cell r="U1205">
            <v>-101.02</v>
          </cell>
          <cell r="V1205">
            <v>-26.25</v>
          </cell>
          <cell r="W1205">
            <v>-29.73</v>
          </cell>
          <cell r="X1205">
            <v>-57.96</v>
          </cell>
          <cell r="Y1205">
            <v>-110.74</v>
          </cell>
          <cell r="Z1205">
            <v>-53.29</v>
          </cell>
          <cell r="AA1205">
            <v>-76.11</v>
          </cell>
          <cell r="AB1205">
            <v>-58.21</v>
          </cell>
          <cell r="AC1205">
            <v>-67.5</v>
          </cell>
          <cell r="AD1205">
            <v>-78.16</v>
          </cell>
          <cell r="AE1205">
            <v>-812.47</v>
          </cell>
          <cell r="AF1205">
            <v>-84.4</v>
          </cell>
          <cell r="AG1205">
            <v>-51.45</v>
          </cell>
          <cell r="AH1205">
            <v>-87.46</v>
          </cell>
          <cell r="AI1205">
            <v>-42.84</v>
          </cell>
          <cell r="AJ1205">
            <v>-61.87</v>
          </cell>
          <cell r="AK1205">
            <v>-86.89</v>
          </cell>
          <cell r="AL1205">
            <v>-79.81</v>
          </cell>
          <cell r="AM1205">
            <v>-71.42</v>
          </cell>
          <cell r="AN1205">
            <v>-114.61</v>
          </cell>
          <cell r="AO1205">
            <v>-56.9</v>
          </cell>
          <cell r="AP1205">
            <v>-38.700000000000003</v>
          </cell>
          <cell r="AQ1205">
            <v>-36.119999999999997</v>
          </cell>
          <cell r="AR1205">
            <v>-1067.49</v>
          </cell>
          <cell r="AS1205">
            <v>-178.15</v>
          </cell>
          <cell r="AT1205">
            <v>-52.49</v>
          </cell>
          <cell r="AU1205">
            <v>-60.59</v>
          </cell>
          <cell r="AV1205">
            <v>-29.23</v>
          </cell>
          <cell r="AW1205">
            <v>-62.42</v>
          </cell>
          <cell r="AX1205">
            <v>-83.58</v>
          </cell>
          <cell r="AY1205">
            <v>-178.64</v>
          </cell>
          <cell r="AZ1205">
            <v>-123.84</v>
          </cell>
          <cell r="BA1205">
            <v>-119.14</v>
          </cell>
          <cell r="BB1205">
            <v>-85.59</v>
          </cell>
          <cell r="BC1205">
            <v>-49.61</v>
          </cell>
          <cell r="BD1205">
            <v>-44.21</v>
          </cell>
          <cell r="BE1205">
            <v>-1003.95</v>
          </cell>
          <cell r="BF1205">
            <v>-78.2</v>
          </cell>
          <cell r="BG1205">
            <v>-32.83</v>
          </cell>
          <cell r="BH1205">
            <v>-95.01</v>
          </cell>
          <cell r="BI1205">
            <v>-43.76</v>
          </cell>
          <cell r="BJ1205">
            <v>-88.66</v>
          </cell>
          <cell r="BK1205">
            <v>-76.430000000000007</v>
          </cell>
          <cell r="BL1205">
            <v>-183.3</v>
          </cell>
          <cell r="BM1205">
            <v>-131.34</v>
          </cell>
          <cell r="BN1205">
            <v>-91.63</v>
          </cell>
          <cell r="BO1205">
            <v>-69.61</v>
          </cell>
          <cell r="BP1205">
            <v>-49.59</v>
          </cell>
          <cell r="BQ1205">
            <v>-63.59</v>
          </cell>
          <cell r="BR1205">
            <v>-1085.96</v>
          </cell>
          <cell r="BS1205">
            <v>-129.62</v>
          </cell>
          <cell r="BT1205">
            <v>-35.96</v>
          </cell>
          <cell r="BU1205">
            <v>-85.33</v>
          </cell>
          <cell r="BV1205">
            <v>-32.479999999999997</v>
          </cell>
          <cell r="BW1205">
            <v>-34.03</v>
          </cell>
          <cell r="BX1205">
            <v>-85.18</v>
          </cell>
          <cell r="BY1205">
            <v>-201.38</v>
          </cell>
          <cell r="BZ1205">
            <v>-130.68</v>
          </cell>
          <cell r="CA1205">
            <v>-109.49</v>
          </cell>
          <cell r="CB1205">
            <v>-90.99</v>
          </cell>
          <cell r="CC1205">
            <v>-88.15</v>
          </cell>
          <cell r="CD1205">
            <v>-62.65</v>
          </cell>
          <cell r="CE1205">
            <v>-1058.96</v>
          </cell>
          <cell r="CF1205">
            <v>-121.12</v>
          </cell>
          <cell r="CG1205">
            <v>-44.44</v>
          </cell>
          <cell r="CH1205">
            <v>-115.47</v>
          </cell>
          <cell r="CI1205">
            <v>-36.35</v>
          </cell>
          <cell r="CJ1205">
            <v>-73.16</v>
          </cell>
          <cell r="CK1205">
            <v>-107.06</v>
          </cell>
          <cell r="CL1205">
            <v>-170.79</v>
          </cell>
          <cell r="CM1205">
            <v>-145.58000000000001</v>
          </cell>
          <cell r="CN1205">
            <v>-73.72</v>
          </cell>
          <cell r="CO1205">
            <v>-50.63</v>
          </cell>
          <cell r="CP1205">
            <v>-57.82</v>
          </cell>
          <cell r="CQ1205">
            <v>-62.81</v>
          </cell>
          <cell r="CR1205">
            <v>-866.4</v>
          </cell>
          <cell r="CS1205">
            <v>-163.54</v>
          </cell>
          <cell r="CT1205">
            <v>-38.51</v>
          </cell>
          <cell r="CU1205">
            <v>-56.18</v>
          </cell>
          <cell r="CV1205">
            <v>-43.22</v>
          </cell>
          <cell r="CW1205">
            <v>-44.61</v>
          </cell>
          <cell r="CX1205">
            <v>-70.55</v>
          </cell>
          <cell r="CY1205">
            <v>-70.02</v>
          </cell>
          <cell r="CZ1205">
            <v>-38.89</v>
          </cell>
          <cell r="DA1205">
            <v>-27.13</v>
          </cell>
          <cell r="DB1205">
            <v>-42.04</v>
          </cell>
          <cell r="DC1205">
            <v>-159.25</v>
          </cell>
          <cell r="DD1205">
            <v>-112.45</v>
          </cell>
          <cell r="DE1205">
            <v>-1091.52</v>
          </cell>
          <cell r="DF1205">
            <v>-158.31</v>
          </cell>
          <cell r="DG1205">
            <v>-21.78</v>
          </cell>
          <cell r="DH1205">
            <v>-76.040000000000006</v>
          </cell>
          <cell r="DI1205">
            <v>-68.19</v>
          </cell>
          <cell r="DJ1205">
            <v>-33.299999999999997</v>
          </cell>
          <cell r="DK1205">
            <v>-90.15</v>
          </cell>
          <cell r="DL1205">
            <v>-69.150000000000006</v>
          </cell>
          <cell r="DM1205">
            <v>-52.71</v>
          </cell>
          <cell r="DN1205">
            <v>-65.010000000000005</v>
          </cell>
          <cell r="DO1205">
            <v>-65.25</v>
          </cell>
          <cell r="DP1205">
            <v>-189.21</v>
          </cell>
          <cell r="DQ1205">
            <v>-202.42</v>
          </cell>
          <cell r="DR1205">
            <v>0</v>
          </cell>
          <cell r="DS1205">
            <v>0</v>
          </cell>
          <cell r="DT1205">
            <v>0</v>
          </cell>
          <cell r="DU1205">
            <v>0</v>
          </cell>
          <cell r="DV1205">
            <v>0</v>
          </cell>
          <cell r="DW1205">
            <v>0</v>
          </cell>
          <cell r="DX1205">
            <v>0</v>
          </cell>
          <cell r="DY1205">
            <v>0</v>
          </cell>
          <cell r="DZ1205">
            <v>0</v>
          </cell>
          <cell r="EA1205">
            <v>0</v>
          </cell>
          <cell r="EB1205">
            <v>0</v>
          </cell>
          <cell r="EC1205">
            <v>0</v>
          </cell>
          <cell r="ED1205">
            <v>0</v>
          </cell>
        </row>
        <row r="1206">
          <cell r="F1206">
            <v>0</v>
          </cell>
          <cell r="G1206">
            <v>0.21</v>
          </cell>
          <cell r="H1206">
            <v>-0.16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-0.22</v>
          </cell>
          <cell r="N1206">
            <v>0</v>
          </cell>
          <cell r="O1206">
            <v>-0.37</v>
          </cell>
          <cell r="P1206">
            <v>0</v>
          </cell>
          <cell r="Q1206">
            <v>0</v>
          </cell>
          <cell r="R1206">
            <v>-4.99</v>
          </cell>
          <cell r="S1206">
            <v>0.01</v>
          </cell>
          <cell r="T1206">
            <v>0.04</v>
          </cell>
          <cell r="U1206">
            <v>-4.51</v>
          </cell>
          <cell r="V1206">
            <v>0</v>
          </cell>
          <cell r="W1206">
            <v>0</v>
          </cell>
          <cell r="X1206">
            <v>0</v>
          </cell>
          <cell r="Y1206">
            <v>-0.18</v>
          </cell>
          <cell r="Z1206">
            <v>-0.21</v>
          </cell>
          <cell r="AA1206">
            <v>0</v>
          </cell>
          <cell r="AB1206">
            <v>-0.14000000000000001</v>
          </cell>
          <cell r="AC1206">
            <v>0</v>
          </cell>
          <cell r="AD1206">
            <v>0</v>
          </cell>
          <cell r="AE1206">
            <v>-0.16</v>
          </cell>
          <cell r="AF1206">
            <v>0.02</v>
          </cell>
          <cell r="AG1206">
            <v>0.05</v>
          </cell>
          <cell r="AH1206">
            <v>-0.21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-0.01</v>
          </cell>
          <cell r="AN1206">
            <v>0</v>
          </cell>
          <cell r="AO1206">
            <v>-0.01</v>
          </cell>
          <cell r="AP1206">
            <v>0.01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  <cell r="BK1206">
            <v>0</v>
          </cell>
          <cell r="BL1206">
            <v>0</v>
          </cell>
          <cell r="BM1206">
            <v>0</v>
          </cell>
          <cell r="BN1206">
            <v>0</v>
          </cell>
          <cell r="BO1206">
            <v>0</v>
          </cell>
          <cell r="BP1206">
            <v>0</v>
          </cell>
          <cell r="BQ1206">
            <v>0</v>
          </cell>
          <cell r="BR1206">
            <v>0</v>
          </cell>
          <cell r="BS1206">
            <v>0</v>
          </cell>
          <cell r="BT1206">
            <v>0</v>
          </cell>
          <cell r="BU1206">
            <v>0</v>
          </cell>
          <cell r="BV1206">
            <v>0</v>
          </cell>
          <cell r="BW1206">
            <v>0</v>
          </cell>
          <cell r="BX1206">
            <v>0</v>
          </cell>
          <cell r="BY1206">
            <v>0</v>
          </cell>
          <cell r="BZ1206">
            <v>0</v>
          </cell>
          <cell r="CA1206">
            <v>0</v>
          </cell>
          <cell r="CB1206">
            <v>0</v>
          </cell>
          <cell r="CC1206">
            <v>0</v>
          </cell>
          <cell r="CD1206">
            <v>0</v>
          </cell>
          <cell r="CE1206">
            <v>0</v>
          </cell>
          <cell r="CF1206">
            <v>0</v>
          </cell>
          <cell r="CG1206">
            <v>0</v>
          </cell>
          <cell r="CH1206">
            <v>0</v>
          </cell>
          <cell r="CI1206">
            <v>0</v>
          </cell>
          <cell r="CJ1206">
            <v>0</v>
          </cell>
          <cell r="CK1206">
            <v>0</v>
          </cell>
          <cell r="CL1206">
            <v>0</v>
          </cell>
          <cell r="CM1206">
            <v>0</v>
          </cell>
          <cell r="CN1206">
            <v>0</v>
          </cell>
          <cell r="CO1206">
            <v>0</v>
          </cell>
          <cell r="CP1206">
            <v>0</v>
          </cell>
          <cell r="CQ1206">
            <v>0</v>
          </cell>
          <cell r="CR1206">
            <v>0</v>
          </cell>
          <cell r="CS1206">
            <v>0</v>
          </cell>
          <cell r="CT1206">
            <v>0</v>
          </cell>
          <cell r="CU1206">
            <v>0</v>
          </cell>
          <cell r="CV1206">
            <v>0</v>
          </cell>
          <cell r="CW1206">
            <v>0</v>
          </cell>
          <cell r="CX1206">
            <v>0</v>
          </cell>
          <cell r="CY1206">
            <v>0</v>
          </cell>
          <cell r="CZ1206">
            <v>0</v>
          </cell>
          <cell r="DA1206">
            <v>0</v>
          </cell>
          <cell r="DB1206">
            <v>0</v>
          </cell>
          <cell r="DC1206">
            <v>0</v>
          </cell>
          <cell r="DD1206">
            <v>0</v>
          </cell>
          <cell r="DE1206">
            <v>0</v>
          </cell>
          <cell r="DF1206">
            <v>0</v>
          </cell>
          <cell r="DG1206">
            <v>0</v>
          </cell>
          <cell r="DH1206">
            <v>0</v>
          </cell>
          <cell r="DI1206">
            <v>0</v>
          </cell>
          <cell r="DJ1206">
            <v>0</v>
          </cell>
          <cell r="DK1206">
            <v>0</v>
          </cell>
          <cell r="DL1206">
            <v>0</v>
          </cell>
          <cell r="DM1206">
            <v>0</v>
          </cell>
          <cell r="DN1206">
            <v>0</v>
          </cell>
          <cell r="DO1206">
            <v>0</v>
          </cell>
          <cell r="DP1206">
            <v>0</v>
          </cell>
          <cell r="DQ1206">
            <v>0</v>
          </cell>
          <cell r="DR1206">
            <v>0</v>
          </cell>
          <cell r="DS1206">
            <v>0</v>
          </cell>
          <cell r="DT1206">
            <v>0</v>
          </cell>
          <cell r="DU1206">
            <v>0</v>
          </cell>
          <cell r="DV1206">
            <v>0</v>
          </cell>
          <cell r="DW1206">
            <v>0</v>
          </cell>
          <cell r="DX1206">
            <v>0</v>
          </cell>
          <cell r="DY1206">
            <v>0</v>
          </cell>
          <cell r="DZ1206">
            <v>0</v>
          </cell>
          <cell r="EA1206">
            <v>0</v>
          </cell>
          <cell r="EB1206">
            <v>0</v>
          </cell>
          <cell r="EC1206">
            <v>0</v>
          </cell>
          <cell r="ED1206">
            <v>0</v>
          </cell>
        </row>
        <row r="1207">
          <cell r="F1207">
            <v>0.23</v>
          </cell>
          <cell r="G1207">
            <v>1.3</v>
          </cell>
          <cell r="H1207">
            <v>-1.1399999999999999</v>
          </cell>
          <cell r="I1207">
            <v>-0.28000000000000003</v>
          </cell>
          <cell r="J1207">
            <v>-4.74</v>
          </cell>
          <cell r="K1207">
            <v>-7.0000000000000007E-2</v>
          </cell>
          <cell r="L1207">
            <v>-0.69</v>
          </cell>
          <cell r="M1207">
            <v>-1.68</v>
          </cell>
          <cell r="N1207">
            <v>-0.17</v>
          </cell>
          <cell r="O1207">
            <v>-8.4600000000000009</v>
          </cell>
          <cell r="P1207">
            <v>-5.2</v>
          </cell>
          <cell r="Q1207">
            <v>-0.24</v>
          </cell>
          <cell r="R1207">
            <v>-25.49</v>
          </cell>
          <cell r="S1207">
            <v>-5.0599999999999996</v>
          </cell>
          <cell r="T1207">
            <v>0.2</v>
          </cell>
          <cell r="U1207">
            <v>-6.6</v>
          </cell>
          <cell r="V1207">
            <v>-0.31</v>
          </cell>
          <cell r="W1207">
            <v>-0.19</v>
          </cell>
          <cell r="X1207">
            <v>-0.01</v>
          </cell>
          <cell r="Y1207">
            <v>-0.72</v>
          </cell>
          <cell r="Z1207">
            <v>-1.31</v>
          </cell>
          <cell r="AA1207">
            <v>-7.0000000000000007E-2</v>
          </cell>
          <cell r="AB1207">
            <v>-6.15</v>
          </cell>
          <cell r="AC1207">
            <v>-5.27</v>
          </cell>
          <cell r="AD1207">
            <v>-0.01</v>
          </cell>
          <cell r="AE1207">
            <v>-9.83</v>
          </cell>
          <cell r="AF1207">
            <v>0.93</v>
          </cell>
          <cell r="AG1207">
            <v>0.02</v>
          </cell>
          <cell r="AH1207">
            <v>-0.98</v>
          </cell>
          <cell r="AI1207">
            <v>-0.05</v>
          </cell>
          <cell r="AJ1207">
            <v>-0.19</v>
          </cell>
          <cell r="AK1207">
            <v>-0.01</v>
          </cell>
          <cell r="AL1207">
            <v>-0.56999999999999995</v>
          </cell>
          <cell r="AM1207">
            <v>-2.95</v>
          </cell>
          <cell r="AN1207">
            <v>0</v>
          </cell>
          <cell r="AO1207">
            <v>-0.66</v>
          </cell>
          <cell r="AP1207">
            <v>-4.8600000000000003</v>
          </cell>
          <cell r="AQ1207">
            <v>-0.49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0</v>
          </cell>
          <cell r="BN1207">
            <v>0</v>
          </cell>
          <cell r="BO1207">
            <v>0</v>
          </cell>
          <cell r="BP1207">
            <v>0</v>
          </cell>
          <cell r="BQ1207">
            <v>0</v>
          </cell>
          <cell r="BR1207">
            <v>0</v>
          </cell>
          <cell r="BS1207">
            <v>0</v>
          </cell>
          <cell r="BT1207">
            <v>0</v>
          </cell>
          <cell r="BU1207">
            <v>0</v>
          </cell>
          <cell r="BV1207">
            <v>0</v>
          </cell>
          <cell r="BW1207">
            <v>0</v>
          </cell>
          <cell r="BX1207">
            <v>0</v>
          </cell>
          <cell r="BY1207">
            <v>0</v>
          </cell>
          <cell r="BZ1207">
            <v>0</v>
          </cell>
          <cell r="CA1207">
            <v>0</v>
          </cell>
          <cell r="CB1207">
            <v>0</v>
          </cell>
          <cell r="CC1207">
            <v>0</v>
          </cell>
          <cell r="CD1207">
            <v>0</v>
          </cell>
          <cell r="CE1207">
            <v>0</v>
          </cell>
          <cell r="CF1207">
            <v>0</v>
          </cell>
          <cell r="CG1207">
            <v>0</v>
          </cell>
          <cell r="CH1207">
            <v>0</v>
          </cell>
          <cell r="CI1207">
            <v>0</v>
          </cell>
          <cell r="CJ1207">
            <v>0</v>
          </cell>
          <cell r="CK1207">
            <v>0</v>
          </cell>
          <cell r="CL1207">
            <v>0</v>
          </cell>
          <cell r="CM1207">
            <v>0</v>
          </cell>
          <cell r="CN1207">
            <v>0</v>
          </cell>
          <cell r="CO1207">
            <v>0</v>
          </cell>
          <cell r="CP1207">
            <v>0</v>
          </cell>
          <cell r="CQ1207">
            <v>0</v>
          </cell>
          <cell r="CR1207">
            <v>0</v>
          </cell>
          <cell r="CS1207">
            <v>0</v>
          </cell>
          <cell r="CT1207">
            <v>0</v>
          </cell>
          <cell r="CU1207">
            <v>0</v>
          </cell>
          <cell r="CV1207">
            <v>0</v>
          </cell>
          <cell r="CW1207">
            <v>0</v>
          </cell>
          <cell r="CX1207">
            <v>0</v>
          </cell>
          <cell r="CY1207">
            <v>0</v>
          </cell>
          <cell r="CZ1207">
            <v>0</v>
          </cell>
          <cell r="DA1207">
            <v>0</v>
          </cell>
          <cell r="DB1207">
            <v>0</v>
          </cell>
          <cell r="DC1207">
            <v>0</v>
          </cell>
          <cell r="DD1207">
            <v>0</v>
          </cell>
          <cell r="DE1207">
            <v>0</v>
          </cell>
          <cell r="DF1207">
            <v>0</v>
          </cell>
          <cell r="DG1207">
            <v>0</v>
          </cell>
          <cell r="DH1207">
            <v>0</v>
          </cell>
          <cell r="DI1207">
            <v>0</v>
          </cell>
          <cell r="DJ1207">
            <v>0</v>
          </cell>
          <cell r="DK1207">
            <v>0</v>
          </cell>
          <cell r="DL1207">
            <v>0</v>
          </cell>
          <cell r="DM1207">
            <v>0</v>
          </cell>
          <cell r="DN1207">
            <v>0</v>
          </cell>
          <cell r="DO1207">
            <v>0</v>
          </cell>
          <cell r="DP1207">
            <v>0</v>
          </cell>
          <cell r="DQ1207">
            <v>0</v>
          </cell>
          <cell r="DR1207">
            <v>0</v>
          </cell>
          <cell r="DS1207">
            <v>0</v>
          </cell>
          <cell r="DT1207">
            <v>0</v>
          </cell>
          <cell r="DU1207">
            <v>0</v>
          </cell>
          <cell r="DV1207">
            <v>0</v>
          </cell>
          <cell r="DW1207">
            <v>0</v>
          </cell>
          <cell r="DX1207">
            <v>0</v>
          </cell>
          <cell r="DY1207">
            <v>0</v>
          </cell>
          <cell r="DZ1207">
            <v>0</v>
          </cell>
          <cell r="EA1207">
            <v>0</v>
          </cell>
          <cell r="EB1207">
            <v>0</v>
          </cell>
          <cell r="EC1207">
            <v>0</v>
          </cell>
          <cell r="ED1207">
            <v>0</v>
          </cell>
        </row>
        <row r="1208">
          <cell r="F1208">
            <v>-15.37</v>
          </cell>
          <cell r="G1208">
            <v>-1.9</v>
          </cell>
          <cell r="H1208">
            <v>-0.93</v>
          </cell>
          <cell r="I1208">
            <v>-6.31</v>
          </cell>
          <cell r="J1208">
            <v>0</v>
          </cell>
          <cell r="K1208">
            <v>-5.65</v>
          </cell>
          <cell r="L1208">
            <v>-10.71</v>
          </cell>
          <cell r="M1208">
            <v>-9.86</v>
          </cell>
          <cell r="N1208">
            <v>-8.2899999999999991</v>
          </cell>
          <cell r="O1208">
            <v>-8.5500000000000007</v>
          </cell>
          <cell r="P1208">
            <v>-13.78</v>
          </cell>
          <cell r="Q1208">
            <v>-12.57</v>
          </cell>
          <cell r="R1208">
            <v>-103.41</v>
          </cell>
          <cell r="S1208">
            <v>-12.4</v>
          </cell>
          <cell r="T1208">
            <v>-1.93</v>
          </cell>
          <cell r="U1208">
            <v>-5.13</v>
          </cell>
          <cell r="V1208">
            <v>-5.44</v>
          </cell>
          <cell r="W1208">
            <v>0</v>
          </cell>
          <cell r="X1208">
            <v>-8.5500000000000007</v>
          </cell>
          <cell r="Y1208">
            <v>-6.37</v>
          </cell>
          <cell r="Z1208">
            <v>-13.16</v>
          </cell>
          <cell r="AA1208">
            <v>-24.9</v>
          </cell>
          <cell r="AB1208">
            <v>-7.36</v>
          </cell>
          <cell r="AC1208">
            <v>-13.17</v>
          </cell>
          <cell r="AD1208">
            <v>-4.99</v>
          </cell>
          <cell r="AE1208">
            <v>-82.41</v>
          </cell>
          <cell r="AF1208">
            <v>-9.39</v>
          </cell>
          <cell r="AG1208">
            <v>-9.49</v>
          </cell>
          <cell r="AH1208">
            <v>-0.39</v>
          </cell>
          <cell r="AI1208">
            <v>-6.5</v>
          </cell>
          <cell r="AJ1208">
            <v>0</v>
          </cell>
          <cell r="AK1208">
            <v>-3.94</v>
          </cell>
          <cell r="AL1208">
            <v>-8.3800000000000008</v>
          </cell>
          <cell r="AM1208">
            <v>-12.53</v>
          </cell>
          <cell r="AN1208">
            <v>-10.07</v>
          </cell>
          <cell r="AO1208">
            <v>-8.31</v>
          </cell>
          <cell r="AP1208">
            <v>-8.1</v>
          </cell>
          <cell r="AQ1208">
            <v>-5.32</v>
          </cell>
          <cell r="AR1208">
            <v>-80.58</v>
          </cell>
          <cell r="AS1208">
            <v>-21.04</v>
          </cell>
          <cell r="AT1208">
            <v>-3.5</v>
          </cell>
          <cell r="AU1208">
            <v>0</v>
          </cell>
          <cell r="AV1208">
            <v>-5.41</v>
          </cell>
          <cell r="AW1208">
            <v>0</v>
          </cell>
          <cell r="AX1208">
            <v>-2.77</v>
          </cell>
          <cell r="AY1208">
            <v>-5.35</v>
          </cell>
          <cell r="AZ1208">
            <v>-7.45</v>
          </cell>
          <cell r="BA1208">
            <v>0</v>
          </cell>
          <cell r="BB1208">
            <v>-7.88</v>
          </cell>
          <cell r="BC1208">
            <v>-15.57</v>
          </cell>
          <cell r="BD1208">
            <v>-11.61</v>
          </cell>
          <cell r="BE1208">
            <v>-84.56</v>
          </cell>
          <cell r="BF1208">
            <v>-15.86</v>
          </cell>
          <cell r="BG1208">
            <v>-10.52</v>
          </cell>
          <cell r="BH1208">
            <v>0</v>
          </cell>
          <cell r="BI1208">
            <v>-1.88</v>
          </cell>
          <cell r="BJ1208">
            <v>-3.06</v>
          </cell>
          <cell r="BK1208">
            <v>-0.72</v>
          </cell>
          <cell r="BL1208">
            <v>-1.85</v>
          </cell>
          <cell r="BM1208">
            <v>-14.28</v>
          </cell>
          <cell r="BN1208">
            <v>-8.36</v>
          </cell>
          <cell r="BO1208">
            <v>-4.26</v>
          </cell>
          <cell r="BP1208">
            <v>-12.42</v>
          </cell>
          <cell r="BQ1208">
            <v>-11.33</v>
          </cell>
          <cell r="BR1208">
            <v>-90.53</v>
          </cell>
          <cell r="BS1208">
            <v>-11.94</v>
          </cell>
          <cell r="BT1208">
            <v>-7.39</v>
          </cell>
          <cell r="BU1208">
            <v>0</v>
          </cell>
          <cell r="BV1208">
            <v>-15.33</v>
          </cell>
          <cell r="BW1208">
            <v>0</v>
          </cell>
          <cell r="BX1208">
            <v>0</v>
          </cell>
          <cell r="BY1208">
            <v>-10.28</v>
          </cell>
          <cell r="BZ1208">
            <v>-4.04</v>
          </cell>
          <cell r="CA1208">
            <v>0</v>
          </cell>
          <cell r="CB1208">
            <v>-3.35</v>
          </cell>
          <cell r="CC1208">
            <v>-19.59</v>
          </cell>
          <cell r="CD1208">
            <v>-18.62</v>
          </cell>
          <cell r="CE1208">
            <v>-80.41</v>
          </cell>
          <cell r="CF1208">
            <v>-12.83</v>
          </cell>
          <cell r="CG1208">
            <v>-4.13</v>
          </cell>
          <cell r="CH1208">
            <v>-0.92</v>
          </cell>
          <cell r="CI1208">
            <v>-2.54</v>
          </cell>
          <cell r="CJ1208">
            <v>0</v>
          </cell>
          <cell r="CK1208">
            <v>0</v>
          </cell>
          <cell r="CL1208">
            <v>-9.16</v>
          </cell>
          <cell r="CM1208">
            <v>-7.36</v>
          </cell>
          <cell r="CN1208">
            <v>-4.6399999999999997</v>
          </cell>
          <cell r="CO1208">
            <v>-10.14</v>
          </cell>
          <cell r="CP1208">
            <v>-18.260000000000002</v>
          </cell>
          <cell r="CQ1208">
            <v>-10.44</v>
          </cell>
          <cell r="CR1208">
            <v>0</v>
          </cell>
          <cell r="CS1208">
            <v>0</v>
          </cell>
          <cell r="CT1208">
            <v>0</v>
          </cell>
          <cell r="CU1208">
            <v>0</v>
          </cell>
          <cell r="CV1208">
            <v>0</v>
          </cell>
          <cell r="CW1208">
            <v>0</v>
          </cell>
          <cell r="CX1208">
            <v>0</v>
          </cell>
          <cell r="CY1208">
            <v>0</v>
          </cell>
          <cell r="CZ1208">
            <v>0</v>
          </cell>
          <cell r="DA1208">
            <v>0</v>
          </cell>
          <cell r="DB1208">
            <v>0</v>
          </cell>
          <cell r="DC1208">
            <v>0</v>
          </cell>
          <cell r="DD1208">
            <v>0</v>
          </cell>
          <cell r="DE1208">
            <v>0</v>
          </cell>
          <cell r="DF1208">
            <v>0</v>
          </cell>
          <cell r="DG1208">
            <v>0</v>
          </cell>
          <cell r="DH1208">
            <v>0</v>
          </cell>
          <cell r="DI1208">
            <v>0</v>
          </cell>
          <cell r="DJ1208">
            <v>0</v>
          </cell>
          <cell r="DK1208">
            <v>0</v>
          </cell>
          <cell r="DL1208">
            <v>0</v>
          </cell>
          <cell r="DM1208">
            <v>0</v>
          </cell>
          <cell r="DN1208">
            <v>0</v>
          </cell>
          <cell r="DO1208">
            <v>0</v>
          </cell>
          <cell r="DP1208">
            <v>0</v>
          </cell>
          <cell r="DQ1208">
            <v>0</v>
          </cell>
          <cell r="DR1208">
            <v>0</v>
          </cell>
          <cell r="DS1208">
            <v>0</v>
          </cell>
          <cell r="DT1208">
            <v>0</v>
          </cell>
          <cell r="DU1208">
            <v>0</v>
          </cell>
          <cell r="DV1208">
            <v>0</v>
          </cell>
          <cell r="DW1208">
            <v>0</v>
          </cell>
          <cell r="DX1208">
            <v>0</v>
          </cell>
          <cell r="DY1208">
            <v>0</v>
          </cell>
          <cell r="DZ1208">
            <v>0</v>
          </cell>
          <cell r="EA1208">
            <v>0</v>
          </cell>
          <cell r="EB1208">
            <v>0</v>
          </cell>
          <cell r="EC1208">
            <v>0</v>
          </cell>
          <cell r="ED1208">
            <v>0</v>
          </cell>
        </row>
        <row r="1209">
          <cell r="F1209">
            <v>-48.83</v>
          </cell>
          <cell r="G1209">
            <v>-42.36</v>
          </cell>
          <cell r="H1209">
            <v>-97.8</v>
          </cell>
          <cell r="I1209">
            <v>-31.94</v>
          </cell>
          <cell r="J1209">
            <v>-31.91</v>
          </cell>
          <cell r="K1209">
            <v>-89.16</v>
          </cell>
          <cell r="L1209">
            <v>-91.74</v>
          </cell>
          <cell r="M1209">
            <v>-74.31</v>
          </cell>
          <cell r="N1209">
            <v>-68.06</v>
          </cell>
          <cell r="O1209">
            <v>-35.950000000000003</v>
          </cell>
          <cell r="P1209">
            <v>-67.09</v>
          </cell>
          <cell r="Q1209">
            <v>-65.72</v>
          </cell>
          <cell r="R1209">
            <v>-811.4</v>
          </cell>
          <cell r="S1209">
            <v>-108.95</v>
          </cell>
          <cell r="T1209">
            <v>-35.35</v>
          </cell>
          <cell r="U1209">
            <v>-88.77</v>
          </cell>
          <cell r="V1209">
            <v>-54.47</v>
          </cell>
          <cell r="W1209">
            <v>-45.09</v>
          </cell>
          <cell r="X1209">
            <v>-58.86</v>
          </cell>
          <cell r="Y1209">
            <v>-89.82</v>
          </cell>
          <cell r="Z1209">
            <v>-67.27</v>
          </cell>
          <cell r="AA1209">
            <v>-96.39</v>
          </cell>
          <cell r="AB1209">
            <v>-44.51</v>
          </cell>
          <cell r="AC1209">
            <v>-71.48</v>
          </cell>
          <cell r="AD1209">
            <v>-50.44</v>
          </cell>
          <cell r="AE1209">
            <v>-802.75</v>
          </cell>
          <cell r="AF1209">
            <v>-69.959999999999994</v>
          </cell>
          <cell r="AG1209">
            <v>-32.840000000000003</v>
          </cell>
          <cell r="AH1209">
            <v>-62.27</v>
          </cell>
          <cell r="AI1209">
            <v>-46.02</v>
          </cell>
          <cell r="AJ1209">
            <v>-34.130000000000003</v>
          </cell>
          <cell r="AK1209">
            <v>-121</v>
          </cell>
          <cell r="AL1209">
            <v>-78.44</v>
          </cell>
          <cell r="AM1209">
            <v>-59.3</v>
          </cell>
          <cell r="AN1209">
            <v>-89.16</v>
          </cell>
          <cell r="AO1209">
            <v>-43.59</v>
          </cell>
          <cell r="AP1209">
            <v>-92.11</v>
          </cell>
          <cell r="AQ1209">
            <v>-73.930000000000007</v>
          </cell>
          <cell r="AR1209">
            <v>-779.59</v>
          </cell>
          <cell r="AS1209">
            <v>-89.1</v>
          </cell>
          <cell r="AT1209">
            <v>-46.92</v>
          </cell>
          <cell r="AU1209">
            <v>-76.37</v>
          </cell>
          <cell r="AV1209">
            <v>-27.65</v>
          </cell>
          <cell r="AW1209">
            <v>-78.569999999999993</v>
          </cell>
          <cell r="AX1209">
            <v>-73.06</v>
          </cell>
          <cell r="AY1209">
            <v>-104.54</v>
          </cell>
          <cell r="AZ1209">
            <v>-58.13</v>
          </cell>
          <cell r="BA1209">
            <v>-64.77</v>
          </cell>
          <cell r="BB1209">
            <v>-49.8</v>
          </cell>
          <cell r="BC1209">
            <v>-71.72</v>
          </cell>
          <cell r="BD1209">
            <v>-38.96</v>
          </cell>
          <cell r="BE1209">
            <v>-922.39</v>
          </cell>
          <cell r="BF1209">
            <v>-119.03</v>
          </cell>
          <cell r="BG1209">
            <v>-38.700000000000003</v>
          </cell>
          <cell r="BH1209">
            <v>-63.98</v>
          </cell>
          <cell r="BI1209">
            <v>-24.16</v>
          </cell>
          <cell r="BJ1209">
            <v>-94.18</v>
          </cell>
          <cell r="BK1209">
            <v>-62.83</v>
          </cell>
          <cell r="BL1209">
            <v>-150.35</v>
          </cell>
          <cell r="BM1209">
            <v>-79.48</v>
          </cell>
          <cell r="BN1209">
            <v>-78.900000000000006</v>
          </cell>
          <cell r="BO1209">
            <v>-50.02</v>
          </cell>
          <cell r="BP1209">
            <v>-104.16</v>
          </cell>
          <cell r="BQ1209">
            <v>-56.6</v>
          </cell>
          <cell r="BR1209">
            <v>-824.03</v>
          </cell>
          <cell r="BS1209">
            <v>-71.77</v>
          </cell>
          <cell r="BT1209">
            <v>-57.53</v>
          </cell>
          <cell r="BU1209">
            <v>-73.39</v>
          </cell>
          <cell r="BV1209">
            <v>-33.58</v>
          </cell>
          <cell r="BW1209">
            <v>-77.45</v>
          </cell>
          <cell r="BX1209">
            <v>-97.7</v>
          </cell>
          <cell r="BY1209">
            <v>-99.51</v>
          </cell>
          <cell r="BZ1209">
            <v>-78.930000000000007</v>
          </cell>
          <cell r="CA1209">
            <v>-79.81</v>
          </cell>
          <cell r="CB1209">
            <v>-39.869999999999997</v>
          </cell>
          <cell r="CC1209">
            <v>-70.099999999999994</v>
          </cell>
          <cell r="CD1209">
            <v>-44.38</v>
          </cell>
          <cell r="CE1209">
            <v>-807.59</v>
          </cell>
          <cell r="CF1209">
            <v>-94.57</v>
          </cell>
          <cell r="CG1209">
            <v>-76.900000000000006</v>
          </cell>
          <cell r="CH1209">
            <v>-38.46</v>
          </cell>
          <cell r="CI1209">
            <v>-33.369999999999997</v>
          </cell>
          <cell r="CJ1209">
            <v>-78.92</v>
          </cell>
          <cell r="CK1209">
            <v>-83.97</v>
          </cell>
          <cell r="CL1209">
            <v>-89.96</v>
          </cell>
          <cell r="CM1209">
            <v>-52.02</v>
          </cell>
          <cell r="CN1209">
            <v>-58.96</v>
          </cell>
          <cell r="CO1209">
            <v>-71.25</v>
          </cell>
          <cell r="CP1209">
            <v>-76.180000000000007</v>
          </cell>
          <cell r="CQ1209">
            <v>-53.02</v>
          </cell>
          <cell r="CR1209">
            <v>-932.98</v>
          </cell>
          <cell r="CS1209">
            <v>-162.83000000000001</v>
          </cell>
          <cell r="CT1209">
            <v>-39.880000000000003</v>
          </cell>
          <cell r="CU1209">
            <v>-80.06</v>
          </cell>
          <cell r="CV1209">
            <v>-23.79</v>
          </cell>
          <cell r="CW1209">
            <v>-75.59</v>
          </cell>
          <cell r="CX1209">
            <v>-68.180000000000007</v>
          </cell>
          <cell r="CY1209">
            <v>-49.65</v>
          </cell>
          <cell r="CZ1209">
            <v>-56.35</v>
          </cell>
          <cell r="DA1209">
            <v>-62.75</v>
          </cell>
          <cell r="DB1209">
            <v>-54.29</v>
          </cell>
          <cell r="DC1209">
            <v>-109.43</v>
          </cell>
          <cell r="DD1209">
            <v>-150.18</v>
          </cell>
          <cell r="DE1209">
            <v>-1232.94</v>
          </cell>
          <cell r="DF1209">
            <v>-215.44</v>
          </cell>
          <cell r="DG1209">
            <v>-92.37</v>
          </cell>
          <cell r="DH1209">
            <v>-105.32</v>
          </cell>
          <cell r="DI1209">
            <v>-64.150000000000006</v>
          </cell>
          <cell r="DJ1209">
            <v>-126.52</v>
          </cell>
          <cell r="DK1209">
            <v>-58.31</v>
          </cell>
          <cell r="DL1209">
            <v>-49.32</v>
          </cell>
          <cell r="DM1209">
            <v>-72.31</v>
          </cell>
          <cell r="DN1209">
            <v>-70.959999999999994</v>
          </cell>
          <cell r="DO1209">
            <v>-39.409999999999997</v>
          </cell>
          <cell r="DP1209">
            <v>-129.83000000000001</v>
          </cell>
          <cell r="DQ1209">
            <v>-209.01</v>
          </cell>
          <cell r="DR1209">
            <v>0</v>
          </cell>
          <cell r="DS1209">
            <v>0</v>
          </cell>
          <cell r="DT1209">
            <v>0</v>
          </cell>
          <cell r="DU1209">
            <v>0</v>
          </cell>
          <cell r="DV1209">
            <v>0</v>
          </cell>
          <cell r="DW1209">
            <v>0</v>
          </cell>
          <cell r="DX1209">
            <v>0</v>
          </cell>
          <cell r="DY1209">
            <v>0</v>
          </cell>
          <cell r="DZ1209">
            <v>0</v>
          </cell>
          <cell r="EA1209">
            <v>0</v>
          </cell>
          <cell r="EB1209">
            <v>0</v>
          </cell>
          <cell r="EC1209">
            <v>0</v>
          </cell>
          <cell r="ED1209">
            <v>0</v>
          </cell>
        </row>
        <row r="1210">
          <cell r="F1210">
            <v>-24.44</v>
          </cell>
          <cell r="G1210">
            <v>-37.17</v>
          </cell>
          <cell r="H1210">
            <v>-37.85</v>
          </cell>
          <cell r="I1210">
            <v>-40.33</v>
          </cell>
          <cell r="J1210">
            <v>-11.25</v>
          </cell>
          <cell r="K1210">
            <v>-65.34</v>
          </cell>
          <cell r="L1210">
            <v>-146.15</v>
          </cell>
          <cell r="M1210">
            <v>-106.85</v>
          </cell>
          <cell r="N1210">
            <v>-82.12</v>
          </cell>
          <cell r="O1210">
            <v>-69.430000000000007</v>
          </cell>
          <cell r="P1210">
            <v>-56.11</v>
          </cell>
          <cell r="Q1210">
            <v>-60.89</v>
          </cell>
          <cell r="R1210">
            <v>-755.89</v>
          </cell>
          <cell r="S1210">
            <v>-32.99</v>
          </cell>
          <cell r="T1210">
            <v>-28.42</v>
          </cell>
          <cell r="U1210">
            <v>-56.43</v>
          </cell>
          <cell r="V1210">
            <v>-70.349999999999994</v>
          </cell>
          <cell r="W1210">
            <v>-37.76</v>
          </cell>
          <cell r="X1210">
            <v>-86.54</v>
          </cell>
          <cell r="Y1210">
            <v>-165.75</v>
          </cell>
          <cell r="Z1210">
            <v>-83.27</v>
          </cell>
          <cell r="AA1210">
            <v>-39.6</v>
          </cell>
          <cell r="AB1210">
            <v>-60.1</v>
          </cell>
          <cell r="AC1210">
            <v>-36.25</v>
          </cell>
          <cell r="AD1210">
            <v>-58.43</v>
          </cell>
          <cell r="AE1210">
            <v>-829.65</v>
          </cell>
          <cell r="AF1210">
            <v>-19.55</v>
          </cell>
          <cell r="AG1210">
            <v>-33.96</v>
          </cell>
          <cell r="AH1210">
            <v>-59.56</v>
          </cell>
          <cell r="AI1210">
            <v>-85.81</v>
          </cell>
          <cell r="AJ1210">
            <v>-40.25</v>
          </cell>
          <cell r="AK1210">
            <v>-76.89</v>
          </cell>
          <cell r="AL1210">
            <v>-169.09</v>
          </cell>
          <cell r="AM1210">
            <v>-141.27000000000001</v>
          </cell>
          <cell r="AN1210">
            <v>-84.72</v>
          </cell>
          <cell r="AO1210">
            <v>-55.28</v>
          </cell>
          <cell r="AP1210">
            <v>-36.729999999999997</v>
          </cell>
          <cell r="AQ1210">
            <v>-26.53</v>
          </cell>
          <cell r="AR1210">
            <v>-1216.1099999999999</v>
          </cell>
          <cell r="AS1210">
            <v>-69.87</v>
          </cell>
          <cell r="AT1210">
            <v>-78.67</v>
          </cell>
          <cell r="AU1210">
            <v>-69.14</v>
          </cell>
          <cell r="AV1210">
            <v>-88.32</v>
          </cell>
          <cell r="AW1210">
            <v>-53.23</v>
          </cell>
          <cell r="AX1210">
            <v>-112.91</v>
          </cell>
          <cell r="AY1210">
            <v>-200.04</v>
          </cell>
          <cell r="AZ1210">
            <v>-206.6</v>
          </cell>
          <cell r="BA1210">
            <v>-149.18</v>
          </cell>
          <cell r="BB1210">
            <v>-90.31</v>
          </cell>
          <cell r="BC1210">
            <v>-49.9</v>
          </cell>
          <cell r="BD1210">
            <v>-47.92</v>
          </cell>
          <cell r="BE1210">
            <v>-1143.77</v>
          </cell>
          <cell r="BF1210">
            <v>-56.64</v>
          </cell>
          <cell r="BG1210">
            <v>-58.46</v>
          </cell>
          <cell r="BH1210">
            <v>-41.86</v>
          </cell>
          <cell r="BI1210">
            <v>-50.07</v>
          </cell>
          <cell r="BJ1210">
            <v>-54.88</v>
          </cell>
          <cell r="BK1210">
            <v>-130.06</v>
          </cell>
          <cell r="BL1210">
            <v>-199.63</v>
          </cell>
          <cell r="BM1210">
            <v>-184.76</v>
          </cell>
          <cell r="BN1210">
            <v>-148.69999999999999</v>
          </cell>
          <cell r="BO1210">
            <v>-107.07</v>
          </cell>
          <cell r="BP1210">
            <v>-48.59</v>
          </cell>
          <cell r="BQ1210">
            <v>-63.06</v>
          </cell>
          <cell r="BR1210">
            <v>-1255.69</v>
          </cell>
          <cell r="BS1210">
            <v>-63.67</v>
          </cell>
          <cell r="BT1210">
            <v>-52.14</v>
          </cell>
          <cell r="BU1210">
            <v>-39.06</v>
          </cell>
          <cell r="BV1210">
            <v>-62.21</v>
          </cell>
          <cell r="BW1210">
            <v>-56.55</v>
          </cell>
          <cell r="BX1210">
            <v>-157.68</v>
          </cell>
          <cell r="BY1210">
            <v>-188.89</v>
          </cell>
          <cell r="BZ1210">
            <v>-206.12</v>
          </cell>
          <cell r="CA1210">
            <v>-177.69</v>
          </cell>
          <cell r="CB1210">
            <v>-83.46</v>
          </cell>
          <cell r="CC1210">
            <v>-74.16</v>
          </cell>
          <cell r="CD1210">
            <v>-94.05</v>
          </cell>
          <cell r="CE1210">
            <v>-1421.53</v>
          </cell>
          <cell r="CF1210">
            <v>-83.93</v>
          </cell>
          <cell r="CG1210">
            <v>-70.209999999999994</v>
          </cell>
          <cell r="CH1210">
            <v>-73.89</v>
          </cell>
          <cell r="CI1210">
            <v>-80.790000000000006</v>
          </cell>
          <cell r="CJ1210">
            <v>-60.1</v>
          </cell>
          <cell r="CK1210">
            <v>-153.36000000000001</v>
          </cell>
          <cell r="CL1210">
            <v>-213.89</v>
          </cell>
          <cell r="CM1210">
            <v>-212.46</v>
          </cell>
          <cell r="CN1210">
            <v>-181.14</v>
          </cell>
          <cell r="CO1210">
            <v>-97.58</v>
          </cell>
          <cell r="CP1210">
            <v>-46.48</v>
          </cell>
          <cell r="CQ1210">
            <v>-147.71</v>
          </cell>
          <cell r="CR1210">
            <v>-867.57</v>
          </cell>
          <cell r="CS1210">
            <v>-96.57</v>
          </cell>
          <cell r="CT1210">
            <v>-69.790000000000006</v>
          </cell>
          <cell r="CU1210">
            <v>-106.88</v>
          </cell>
          <cell r="CV1210">
            <v>-77.37</v>
          </cell>
          <cell r="CW1210">
            <v>-51.98</v>
          </cell>
          <cell r="CX1210">
            <v>-84.83</v>
          </cell>
          <cell r="CY1210">
            <v>-50.14</v>
          </cell>
          <cell r="CZ1210">
            <v>-77.319999999999993</v>
          </cell>
          <cell r="DA1210">
            <v>-112.88</v>
          </cell>
          <cell r="DB1210">
            <v>-41.48</v>
          </cell>
          <cell r="DC1210">
            <v>-38.75</v>
          </cell>
          <cell r="DD1210">
            <v>-59.59</v>
          </cell>
          <cell r="DE1210">
            <v>-1027.48</v>
          </cell>
          <cell r="DF1210">
            <v>-150.91999999999999</v>
          </cell>
          <cell r="DG1210">
            <v>-37.39</v>
          </cell>
          <cell r="DH1210">
            <v>-86.36</v>
          </cell>
          <cell r="DI1210">
            <v>-75.63</v>
          </cell>
          <cell r="DJ1210">
            <v>-62.44</v>
          </cell>
          <cell r="DK1210">
            <v>-87.7</v>
          </cell>
          <cell r="DL1210">
            <v>-85.12</v>
          </cell>
          <cell r="DM1210">
            <v>-53.75</v>
          </cell>
          <cell r="DN1210">
            <v>-77.25</v>
          </cell>
          <cell r="DO1210">
            <v>-61.36</v>
          </cell>
          <cell r="DP1210">
            <v>-123.06</v>
          </cell>
          <cell r="DQ1210">
            <v>-126.5</v>
          </cell>
          <cell r="DR1210">
            <v>0</v>
          </cell>
          <cell r="DS1210">
            <v>0</v>
          </cell>
          <cell r="DT1210">
            <v>0</v>
          </cell>
          <cell r="DU1210">
            <v>0</v>
          </cell>
          <cell r="DV1210">
            <v>0</v>
          </cell>
          <cell r="DW1210">
            <v>0</v>
          </cell>
          <cell r="DX1210">
            <v>0</v>
          </cell>
          <cell r="DY1210">
            <v>0</v>
          </cell>
          <cell r="DZ1210">
            <v>0</v>
          </cell>
          <cell r="EA1210">
            <v>0</v>
          </cell>
          <cell r="EB1210">
            <v>0</v>
          </cell>
          <cell r="EC1210">
            <v>0</v>
          </cell>
          <cell r="ED1210">
            <v>0</v>
          </cell>
        </row>
        <row r="1211"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  <cell r="BQ1211">
            <v>0</v>
          </cell>
          <cell r="BR1211">
            <v>0</v>
          </cell>
          <cell r="BS1211">
            <v>0</v>
          </cell>
          <cell r="BT1211">
            <v>0</v>
          </cell>
          <cell r="BU1211">
            <v>0</v>
          </cell>
          <cell r="BV1211">
            <v>0</v>
          </cell>
          <cell r="BW1211">
            <v>0</v>
          </cell>
          <cell r="BX1211">
            <v>0</v>
          </cell>
          <cell r="BY1211">
            <v>0</v>
          </cell>
          <cell r="BZ1211">
            <v>0</v>
          </cell>
          <cell r="CA1211">
            <v>0</v>
          </cell>
          <cell r="CB1211">
            <v>0</v>
          </cell>
          <cell r="CC1211">
            <v>0</v>
          </cell>
          <cell r="CD1211">
            <v>0</v>
          </cell>
          <cell r="CE1211">
            <v>0</v>
          </cell>
          <cell r="CF1211">
            <v>0</v>
          </cell>
          <cell r="CG1211">
            <v>0</v>
          </cell>
          <cell r="CH1211">
            <v>0</v>
          </cell>
          <cell r="CI1211">
            <v>0</v>
          </cell>
          <cell r="CJ1211">
            <v>0</v>
          </cell>
          <cell r="CK1211">
            <v>0</v>
          </cell>
          <cell r="CL1211">
            <v>0</v>
          </cell>
          <cell r="CM1211">
            <v>0</v>
          </cell>
          <cell r="CN1211">
            <v>0</v>
          </cell>
          <cell r="CO1211">
            <v>0</v>
          </cell>
          <cell r="CP1211">
            <v>0</v>
          </cell>
          <cell r="CQ1211">
            <v>0</v>
          </cell>
          <cell r="CR1211">
            <v>0</v>
          </cell>
          <cell r="CS1211">
            <v>0</v>
          </cell>
          <cell r="CT1211">
            <v>0</v>
          </cell>
          <cell r="CU1211">
            <v>0</v>
          </cell>
          <cell r="CV1211">
            <v>0</v>
          </cell>
          <cell r="CW1211">
            <v>0</v>
          </cell>
          <cell r="CX1211">
            <v>0</v>
          </cell>
          <cell r="CY1211">
            <v>0</v>
          </cell>
          <cell r="CZ1211">
            <v>0</v>
          </cell>
          <cell r="DA1211">
            <v>0</v>
          </cell>
          <cell r="DB1211">
            <v>0</v>
          </cell>
          <cell r="DC1211">
            <v>0</v>
          </cell>
          <cell r="DD1211">
            <v>0</v>
          </cell>
          <cell r="DE1211">
            <v>0</v>
          </cell>
          <cell r="DF1211">
            <v>0</v>
          </cell>
          <cell r="DG1211">
            <v>0</v>
          </cell>
          <cell r="DH1211">
            <v>0</v>
          </cell>
          <cell r="DI1211">
            <v>0</v>
          </cell>
          <cell r="DJ1211">
            <v>0</v>
          </cell>
          <cell r="DK1211">
            <v>0</v>
          </cell>
          <cell r="DL1211">
            <v>0</v>
          </cell>
          <cell r="DM1211">
            <v>0</v>
          </cell>
          <cell r="DN1211">
            <v>0</v>
          </cell>
          <cell r="DO1211">
            <v>0</v>
          </cell>
          <cell r="DP1211">
            <v>0</v>
          </cell>
          <cell r="DQ1211">
            <v>0</v>
          </cell>
          <cell r="DR1211">
            <v>0</v>
          </cell>
          <cell r="DS1211">
            <v>0</v>
          </cell>
          <cell r="DT1211">
            <v>0</v>
          </cell>
          <cell r="DU1211">
            <v>0</v>
          </cell>
          <cell r="DV1211">
            <v>0</v>
          </cell>
          <cell r="DW1211">
            <v>0</v>
          </cell>
          <cell r="DX1211">
            <v>0</v>
          </cell>
          <cell r="DY1211">
            <v>0</v>
          </cell>
          <cell r="DZ1211">
            <v>0</v>
          </cell>
          <cell r="EA1211">
            <v>0</v>
          </cell>
          <cell r="EB1211">
            <v>0</v>
          </cell>
          <cell r="EC1211">
            <v>0</v>
          </cell>
          <cell r="ED1211">
            <v>0</v>
          </cell>
        </row>
        <row r="1213">
          <cell r="F1213">
            <v>-949.2</v>
          </cell>
          <cell r="G1213">
            <v>-1382.33</v>
          </cell>
          <cell r="H1213">
            <v>-760.14</v>
          </cell>
          <cell r="I1213">
            <v>-96.67</v>
          </cell>
          <cell r="J1213">
            <v>-163.44</v>
          </cell>
          <cell r="K1213">
            <v>-1575.05</v>
          </cell>
          <cell r="L1213">
            <v>-2714.56</v>
          </cell>
          <cell r="M1213">
            <v>-3507.02</v>
          </cell>
          <cell r="N1213">
            <v>-2373.63</v>
          </cell>
          <cell r="O1213">
            <v>-1715.11</v>
          </cell>
          <cell r="P1213">
            <v>-775.88</v>
          </cell>
          <cell r="Q1213">
            <v>-758.88</v>
          </cell>
          <cell r="R1213">
            <v>-18555.3</v>
          </cell>
          <cell r="S1213">
            <v>-825.64</v>
          </cell>
          <cell r="T1213">
            <v>-1373.87</v>
          </cell>
          <cell r="U1213">
            <v>-679.11</v>
          </cell>
          <cell r="V1213">
            <v>-193.37</v>
          </cell>
          <cell r="W1213">
            <v>-356.6</v>
          </cell>
          <cell r="X1213">
            <v>-1726.33</v>
          </cell>
          <cell r="Y1213">
            <v>-2922.15</v>
          </cell>
          <cell r="Z1213">
            <v>-3887.09</v>
          </cell>
          <cell r="AA1213">
            <v>-2111.4899999999998</v>
          </cell>
          <cell r="AB1213">
            <v>-1790.68</v>
          </cell>
          <cell r="AC1213">
            <v>-1277.8499999999999</v>
          </cell>
          <cell r="AD1213">
            <v>-1411.11</v>
          </cell>
          <cell r="AE1213">
            <v>-19729.59</v>
          </cell>
          <cell r="AF1213">
            <v>-2300.48</v>
          </cell>
          <cell r="AG1213">
            <v>-1322.19</v>
          </cell>
          <cell r="AH1213">
            <v>-759.72</v>
          </cell>
          <cell r="AI1213">
            <v>-436.01</v>
          </cell>
          <cell r="AJ1213">
            <v>-529.49</v>
          </cell>
          <cell r="AK1213">
            <v>-1791.34</v>
          </cell>
          <cell r="AL1213">
            <v>-3001.32</v>
          </cell>
          <cell r="AM1213">
            <v>-3393.82</v>
          </cell>
          <cell r="AN1213">
            <v>-2146.29</v>
          </cell>
          <cell r="AO1213">
            <v>-1568.37</v>
          </cell>
          <cell r="AP1213">
            <v>-1285.46</v>
          </cell>
          <cell r="AQ1213">
            <v>-1195.0999999999999</v>
          </cell>
          <cell r="AR1213">
            <v>-17629</v>
          </cell>
          <cell r="AS1213">
            <v>-2036.82</v>
          </cell>
          <cell r="AT1213">
            <v>-1305.52</v>
          </cell>
          <cell r="AU1213">
            <v>-747.55</v>
          </cell>
          <cell r="AV1213">
            <v>28.42</v>
          </cell>
          <cell r="AW1213">
            <v>-333.54</v>
          </cell>
          <cell r="AX1213">
            <v>-1806.52</v>
          </cell>
          <cell r="AY1213">
            <v>-2665.8</v>
          </cell>
          <cell r="AZ1213">
            <v>-3073.18</v>
          </cell>
          <cell r="BA1213">
            <v>-1954.18</v>
          </cell>
          <cell r="BB1213">
            <v>-1704.05</v>
          </cell>
          <cell r="BC1213">
            <v>-989.88</v>
          </cell>
          <cell r="BD1213">
            <v>-1040.3699999999999</v>
          </cell>
          <cell r="BE1213">
            <v>-16473.88</v>
          </cell>
          <cell r="BF1213">
            <v>-1028.53</v>
          </cell>
          <cell r="BG1213">
            <v>-1201.29</v>
          </cell>
          <cell r="BH1213">
            <v>-627.02</v>
          </cell>
          <cell r="BI1213">
            <v>215.31</v>
          </cell>
          <cell r="BJ1213">
            <v>-748.22</v>
          </cell>
          <cell r="BK1213">
            <v>-1844.66</v>
          </cell>
          <cell r="BL1213">
            <v>-2827.51</v>
          </cell>
          <cell r="BM1213">
            <v>-3405.86</v>
          </cell>
          <cell r="BN1213">
            <v>-1856.02</v>
          </cell>
          <cell r="BO1213">
            <v>-1282.19</v>
          </cell>
          <cell r="BP1213">
            <v>-876.79</v>
          </cell>
          <cell r="BQ1213">
            <v>-991.1</v>
          </cell>
          <cell r="BR1213">
            <v>-17050.93</v>
          </cell>
          <cell r="BS1213">
            <v>-1042.01</v>
          </cell>
          <cell r="BT1213">
            <v>-1107.17</v>
          </cell>
          <cell r="BU1213">
            <v>-696.68</v>
          </cell>
          <cell r="BV1213">
            <v>379.09</v>
          </cell>
          <cell r="BW1213">
            <v>-253.05</v>
          </cell>
          <cell r="BX1213">
            <v>-1698.59</v>
          </cell>
          <cell r="BY1213">
            <v>-2682.52</v>
          </cell>
          <cell r="BZ1213">
            <v>-3344.44</v>
          </cell>
          <cell r="CA1213">
            <v>-1934.33</v>
          </cell>
          <cell r="CB1213">
            <v>-1744.22</v>
          </cell>
          <cell r="CC1213">
            <v>-1860.33</v>
          </cell>
          <cell r="CD1213">
            <v>-1066.67</v>
          </cell>
          <cell r="CE1213">
            <v>-16692.11</v>
          </cell>
          <cell r="CF1213">
            <v>-1177.96</v>
          </cell>
          <cell r="CG1213">
            <v>-1240.8399999999999</v>
          </cell>
          <cell r="CH1213">
            <v>-643.57000000000005</v>
          </cell>
          <cell r="CI1213">
            <v>267.11</v>
          </cell>
          <cell r="CJ1213">
            <v>-211.56</v>
          </cell>
          <cell r="CK1213">
            <v>-1646.87</v>
          </cell>
          <cell r="CL1213">
            <v>-2850.66</v>
          </cell>
          <cell r="CM1213">
            <v>-3223.98</v>
          </cell>
          <cell r="CN1213">
            <v>-1941.59</v>
          </cell>
          <cell r="CO1213">
            <v>-1947.39</v>
          </cell>
          <cell r="CP1213">
            <v>-1066.4000000000001</v>
          </cell>
          <cell r="CQ1213">
            <v>-1008.41</v>
          </cell>
          <cell r="CR1213">
            <v>-16917.46</v>
          </cell>
          <cell r="CS1213">
            <v>-1293.75</v>
          </cell>
          <cell r="CT1213">
            <v>-1275.8599999999999</v>
          </cell>
          <cell r="CU1213">
            <v>-886.41</v>
          </cell>
          <cell r="CV1213">
            <v>475.84</v>
          </cell>
          <cell r="CW1213">
            <v>253.45</v>
          </cell>
          <cell r="CX1213">
            <v>-1667.93</v>
          </cell>
          <cell r="CY1213">
            <v>-3505.55</v>
          </cell>
          <cell r="CZ1213">
            <v>-3117.37</v>
          </cell>
          <cell r="DA1213">
            <v>-1993.04</v>
          </cell>
          <cell r="DB1213">
            <v>-1588.61</v>
          </cell>
          <cell r="DC1213">
            <v>-1150.82</v>
          </cell>
          <cell r="DD1213">
            <v>-1167.4100000000001</v>
          </cell>
          <cell r="DE1213">
            <v>-17894.099999999999</v>
          </cell>
          <cell r="DF1213">
            <v>-1090.27</v>
          </cell>
          <cell r="DG1213">
            <v>-916.3</v>
          </cell>
          <cell r="DH1213">
            <v>-800.49</v>
          </cell>
          <cell r="DI1213">
            <v>-12.92</v>
          </cell>
          <cell r="DJ1213">
            <v>191.49</v>
          </cell>
          <cell r="DK1213">
            <v>-1543.23</v>
          </cell>
          <cell r="DL1213">
            <v>-3649.94</v>
          </cell>
          <cell r="DM1213">
            <v>-3834.64</v>
          </cell>
          <cell r="DN1213">
            <v>-2306.06</v>
          </cell>
          <cell r="DO1213">
            <v>-1794.08</v>
          </cell>
          <cell r="DP1213">
            <v>-1240.6099999999999</v>
          </cell>
          <cell r="DQ1213">
            <v>-897.06</v>
          </cell>
          <cell r="DR1213">
            <v>0</v>
          </cell>
          <cell r="DS1213">
            <v>0</v>
          </cell>
          <cell r="DT1213">
            <v>0</v>
          </cell>
          <cell r="DU1213">
            <v>0</v>
          </cell>
          <cell r="DV1213">
            <v>0</v>
          </cell>
          <cell r="DW1213">
            <v>0</v>
          </cell>
          <cell r="DX1213">
            <v>0</v>
          </cell>
          <cell r="DY1213">
            <v>0</v>
          </cell>
          <cell r="DZ1213">
            <v>0</v>
          </cell>
          <cell r="EA1213">
            <v>0</v>
          </cell>
          <cell r="EB1213">
            <v>0</v>
          </cell>
          <cell r="EC1213">
            <v>0</v>
          </cell>
          <cell r="ED1213">
            <v>0</v>
          </cell>
        </row>
        <row r="1214">
          <cell r="F1214">
            <v>47.75</v>
          </cell>
          <cell r="G1214">
            <v>97.19</v>
          </cell>
          <cell r="H1214">
            <v>76.28</v>
          </cell>
          <cell r="I1214">
            <v>-288.82</v>
          </cell>
          <cell r="J1214">
            <v>-477.99</v>
          </cell>
          <cell r="K1214">
            <v>22.76</v>
          </cell>
          <cell r="L1214">
            <v>-10.44</v>
          </cell>
          <cell r="M1214">
            <v>224.24</v>
          </cell>
          <cell r="N1214">
            <v>101.8</v>
          </cell>
          <cell r="O1214">
            <v>126.56</v>
          </cell>
          <cell r="P1214">
            <v>-7.64</v>
          </cell>
          <cell r="Q1214">
            <v>-45.72</v>
          </cell>
          <cell r="R1214">
            <v>119.74</v>
          </cell>
          <cell r="S1214">
            <v>-19.079999999999998</v>
          </cell>
          <cell r="T1214">
            <v>43.48</v>
          </cell>
          <cell r="U1214">
            <v>-27.07</v>
          </cell>
          <cell r="V1214">
            <v>-311.63</v>
          </cell>
          <cell r="W1214">
            <v>-409.07</v>
          </cell>
          <cell r="X1214">
            <v>3.56</v>
          </cell>
          <cell r="Y1214">
            <v>-9.82</v>
          </cell>
          <cell r="Z1214">
            <v>588.38</v>
          </cell>
          <cell r="AA1214">
            <v>-6.95</v>
          </cell>
          <cell r="AB1214">
            <v>144.34</v>
          </cell>
          <cell r="AC1214">
            <v>90.8</v>
          </cell>
          <cell r="AD1214">
            <v>32.799999999999997</v>
          </cell>
          <cell r="AE1214">
            <v>-130.9</v>
          </cell>
          <cell r="AF1214">
            <v>166.99</v>
          </cell>
          <cell r="AG1214">
            <v>33.24</v>
          </cell>
          <cell r="AH1214">
            <v>-46.47</v>
          </cell>
          <cell r="AI1214">
            <v>-250.13</v>
          </cell>
          <cell r="AJ1214">
            <v>-288.55</v>
          </cell>
          <cell r="AK1214">
            <v>-36.950000000000003</v>
          </cell>
          <cell r="AL1214">
            <v>43.04</v>
          </cell>
          <cell r="AM1214">
            <v>177.09</v>
          </cell>
          <cell r="AN1214">
            <v>12.38</v>
          </cell>
          <cell r="AO1214">
            <v>34.74</v>
          </cell>
          <cell r="AP1214">
            <v>16.57</v>
          </cell>
          <cell r="AQ1214">
            <v>7.15</v>
          </cell>
          <cell r="AR1214">
            <v>-604.49</v>
          </cell>
          <cell r="AS1214">
            <v>1.41</v>
          </cell>
          <cell r="AT1214">
            <v>90.96</v>
          </cell>
          <cell r="AU1214">
            <v>-22.99</v>
          </cell>
          <cell r="AV1214">
            <v>-463.59</v>
          </cell>
          <cell r="AW1214">
            <v>-162.30000000000001</v>
          </cell>
          <cell r="AX1214">
            <v>8.25</v>
          </cell>
          <cell r="AY1214">
            <v>12</v>
          </cell>
          <cell r="AZ1214">
            <v>-3.55</v>
          </cell>
          <cell r="BA1214">
            <v>-8.82</v>
          </cell>
          <cell r="BB1214">
            <v>-9.89</v>
          </cell>
          <cell r="BC1214">
            <v>-44.65</v>
          </cell>
          <cell r="BD1214">
            <v>-1.33</v>
          </cell>
          <cell r="BE1214">
            <v>-606.37</v>
          </cell>
          <cell r="BF1214">
            <v>-23.34</v>
          </cell>
          <cell r="BG1214">
            <v>17.690000000000001</v>
          </cell>
          <cell r="BH1214">
            <v>-30.22</v>
          </cell>
          <cell r="BI1214">
            <v>-649.13</v>
          </cell>
          <cell r="BJ1214">
            <v>-194.6</v>
          </cell>
          <cell r="BK1214">
            <v>59.98</v>
          </cell>
          <cell r="BL1214">
            <v>69.37</v>
          </cell>
          <cell r="BM1214">
            <v>262.89999999999998</v>
          </cell>
          <cell r="BN1214">
            <v>-22.64</v>
          </cell>
          <cell r="BO1214">
            <v>-12.33</v>
          </cell>
          <cell r="BP1214">
            <v>-41.53</v>
          </cell>
          <cell r="BQ1214">
            <v>-42.5</v>
          </cell>
          <cell r="BR1214">
            <v>-915.05</v>
          </cell>
          <cell r="BS1214">
            <v>-20.59</v>
          </cell>
          <cell r="BT1214">
            <v>-35.729999999999997</v>
          </cell>
          <cell r="BU1214">
            <v>17.239999999999998</v>
          </cell>
          <cell r="BV1214">
            <v>-791.5</v>
          </cell>
          <cell r="BW1214">
            <v>-202.92</v>
          </cell>
          <cell r="BX1214">
            <v>-13.77</v>
          </cell>
          <cell r="BY1214">
            <v>15.09</v>
          </cell>
          <cell r="BZ1214">
            <v>173.67</v>
          </cell>
          <cell r="CA1214">
            <v>-37.82</v>
          </cell>
          <cell r="CB1214">
            <v>8.6199999999999992</v>
          </cell>
          <cell r="CC1214">
            <v>17.18</v>
          </cell>
          <cell r="CD1214">
            <v>-44.53</v>
          </cell>
          <cell r="CE1214">
            <v>-662.24</v>
          </cell>
          <cell r="CF1214">
            <v>-16.82</v>
          </cell>
          <cell r="CG1214">
            <v>-2.3199999999999998</v>
          </cell>
          <cell r="CH1214">
            <v>-20.079999999999998</v>
          </cell>
          <cell r="CI1214">
            <v>-442.23</v>
          </cell>
          <cell r="CJ1214">
            <v>-256.70999999999998</v>
          </cell>
          <cell r="CK1214">
            <v>13.19</v>
          </cell>
          <cell r="CL1214">
            <v>91.26</v>
          </cell>
          <cell r="CM1214">
            <v>69.73</v>
          </cell>
          <cell r="CN1214">
            <v>-7.71</v>
          </cell>
          <cell r="CO1214">
            <v>-47.77</v>
          </cell>
          <cell r="CP1214">
            <v>15.91</v>
          </cell>
          <cell r="CQ1214">
            <v>-58.68</v>
          </cell>
          <cell r="CR1214">
            <v>-1682</v>
          </cell>
          <cell r="CS1214">
            <v>-31.87</v>
          </cell>
          <cell r="CT1214">
            <v>-39.4</v>
          </cell>
          <cell r="CU1214">
            <v>-82.99</v>
          </cell>
          <cell r="CV1214">
            <v>-516.53</v>
          </cell>
          <cell r="CW1214">
            <v>-504.74</v>
          </cell>
          <cell r="CX1214">
            <v>-43.3</v>
          </cell>
          <cell r="CY1214">
            <v>-129.86000000000001</v>
          </cell>
          <cell r="CZ1214">
            <v>-129.47</v>
          </cell>
          <cell r="DA1214">
            <v>-26.56</v>
          </cell>
          <cell r="DB1214">
            <v>-77.540000000000006</v>
          </cell>
          <cell r="DC1214">
            <v>-25.18</v>
          </cell>
          <cell r="DD1214">
            <v>-74.569999999999993</v>
          </cell>
          <cell r="DE1214">
            <v>-862.35</v>
          </cell>
          <cell r="DF1214">
            <v>-94.73</v>
          </cell>
          <cell r="DG1214">
            <v>22.67</v>
          </cell>
          <cell r="DH1214">
            <v>43.81</v>
          </cell>
          <cell r="DI1214">
            <v>-369.71</v>
          </cell>
          <cell r="DJ1214">
            <v>-298.88</v>
          </cell>
          <cell r="DK1214">
            <v>-47.41</v>
          </cell>
          <cell r="DL1214">
            <v>-59.34</v>
          </cell>
          <cell r="DM1214">
            <v>-178.63</v>
          </cell>
          <cell r="DN1214">
            <v>-13.23</v>
          </cell>
          <cell r="DO1214">
            <v>13.88</v>
          </cell>
          <cell r="DP1214">
            <v>127.11</v>
          </cell>
          <cell r="DQ1214">
            <v>-7.89</v>
          </cell>
          <cell r="DR1214">
            <v>0</v>
          </cell>
          <cell r="DS1214">
            <v>0</v>
          </cell>
          <cell r="DT1214">
            <v>0</v>
          </cell>
          <cell r="DU1214">
            <v>0</v>
          </cell>
          <cell r="DV1214">
            <v>0</v>
          </cell>
          <cell r="DW1214">
            <v>0</v>
          </cell>
          <cell r="DX1214">
            <v>0</v>
          </cell>
          <cell r="DY1214">
            <v>0</v>
          </cell>
          <cell r="DZ1214">
            <v>0</v>
          </cell>
          <cell r="EA1214">
            <v>0</v>
          </cell>
          <cell r="EB1214">
            <v>0</v>
          </cell>
          <cell r="EC1214">
            <v>0</v>
          </cell>
          <cell r="ED1214">
            <v>0</v>
          </cell>
        </row>
        <row r="1215">
          <cell r="F1215">
            <v>77.31</v>
          </cell>
          <cell r="G1215">
            <v>212.95</v>
          </cell>
          <cell r="H1215">
            <v>54.3</v>
          </cell>
          <cell r="I1215">
            <v>-276.72000000000003</v>
          </cell>
          <cell r="J1215">
            <v>-221.65</v>
          </cell>
          <cell r="K1215">
            <v>8.75</v>
          </cell>
          <cell r="L1215">
            <v>-3.73</v>
          </cell>
          <cell r="M1215">
            <v>280.10000000000002</v>
          </cell>
          <cell r="N1215">
            <v>146.24</v>
          </cell>
          <cell r="O1215">
            <v>44.77</v>
          </cell>
          <cell r="P1215">
            <v>0</v>
          </cell>
          <cell r="Q1215">
            <v>-56.49</v>
          </cell>
          <cell r="R1215">
            <v>16.329999999999998</v>
          </cell>
          <cell r="S1215">
            <v>-12.03</v>
          </cell>
          <cell r="T1215">
            <v>39.83</v>
          </cell>
          <cell r="U1215">
            <v>-33.07</v>
          </cell>
          <cell r="V1215">
            <v>-452.91</v>
          </cell>
          <cell r="W1215">
            <v>-239.68</v>
          </cell>
          <cell r="X1215">
            <v>-17.97</v>
          </cell>
          <cell r="Y1215">
            <v>72.95</v>
          </cell>
          <cell r="Z1215">
            <v>240.35</v>
          </cell>
          <cell r="AA1215">
            <v>49.68</v>
          </cell>
          <cell r="AB1215">
            <v>123.22</v>
          </cell>
          <cell r="AC1215">
            <v>141.74</v>
          </cell>
          <cell r="AD1215">
            <v>104.2</v>
          </cell>
          <cell r="AE1215">
            <v>447.71</v>
          </cell>
          <cell r="AF1215">
            <v>153.65</v>
          </cell>
          <cell r="AG1215">
            <v>46.44</v>
          </cell>
          <cell r="AH1215">
            <v>58.74</v>
          </cell>
          <cell r="AI1215">
            <v>-483.49</v>
          </cell>
          <cell r="AJ1215">
            <v>-31.25</v>
          </cell>
          <cell r="AK1215">
            <v>49.75</v>
          </cell>
          <cell r="AL1215">
            <v>117</v>
          </cell>
          <cell r="AM1215">
            <v>202.24</v>
          </cell>
          <cell r="AN1215">
            <v>99.19</v>
          </cell>
          <cell r="AO1215">
            <v>69.86</v>
          </cell>
          <cell r="AP1215">
            <v>133.59</v>
          </cell>
          <cell r="AQ1215">
            <v>31.98</v>
          </cell>
          <cell r="AR1215">
            <v>-497.53</v>
          </cell>
          <cell r="AS1215">
            <v>25.88</v>
          </cell>
          <cell r="AT1215">
            <v>1.1100000000000001</v>
          </cell>
          <cell r="AU1215">
            <v>70.89</v>
          </cell>
          <cell r="AV1215">
            <v>-560.49</v>
          </cell>
          <cell r="AW1215">
            <v>-333.57</v>
          </cell>
          <cell r="AX1215">
            <v>2.15</v>
          </cell>
          <cell r="AY1215">
            <v>-9.33</v>
          </cell>
          <cell r="AZ1215">
            <v>128.56</v>
          </cell>
          <cell r="BA1215">
            <v>16.670000000000002</v>
          </cell>
          <cell r="BB1215">
            <v>121.94</v>
          </cell>
          <cell r="BC1215">
            <v>91.29</v>
          </cell>
          <cell r="BD1215">
            <v>-52.6</v>
          </cell>
          <cell r="BE1215">
            <v>-979.05</v>
          </cell>
          <cell r="BF1215">
            <v>-35.130000000000003</v>
          </cell>
          <cell r="BG1215">
            <v>11.15</v>
          </cell>
          <cell r="BH1215">
            <v>-33.25</v>
          </cell>
          <cell r="BI1215">
            <v>-619.09</v>
          </cell>
          <cell r="BJ1215">
            <v>-319.64999999999998</v>
          </cell>
          <cell r="BK1215">
            <v>-33.18</v>
          </cell>
          <cell r="BL1215">
            <v>56.01</v>
          </cell>
          <cell r="BM1215">
            <v>171.95</v>
          </cell>
          <cell r="BN1215">
            <v>-41.41</v>
          </cell>
          <cell r="BO1215">
            <v>-33.880000000000003</v>
          </cell>
          <cell r="BP1215">
            <v>-32.44</v>
          </cell>
          <cell r="BQ1215">
            <v>-70.12</v>
          </cell>
          <cell r="BR1215">
            <v>-1142.3900000000001</v>
          </cell>
          <cell r="BS1215">
            <v>-16.11</v>
          </cell>
          <cell r="BT1215">
            <v>-7.8</v>
          </cell>
          <cell r="BU1215">
            <v>-63.13</v>
          </cell>
          <cell r="BV1215">
            <v>-744.07</v>
          </cell>
          <cell r="BW1215">
            <v>-392.81</v>
          </cell>
          <cell r="BX1215">
            <v>-38.630000000000003</v>
          </cell>
          <cell r="BY1215">
            <v>-51.23</v>
          </cell>
          <cell r="BZ1215">
            <v>149.91</v>
          </cell>
          <cell r="CA1215">
            <v>-16.13</v>
          </cell>
          <cell r="CB1215">
            <v>55.82</v>
          </cell>
          <cell r="CC1215">
            <v>4.1399999999999997</v>
          </cell>
          <cell r="CD1215">
            <v>-22.36</v>
          </cell>
          <cell r="CE1215">
            <v>-1156.8599999999999</v>
          </cell>
          <cell r="CF1215">
            <v>23.97</v>
          </cell>
          <cell r="CG1215">
            <v>-55.15</v>
          </cell>
          <cell r="CH1215">
            <v>-48.9</v>
          </cell>
          <cell r="CI1215">
            <v>-859.69</v>
          </cell>
          <cell r="CJ1215">
            <v>-345.93</v>
          </cell>
          <cell r="CK1215">
            <v>-9.34</v>
          </cell>
          <cell r="CL1215">
            <v>57.65</v>
          </cell>
          <cell r="CM1215">
            <v>114.02</v>
          </cell>
          <cell r="CN1215">
            <v>-6.87</v>
          </cell>
          <cell r="CO1215">
            <v>51.68</v>
          </cell>
          <cell r="CP1215">
            <v>-39.909999999999997</v>
          </cell>
          <cell r="CQ1215">
            <v>-38.4</v>
          </cell>
          <cell r="CR1215">
            <v>-1390.36</v>
          </cell>
          <cell r="CS1215">
            <v>-45.55</v>
          </cell>
          <cell r="CT1215">
            <v>-30.77</v>
          </cell>
          <cell r="CU1215">
            <v>-46.92</v>
          </cell>
          <cell r="CV1215">
            <v>-512.28</v>
          </cell>
          <cell r="CW1215">
            <v>-369.9</v>
          </cell>
          <cell r="CX1215">
            <v>-58.15</v>
          </cell>
          <cell r="CY1215">
            <v>-58.38</v>
          </cell>
          <cell r="CZ1215">
            <v>-94</v>
          </cell>
          <cell r="DA1215">
            <v>-67.64</v>
          </cell>
          <cell r="DB1215">
            <v>-35.909999999999997</v>
          </cell>
          <cell r="DC1215">
            <v>-29.87</v>
          </cell>
          <cell r="DD1215">
            <v>-40.99</v>
          </cell>
          <cell r="DE1215">
            <v>-842.37</v>
          </cell>
          <cell r="DF1215">
            <v>-33.229999999999997</v>
          </cell>
          <cell r="DG1215">
            <v>25.89</v>
          </cell>
          <cell r="DH1215">
            <v>-16.98</v>
          </cell>
          <cell r="DI1215">
            <v>-257.72000000000003</v>
          </cell>
          <cell r="DJ1215">
            <v>-355.3</v>
          </cell>
          <cell r="DK1215">
            <v>-17.21</v>
          </cell>
          <cell r="DL1215">
            <v>-84.56</v>
          </cell>
          <cell r="DM1215">
            <v>-109.68</v>
          </cell>
          <cell r="DN1215">
            <v>7.75</v>
          </cell>
          <cell r="DO1215">
            <v>15.81</v>
          </cell>
          <cell r="DP1215">
            <v>-6.08</v>
          </cell>
          <cell r="DQ1215">
            <v>-11.05</v>
          </cell>
          <cell r="DR1215">
            <v>0</v>
          </cell>
          <cell r="DS1215">
            <v>0</v>
          </cell>
          <cell r="DT1215">
            <v>0</v>
          </cell>
          <cell r="DU1215">
            <v>0</v>
          </cell>
          <cell r="DV1215">
            <v>0</v>
          </cell>
          <cell r="DW1215">
            <v>0</v>
          </cell>
          <cell r="DX1215">
            <v>0</v>
          </cell>
          <cell r="DY1215">
            <v>0</v>
          </cell>
          <cell r="DZ1215">
            <v>0</v>
          </cell>
          <cell r="EA1215">
            <v>0</v>
          </cell>
          <cell r="EB1215">
            <v>0</v>
          </cell>
          <cell r="EC1215">
            <v>0</v>
          </cell>
          <cell r="ED1215">
            <v>0</v>
          </cell>
        </row>
        <row r="1216"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K1216">
            <v>0</v>
          </cell>
          <cell r="BL1216">
            <v>0</v>
          </cell>
          <cell r="BM1216">
            <v>0</v>
          </cell>
          <cell r="BN1216">
            <v>0</v>
          </cell>
          <cell r="BO1216">
            <v>0</v>
          </cell>
          <cell r="BP1216">
            <v>0</v>
          </cell>
          <cell r="BQ1216">
            <v>0</v>
          </cell>
          <cell r="BR1216">
            <v>0</v>
          </cell>
          <cell r="BS1216">
            <v>0</v>
          </cell>
          <cell r="BT1216">
            <v>0</v>
          </cell>
          <cell r="BU1216">
            <v>0</v>
          </cell>
          <cell r="BV1216">
            <v>0</v>
          </cell>
          <cell r="BW1216">
            <v>0</v>
          </cell>
          <cell r="BX1216">
            <v>0</v>
          </cell>
          <cell r="BY1216">
            <v>0</v>
          </cell>
          <cell r="BZ1216">
            <v>0</v>
          </cell>
          <cell r="CA1216">
            <v>0</v>
          </cell>
          <cell r="CB1216">
            <v>0</v>
          </cell>
          <cell r="CC1216">
            <v>0</v>
          </cell>
          <cell r="CD1216">
            <v>0</v>
          </cell>
          <cell r="CE1216">
            <v>0</v>
          </cell>
          <cell r="CF1216">
            <v>0</v>
          </cell>
          <cell r="CG1216">
            <v>0</v>
          </cell>
          <cell r="CH1216">
            <v>0</v>
          </cell>
          <cell r="CI1216">
            <v>0</v>
          </cell>
          <cell r="CJ1216">
            <v>0</v>
          </cell>
          <cell r="CK1216">
            <v>0</v>
          </cell>
          <cell r="CL1216">
            <v>0</v>
          </cell>
          <cell r="CM1216">
            <v>0</v>
          </cell>
          <cell r="CN1216">
            <v>0</v>
          </cell>
          <cell r="CO1216">
            <v>0</v>
          </cell>
          <cell r="CP1216">
            <v>0</v>
          </cell>
          <cell r="CQ1216">
            <v>0</v>
          </cell>
          <cell r="CR1216">
            <v>-447.43</v>
          </cell>
          <cell r="CS1216">
            <v>-3.28</v>
          </cell>
          <cell r="CT1216">
            <v>0.06</v>
          </cell>
          <cell r="CU1216">
            <v>17.079999999999998</v>
          </cell>
          <cell r="CV1216">
            <v>-408.13</v>
          </cell>
          <cell r="CW1216">
            <v>-219.22</v>
          </cell>
          <cell r="CX1216">
            <v>-54.4</v>
          </cell>
          <cell r="CY1216">
            <v>134.25</v>
          </cell>
          <cell r="CZ1216">
            <v>18.84</v>
          </cell>
          <cell r="DA1216">
            <v>144.47</v>
          </cell>
          <cell r="DB1216">
            <v>-5.08</v>
          </cell>
          <cell r="DC1216">
            <v>-36.04</v>
          </cell>
          <cell r="DD1216">
            <v>-35.979999999999997</v>
          </cell>
          <cell r="DE1216">
            <v>272.5</v>
          </cell>
          <cell r="DF1216">
            <v>59.14</v>
          </cell>
          <cell r="DG1216">
            <v>19.600000000000001</v>
          </cell>
          <cell r="DH1216">
            <v>-58.82</v>
          </cell>
          <cell r="DI1216">
            <v>-164.81</v>
          </cell>
          <cell r="DJ1216">
            <v>-298.23</v>
          </cell>
          <cell r="DK1216">
            <v>26.33</v>
          </cell>
          <cell r="DL1216">
            <v>125.46</v>
          </cell>
          <cell r="DM1216">
            <v>172.09</v>
          </cell>
          <cell r="DN1216">
            <v>277.27</v>
          </cell>
          <cell r="DO1216">
            <v>72.040000000000006</v>
          </cell>
          <cell r="DP1216">
            <v>112.73</v>
          </cell>
          <cell r="DQ1216">
            <v>-70.3</v>
          </cell>
          <cell r="DR1216">
            <v>0</v>
          </cell>
          <cell r="DS1216">
            <v>0</v>
          </cell>
          <cell r="DT1216">
            <v>0</v>
          </cell>
          <cell r="DU1216">
            <v>0</v>
          </cell>
          <cell r="DV1216">
            <v>0</v>
          </cell>
          <cell r="DW1216">
            <v>0</v>
          </cell>
          <cell r="DX1216">
            <v>0</v>
          </cell>
          <cell r="DY1216">
            <v>0</v>
          </cell>
          <cell r="DZ1216">
            <v>0</v>
          </cell>
          <cell r="EA1216">
            <v>0</v>
          </cell>
          <cell r="EB1216">
            <v>0</v>
          </cell>
          <cell r="EC1216">
            <v>0</v>
          </cell>
          <cell r="ED1216">
            <v>0</v>
          </cell>
        </row>
        <row r="1217"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  <cell r="BQ1217">
            <v>0</v>
          </cell>
          <cell r="BR1217">
            <v>0</v>
          </cell>
          <cell r="BS1217">
            <v>0</v>
          </cell>
          <cell r="BT1217">
            <v>0</v>
          </cell>
          <cell r="BU1217">
            <v>0</v>
          </cell>
          <cell r="BV1217">
            <v>0</v>
          </cell>
          <cell r="BW1217">
            <v>0</v>
          </cell>
          <cell r="BX1217">
            <v>0</v>
          </cell>
          <cell r="BY1217">
            <v>0</v>
          </cell>
          <cell r="BZ1217">
            <v>0</v>
          </cell>
          <cell r="CA1217">
            <v>0</v>
          </cell>
          <cell r="CB1217">
            <v>0</v>
          </cell>
          <cell r="CC1217">
            <v>0</v>
          </cell>
          <cell r="CD1217">
            <v>0</v>
          </cell>
          <cell r="CE1217">
            <v>0</v>
          </cell>
          <cell r="CF1217">
            <v>0</v>
          </cell>
          <cell r="CG1217">
            <v>0</v>
          </cell>
          <cell r="CH1217">
            <v>0</v>
          </cell>
          <cell r="CI1217">
            <v>0</v>
          </cell>
          <cell r="CJ1217">
            <v>0</v>
          </cell>
          <cell r="CK1217">
            <v>0</v>
          </cell>
          <cell r="CL1217">
            <v>0</v>
          </cell>
          <cell r="CM1217">
            <v>0</v>
          </cell>
          <cell r="CN1217">
            <v>0</v>
          </cell>
          <cell r="CO1217">
            <v>0</v>
          </cell>
          <cell r="CP1217">
            <v>0</v>
          </cell>
          <cell r="CQ1217">
            <v>0</v>
          </cell>
          <cell r="CR1217">
            <v>1555.94</v>
          </cell>
          <cell r="CS1217">
            <v>72.81</v>
          </cell>
          <cell r="CT1217">
            <v>-2.02</v>
          </cell>
          <cell r="CU1217">
            <v>207.82</v>
          </cell>
          <cell r="CV1217">
            <v>-49.02</v>
          </cell>
          <cell r="CW1217">
            <v>-120.47</v>
          </cell>
          <cell r="CX1217">
            <v>101.75</v>
          </cell>
          <cell r="CY1217">
            <v>489.18</v>
          </cell>
          <cell r="CZ1217">
            <v>200.6</v>
          </cell>
          <cell r="DA1217">
            <v>194.89</v>
          </cell>
          <cell r="DB1217">
            <v>302.72000000000003</v>
          </cell>
          <cell r="DC1217">
            <v>96.05</v>
          </cell>
          <cell r="DD1217">
            <v>61.63</v>
          </cell>
          <cell r="DE1217">
            <v>3022.27</v>
          </cell>
          <cell r="DF1217">
            <v>255.18</v>
          </cell>
          <cell r="DG1217">
            <v>40.21</v>
          </cell>
          <cell r="DH1217">
            <v>116.54</v>
          </cell>
          <cell r="DI1217">
            <v>-75.03</v>
          </cell>
          <cell r="DJ1217">
            <v>-108.02</v>
          </cell>
          <cell r="DK1217">
            <v>220.55</v>
          </cell>
          <cell r="DL1217">
            <v>568.22</v>
          </cell>
          <cell r="DM1217">
            <v>649.17999999999995</v>
          </cell>
          <cell r="DN1217">
            <v>639.98</v>
          </cell>
          <cell r="DO1217">
            <v>474.95</v>
          </cell>
          <cell r="DP1217">
            <v>249.36</v>
          </cell>
          <cell r="DQ1217">
            <v>-8.83</v>
          </cell>
          <cell r="DR1217">
            <v>0</v>
          </cell>
          <cell r="DS1217">
            <v>0</v>
          </cell>
          <cell r="DT1217">
            <v>0</v>
          </cell>
          <cell r="DU1217">
            <v>0</v>
          </cell>
          <cell r="DV1217">
            <v>0</v>
          </cell>
          <cell r="DW1217">
            <v>0</v>
          </cell>
          <cell r="DX1217">
            <v>0</v>
          </cell>
          <cell r="DY1217">
            <v>0</v>
          </cell>
          <cell r="DZ1217">
            <v>0</v>
          </cell>
          <cell r="EA1217">
            <v>0</v>
          </cell>
          <cell r="EB1217">
            <v>0</v>
          </cell>
          <cell r="EC1217">
            <v>0</v>
          </cell>
          <cell r="ED1217">
            <v>0</v>
          </cell>
        </row>
        <row r="1218"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  <cell r="BL1218">
            <v>0</v>
          </cell>
          <cell r="BM1218">
            <v>0</v>
          </cell>
          <cell r="BN1218">
            <v>0</v>
          </cell>
          <cell r="BO1218">
            <v>0</v>
          </cell>
          <cell r="BP1218">
            <v>0</v>
          </cell>
          <cell r="BQ1218">
            <v>0</v>
          </cell>
          <cell r="BR1218">
            <v>0</v>
          </cell>
          <cell r="BS1218">
            <v>0</v>
          </cell>
          <cell r="BT1218">
            <v>0</v>
          </cell>
          <cell r="BU1218">
            <v>0</v>
          </cell>
          <cell r="BV1218">
            <v>0</v>
          </cell>
          <cell r="BW1218">
            <v>0</v>
          </cell>
          <cell r="BX1218">
            <v>0</v>
          </cell>
          <cell r="BY1218">
            <v>0</v>
          </cell>
          <cell r="BZ1218">
            <v>0</v>
          </cell>
          <cell r="CA1218">
            <v>0</v>
          </cell>
          <cell r="CB1218">
            <v>0</v>
          </cell>
          <cell r="CC1218">
            <v>0</v>
          </cell>
          <cell r="CD1218">
            <v>0</v>
          </cell>
          <cell r="CE1218">
            <v>0</v>
          </cell>
          <cell r="CF1218">
            <v>0</v>
          </cell>
          <cell r="CG1218">
            <v>0</v>
          </cell>
          <cell r="CH1218">
            <v>0</v>
          </cell>
          <cell r="CI1218">
            <v>0</v>
          </cell>
          <cell r="CJ1218">
            <v>0</v>
          </cell>
          <cell r="CK1218">
            <v>0</v>
          </cell>
          <cell r="CL1218">
            <v>0</v>
          </cell>
          <cell r="CM1218">
            <v>0</v>
          </cell>
          <cell r="CN1218">
            <v>0</v>
          </cell>
          <cell r="CO1218">
            <v>0</v>
          </cell>
          <cell r="CP1218">
            <v>0</v>
          </cell>
          <cell r="CQ1218">
            <v>0</v>
          </cell>
          <cell r="CR1218">
            <v>-333.75</v>
          </cell>
          <cell r="CS1218">
            <v>-48.96</v>
          </cell>
          <cell r="CT1218">
            <v>-13.59</v>
          </cell>
          <cell r="CU1218">
            <v>-34.54</v>
          </cell>
          <cell r="CV1218">
            <v>-41.61</v>
          </cell>
          <cell r="CW1218">
            <v>-4.8099999999999996</v>
          </cell>
          <cell r="CX1218">
            <v>-29.91</v>
          </cell>
          <cell r="CY1218">
            <v>-29.73</v>
          </cell>
          <cell r="CZ1218">
            <v>-55.13</v>
          </cell>
          <cell r="DA1218">
            <v>-50.16</v>
          </cell>
          <cell r="DB1218">
            <v>-49.65</v>
          </cell>
          <cell r="DC1218">
            <v>-16.27</v>
          </cell>
          <cell r="DD1218">
            <v>40.61</v>
          </cell>
          <cell r="DE1218">
            <v>-527.30999999999995</v>
          </cell>
          <cell r="DF1218">
            <v>-37.659999999999997</v>
          </cell>
          <cell r="DG1218">
            <v>-10.76</v>
          </cell>
          <cell r="DH1218">
            <v>-52.76</v>
          </cell>
          <cell r="DI1218">
            <v>-30.1</v>
          </cell>
          <cell r="DJ1218">
            <v>-54.6</v>
          </cell>
          <cell r="DK1218">
            <v>-35.36</v>
          </cell>
          <cell r="DL1218">
            <v>-66.86</v>
          </cell>
          <cell r="DM1218">
            <v>-48.61</v>
          </cell>
          <cell r="DN1218">
            <v>-86.31</v>
          </cell>
          <cell r="DO1218">
            <v>-27.94</v>
          </cell>
          <cell r="DP1218">
            <v>-60.42</v>
          </cell>
          <cell r="DQ1218">
            <v>-15.94</v>
          </cell>
          <cell r="DR1218">
            <v>0</v>
          </cell>
          <cell r="DS1218">
            <v>0</v>
          </cell>
          <cell r="DT1218">
            <v>0</v>
          </cell>
          <cell r="DU1218">
            <v>0</v>
          </cell>
          <cell r="DV1218">
            <v>0</v>
          </cell>
          <cell r="DW1218">
            <v>0</v>
          </cell>
          <cell r="DX1218">
            <v>0</v>
          </cell>
          <cell r="DY1218">
            <v>0</v>
          </cell>
          <cell r="DZ1218">
            <v>0</v>
          </cell>
          <cell r="EA1218">
            <v>0</v>
          </cell>
          <cell r="EB1218">
            <v>0</v>
          </cell>
          <cell r="EC1218">
            <v>0</v>
          </cell>
          <cell r="ED1218">
            <v>0</v>
          </cell>
        </row>
        <row r="1219"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0</v>
          </cell>
          <cell r="BD1219">
            <v>0</v>
          </cell>
          <cell r="BE1219">
            <v>0</v>
          </cell>
          <cell r="BF1219">
            <v>0</v>
          </cell>
          <cell r="BG1219">
            <v>0</v>
          </cell>
          <cell r="BH1219">
            <v>0</v>
          </cell>
          <cell r="BI1219">
            <v>0</v>
          </cell>
          <cell r="BJ1219">
            <v>0</v>
          </cell>
          <cell r="BK1219">
            <v>0</v>
          </cell>
          <cell r="BL1219">
            <v>0</v>
          </cell>
          <cell r="BM1219">
            <v>0</v>
          </cell>
          <cell r="BN1219">
            <v>0</v>
          </cell>
          <cell r="BO1219">
            <v>0</v>
          </cell>
          <cell r="BP1219">
            <v>0</v>
          </cell>
          <cell r="BQ1219">
            <v>0</v>
          </cell>
          <cell r="BR1219">
            <v>0</v>
          </cell>
          <cell r="BS1219">
            <v>0</v>
          </cell>
          <cell r="BT1219">
            <v>0</v>
          </cell>
          <cell r="BU1219">
            <v>0</v>
          </cell>
          <cell r="BV1219">
            <v>0</v>
          </cell>
          <cell r="BW1219">
            <v>0</v>
          </cell>
          <cell r="BX1219">
            <v>0</v>
          </cell>
          <cell r="BY1219">
            <v>0</v>
          </cell>
          <cell r="BZ1219">
            <v>0</v>
          </cell>
          <cell r="CA1219">
            <v>0</v>
          </cell>
          <cell r="CB1219">
            <v>0</v>
          </cell>
          <cell r="CC1219">
            <v>0</v>
          </cell>
          <cell r="CD1219">
            <v>0</v>
          </cell>
          <cell r="CE1219">
            <v>0</v>
          </cell>
          <cell r="CF1219">
            <v>0</v>
          </cell>
          <cell r="CG1219">
            <v>0</v>
          </cell>
          <cell r="CH1219">
            <v>0</v>
          </cell>
          <cell r="CI1219">
            <v>0</v>
          </cell>
          <cell r="CJ1219">
            <v>0</v>
          </cell>
          <cell r="CK1219">
            <v>0</v>
          </cell>
          <cell r="CL1219">
            <v>0</v>
          </cell>
          <cell r="CM1219">
            <v>0</v>
          </cell>
          <cell r="CN1219">
            <v>0</v>
          </cell>
          <cell r="CO1219">
            <v>0</v>
          </cell>
          <cell r="CP1219">
            <v>0</v>
          </cell>
          <cell r="CQ1219">
            <v>0</v>
          </cell>
          <cell r="CR1219">
            <v>-327.78</v>
          </cell>
          <cell r="CS1219">
            <v>13.77</v>
          </cell>
          <cell r="CT1219">
            <v>-10.119999999999999</v>
          </cell>
          <cell r="CU1219">
            <v>-13.36</v>
          </cell>
          <cell r="CV1219">
            <v>-30.31</v>
          </cell>
          <cell r="CW1219">
            <v>-8.6</v>
          </cell>
          <cell r="CX1219">
            <v>-40.450000000000003</v>
          </cell>
          <cell r="CY1219">
            <v>-33.25</v>
          </cell>
          <cell r="CZ1219">
            <v>-39.46</v>
          </cell>
          <cell r="DA1219">
            <v>-44.05</v>
          </cell>
          <cell r="DB1219">
            <v>-40.6</v>
          </cell>
          <cell r="DC1219">
            <v>-12.69</v>
          </cell>
          <cell r="DD1219">
            <v>-68.67</v>
          </cell>
          <cell r="DE1219">
            <v>-342.92</v>
          </cell>
          <cell r="DF1219">
            <v>-42</v>
          </cell>
          <cell r="DG1219">
            <v>-13.23</v>
          </cell>
          <cell r="DH1219">
            <v>-23.21</v>
          </cell>
          <cell r="DI1219">
            <v>-35.26</v>
          </cell>
          <cell r="DJ1219">
            <v>-18.170000000000002</v>
          </cell>
          <cell r="DK1219">
            <v>-21.1</v>
          </cell>
          <cell r="DL1219">
            <v>-20.27</v>
          </cell>
          <cell r="DM1219">
            <v>-45.55</v>
          </cell>
          <cell r="DN1219">
            <v>15.39</v>
          </cell>
          <cell r="DO1219">
            <v>-56.02</v>
          </cell>
          <cell r="DP1219">
            <v>-41.15</v>
          </cell>
          <cell r="DQ1219">
            <v>-42.35</v>
          </cell>
          <cell r="DR1219">
            <v>0</v>
          </cell>
          <cell r="DS1219">
            <v>0</v>
          </cell>
          <cell r="DT1219">
            <v>0</v>
          </cell>
          <cell r="DU1219">
            <v>0</v>
          </cell>
          <cell r="DV1219">
            <v>0</v>
          </cell>
          <cell r="DW1219">
            <v>0</v>
          </cell>
          <cell r="DX1219">
            <v>0</v>
          </cell>
          <cell r="DY1219">
            <v>0</v>
          </cell>
          <cell r="DZ1219">
            <v>0</v>
          </cell>
          <cell r="EA1219">
            <v>0</v>
          </cell>
          <cell r="EB1219">
            <v>0</v>
          </cell>
          <cell r="EC1219">
            <v>0</v>
          </cell>
          <cell r="ED1219">
            <v>0</v>
          </cell>
        </row>
        <row r="1220"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  <cell r="BD1220">
            <v>0</v>
          </cell>
          <cell r="BE1220">
            <v>0</v>
          </cell>
          <cell r="BF1220">
            <v>0</v>
          </cell>
          <cell r="BG1220">
            <v>0</v>
          </cell>
          <cell r="BH1220">
            <v>0</v>
          </cell>
          <cell r="BI1220">
            <v>0</v>
          </cell>
          <cell r="BJ1220">
            <v>0</v>
          </cell>
          <cell r="BK1220">
            <v>0</v>
          </cell>
          <cell r="BL1220">
            <v>0</v>
          </cell>
          <cell r="BM1220">
            <v>0</v>
          </cell>
          <cell r="BN1220">
            <v>0</v>
          </cell>
          <cell r="BO1220">
            <v>0</v>
          </cell>
          <cell r="BP1220">
            <v>0</v>
          </cell>
          <cell r="BQ1220">
            <v>0</v>
          </cell>
          <cell r="BR1220">
            <v>0</v>
          </cell>
          <cell r="BS1220">
            <v>0</v>
          </cell>
          <cell r="BT1220">
            <v>0</v>
          </cell>
          <cell r="BU1220">
            <v>0</v>
          </cell>
          <cell r="BV1220">
            <v>0</v>
          </cell>
          <cell r="BW1220">
            <v>0</v>
          </cell>
          <cell r="BX1220">
            <v>0</v>
          </cell>
          <cell r="BY1220">
            <v>0</v>
          </cell>
          <cell r="BZ1220">
            <v>0</v>
          </cell>
          <cell r="CA1220">
            <v>0</v>
          </cell>
          <cell r="CB1220">
            <v>0</v>
          </cell>
          <cell r="CC1220">
            <v>0</v>
          </cell>
          <cell r="CD1220">
            <v>0</v>
          </cell>
          <cell r="CE1220">
            <v>0</v>
          </cell>
          <cell r="CF1220">
            <v>0</v>
          </cell>
          <cell r="CG1220">
            <v>0</v>
          </cell>
          <cell r="CH1220">
            <v>0</v>
          </cell>
          <cell r="CI1220">
            <v>0</v>
          </cell>
          <cell r="CJ1220">
            <v>0</v>
          </cell>
          <cell r="CK1220">
            <v>0</v>
          </cell>
          <cell r="CL1220">
            <v>0</v>
          </cell>
          <cell r="CM1220">
            <v>0</v>
          </cell>
          <cell r="CN1220">
            <v>0</v>
          </cell>
          <cell r="CO1220">
            <v>0</v>
          </cell>
          <cell r="CP1220">
            <v>0</v>
          </cell>
          <cell r="CQ1220">
            <v>0</v>
          </cell>
          <cell r="CR1220">
            <v>-872.45</v>
          </cell>
          <cell r="CS1220">
            <v>-95.83</v>
          </cell>
          <cell r="CT1220">
            <v>-55.42</v>
          </cell>
          <cell r="CU1220">
            <v>-162.58000000000001</v>
          </cell>
          <cell r="CV1220">
            <v>-61.8</v>
          </cell>
          <cell r="CW1220">
            <v>-38.74</v>
          </cell>
          <cell r="CX1220">
            <v>-52.32</v>
          </cell>
          <cell r="CY1220">
            <v>-25.75</v>
          </cell>
          <cell r="CZ1220">
            <v>-48.29</v>
          </cell>
          <cell r="DA1220">
            <v>-84.3</v>
          </cell>
          <cell r="DB1220">
            <v>-52.69</v>
          </cell>
          <cell r="DC1220">
            <v>-91.81</v>
          </cell>
          <cell r="DD1220">
            <v>-102.91</v>
          </cell>
          <cell r="DE1220">
            <v>-1131.28</v>
          </cell>
          <cell r="DF1220">
            <v>-144.93</v>
          </cell>
          <cell r="DG1220">
            <v>-112.23</v>
          </cell>
          <cell r="DH1220">
            <v>-90.35</v>
          </cell>
          <cell r="DI1220">
            <v>-72.52</v>
          </cell>
          <cell r="DJ1220">
            <v>-47.34</v>
          </cell>
          <cell r="DK1220">
            <v>-83.1</v>
          </cell>
          <cell r="DL1220">
            <v>-54.04</v>
          </cell>
          <cell r="DM1220">
            <v>-53.04</v>
          </cell>
          <cell r="DN1220">
            <v>-139.63</v>
          </cell>
          <cell r="DO1220">
            <v>-110.68</v>
          </cell>
          <cell r="DP1220">
            <v>-129.35</v>
          </cell>
          <cell r="DQ1220">
            <v>-94.05</v>
          </cell>
          <cell r="DR1220">
            <v>0</v>
          </cell>
          <cell r="DS1220">
            <v>0</v>
          </cell>
          <cell r="DT1220">
            <v>0</v>
          </cell>
          <cell r="DU1220">
            <v>0</v>
          </cell>
          <cell r="DV1220">
            <v>0</v>
          </cell>
          <cell r="DW1220">
            <v>0</v>
          </cell>
          <cell r="DX1220">
            <v>0</v>
          </cell>
          <cell r="DY1220">
            <v>0</v>
          </cell>
          <cell r="DZ1220">
            <v>0</v>
          </cell>
          <cell r="EA1220">
            <v>0</v>
          </cell>
          <cell r="EB1220">
            <v>0</v>
          </cell>
          <cell r="EC1220">
            <v>0</v>
          </cell>
          <cell r="ED1220">
            <v>0</v>
          </cell>
        </row>
        <row r="1221"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P1221">
            <v>0</v>
          </cell>
          <cell r="BQ1221">
            <v>0</v>
          </cell>
          <cell r="BR1221">
            <v>0</v>
          </cell>
          <cell r="BS1221">
            <v>0</v>
          </cell>
          <cell r="BT1221">
            <v>0</v>
          </cell>
          <cell r="BU1221">
            <v>0</v>
          </cell>
          <cell r="BV1221">
            <v>0</v>
          </cell>
          <cell r="BW1221">
            <v>0</v>
          </cell>
          <cell r="BX1221">
            <v>0</v>
          </cell>
          <cell r="BY1221">
            <v>0</v>
          </cell>
          <cell r="BZ1221">
            <v>0</v>
          </cell>
          <cell r="CA1221">
            <v>0</v>
          </cell>
          <cell r="CB1221">
            <v>0</v>
          </cell>
          <cell r="CC1221">
            <v>0</v>
          </cell>
          <cell r="CD1221">
            <v>0</v>
          </cell>
          <cell r="CE1221">
            <v>0</v>
          </cell>
          <cell r="CF1221">
            <v>0</v>
          </cell>
          <cell r="CG1221">
            <v>0</v>
          </cell>
          <cell r="CH1221">
            <v>0</v>
          </cell>
          <cell r="CI1221">
            <v>0</v>
          </cell>
          <cell r="CJ1221">
            <v>0</v>
          </cell>
          <cell r="CK1221">
            <v>0</v>
          </cell>
          <cell r="CL1221">
            <v>0</v>
          </cell>
          <cell r="CM1221">
            <v>0</v>
          </cell>
          <cell r="CN1221">
            <v>0</v>
          </cell>
          <cell r="CO1221">
            <v>0</v>
          </cell>
          <cell r="CP1221">
            <v>0</v>
          </cell>
          <cell r="CQ1221">
            <v>0</v>
          </cell>
          <cell r="CR1221">
            <v>0</v>
          </cell>
          <cell r="CS1221">
            <v>0</v>
          </cell>
          <cell r="CT1221">
            <v>0</v>
          </cell>
          <cell r="CU1221">
            <v>0</v>
          </cell>
          <cell r="CV1221">
            <v>0</v>
          </cell>
          <cell r="CW1221">
            <v>0</v>
          </cell>
          <cell r="CX1221">
            <v>0</v>
          </cell>
          <cell r="CY1221">
            <v>0</v>
          </cell>
          <cell r="CZ1221">
            <v>0</v>
          </cell>
          <cell r="DA1221">
            <v>0</v>
          </cell>
          <cell r="DB1221">
            <v>0</v>
          </cell>
          <cell r="DC1221">
            <v>0</v>
          </cell>
          <cell r="DD1221">
            <v>0</v>
          </cell>
          <cell r="DE1221">
            <v>0</v>
          </cell>
          <cell r="DF1221">
            <v>0</v>
          </cell>
          <cell r="DG1221">
            <v>0</v>
          </cell>
          <cell r="DH1221">
            <v>0</v>
          </cell>
          <cell r="DI1221">
            <v>0</v>
          </cell>
          <cell r="DJ1221">
            <v>0</v>
          </cell>
          <cell r="DK1221">
            <v>0</v>
          </cell>
          <cell r="DL1221">
            <v>0</v>
          </cell>
          <cell r="DM1221">
            <v>0</v>
          </cell>
          <cell r="DN1221">
            <v>0</v>
          </cell>
          <cell r="DO1221">
            <v>0</v>
          </cell>
          <cell r="DP1221">
            <v>0</v>
          </cell>
          <cell r="DQ1221">
            <v>0</v>
          </cell>
          <cell r="DR1221">
            <v>0</v>
          </cell>
          <cell r="DS1221">
            <v>0</v>
          </cell>
          <cell r="DT1221">
            <v>0</v>
          </cell>
          <cell r="DU1221">
            <v>0</v>
          </cell>
          <cell r="DV1221">
            <v>0</v>
          </cell>
          <cell r="DW1221">
            <v>0</v>
          </cell>
          <cell r="DX1221">
            <v>0</v>
          </cell>
          <cell r="DY1221">
            <v>0</v>
          </cell>
          <cell r="DZ1221">
            <v>0</v>
          </cell>
          <cell r="EA1221">
            <v>0</v>
          </cell>
          <cell r="EB1221">
            <v>0</v>
          </cell>
          <cell r="EC1221">
            <v>0</v>
          </cell>
          <cell r="ED1221">
            <v>0</v>
          </cell>
        </row>
        <row r="1222"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  <cell r="BN1222">
            <v>0</v>
          </cell>
          <cell r="BO1222">
            <v>0</v>
          </cell>
          <cell r="BP1222">
            <v>0</v>
          </cell>
          <cell r="BQ1222">
            <v>0</v>
          </cell>
          <cell r="BR1222">
            <v>0</v>
          </cell>
          <cell r="BS1222">
            <v>0</v>
          </cell>
          <cell r="BT1222">
            <v>0</v>
          </cell>
          <cell r="BU1222">
            <v>0</v>
          </cell>
          <cell r="BV1222">
            <v>0</v>
          </cell>
          <cell r="BW1222">
            <v>0</v>
          </cell>
          <cell r="BX1222">
            <v>0</v>
          </cell>
          <cell r="BY1222">
            <v>0</v>
          </cell>
          <cell r="BZ1222">
            <v>0</v>
          </cell>
          <cell r="CA1222">
            <v>0</v>
          </cell>
          <cell r="CB1222">
            <v>0</v>
          </cell>
          <cell r="CC1222">
            <v>0</v>
          </cell>
          <cell r="CD1222">
            <v>0</v>
          </cell>
          <cell r="CE1222">
            <v>0</v>
          </cell>
          <cell r="CF1222">
            <v>0</v>
          </cell>
          <cell r="CG1222">
            <v>0</v>
          </cell>
          <cell r="CH1222">
            <v>0</v>
          </cell>
          <cell r="CI1222">
            <v>0</v>
          </cell>
          <cell r="CJ1222">
            <v>0</v>
          </cell>
          <cell r="CK1222">
            <v>0</v>
          </cell>
          <cell r="CL1222">
            <v>0</v>
          </cell>
          <cell r="CM1222">
            <v>0</v>
          </cell>
          <cell r="CN1222">
            <v>0</v>
          </cell>
          <cell r="CO1222">
            <v>0</v>
          </cell>
          <cell r="CP1222">
            <v>0</v>
          </cell>
          <cell r="CQ1222">
            <v>0</v>
          </cell>
          <cell r="CR1222">
            <v>0</v>
          </cell>
          <cell r="CS1222">
            <v>0</v>
          </cell>
          <cell r="CT1222">
            <v>0</v>
          </cell>
          <cell r="CU1222">
            <v>0</v>
          </cell>
          <cell r="CV1222">
            <v>0</v>
          </cell>
          <cell r="CW1222">
            <v>0</v>
          </cell>
          <cell r="CX1222">
            <v>0</v>
          </cell>
          <cell r="CY1222">
            <v>0</v>
          </cell>
          <cell r="CZ1222">
            <v>0</v>
          </cell>
          <cell r="DA1222">
            <v>0</v>
          </cell>
          <cell r="DB1222">
            <v>0</v>
          </cell>
          <cell r="DC1222">
            <v>0</v>
          </cell>
          <cell r="DD1222">
            <v>0</v>
          </cell>
          <cell r="DE1222">
            <v>0</v>
          </cell>
          <cell r="DF1222">
            <v>0</v>
          </cell>
          <cell r="DG1222">
            <v>0</v>
          </cell>
          <cell r="DH1222">
            <v>0</v>
          </cell>
          <cell r="DI1222">
            <v>0</v>
          </cell>
          <cell r="DJ1222">
            <v>0</v>
          </cell>
          <cell r="DK1222">
            <v>0</v>
          </cell>
          <cell r="DL1222">
            <v>0</v>
          </cell>
          <cell r="DM1222">
            <v>0</v>
          </cell>
          <cell r="DN1222">
            <v>0</v>
          </cell>
          <cell r="DO1222">
            <v>0</v>
          </cell>
          <cell r="DP1222">
            <v>0</v>
          </cell>
          <cell r="DQ1222">
            <v>0</v>
          </cell>
          <cell r="DR1222">
            <v>0</v>
          </cell>
          <cell r="DS1222">
            <v>0</v>
          </cell>
          <cell r="DT1222">
            <v>0</v>
          </cell>
          <cell r="DU1222">
            <v>0</v>
          </cell>
          <cell r="DV1222">
            <v>0</v>
          </cell>
          <cell r="DW1222">
            <v>0</v>
          </cell>
          <cell r="DX1222">
            <v>0</v>
          </cell>
          <cell r="DY1222">
            <v>0</v>
          </cell>
          <cell r="DZ1222">
            <v>0</v>
          </cell>
          <cell r="EA1222">
            <v>0</v>
          </cell>
          <cell r="EB1222">
            <v>0</v>
          </cell>
          <cell r="EC1222">
            <v>0</v>
          </cell>
          <cell r="ED1222">
            <v>0</v>
          </cell>
        </row>
        <row r="1223">
          <cell r="F1223">
            <v>-3597.84</v>
          </cell>
          <cell r="G1223">
            <v>-1946.57</v>
          </cell>
          <cell r="H1223">
            <v>-2045.81</v>
          </cell>
          <cell r="I1223">
            <v>-1718.96</v>
          </cell>
          <cell r="J1223">
            <v>-2292.11</v>
          </cell>
          <cell r="K1223">
            <v>-2012.28</v>
          </cell>
          <cell r="L1223">
            <v>-1629.41</v>
          </cell>
          <cell r="M1223">
            <v>-1315.61</v>
          </cell>
          <cell r="N1223">
            <v>-1734.74</v>
          </cell>
          <cell r="O1223">
            <v>-1959.96</v>
          </cell>
          <cell r="P1223">
            <v>-2835.41</v>
          </cell>
          <cell r="Q1223">
            <v>-2741.54</v>
          </cell>
          <cell r="R1223">
            <v>-24073.52</v>
          </cell>
          <cell r="S1223">
            <v>-3166.64</v>
          </cell>
          <cell r="T1223">
            <v>-2142.84</v>
          </cell>
          <cell r="U1223">
            <v>-2045.39</v>
          </cell>
          <cell r="V1223">
            <v>-1687.69</v>
          </cell>
          <cell r="W1223">
            <v>-1959.88</v>
          </cell>
          <cell r="X1223">
            <v>-1901.53</v>
          </cell>
          <cell r="Y1223">
            <v>-1311.11</v>
          </cell>
          <cell r="Z1223">
            <v>-1468.21</v>
          </cell>
          <cell r="AA1223">
            <v>-1496.35</v>
          </cell>
          <cell r="AB1223">
            <v>-1639.51</v>
          </cell>
          <cell r="AC1223">
            <v>-2544.0300000000002</v>
          </cell>
          <cell r="AD1223">
            <v>-2710.34</v>
          </cell>
          <cell r="AE1223">
            <v>-23835.77</v>
          </cell>
          <cell r="AF1223">
            <v>-2752.84</v>
          </cell>
          <cell r="AG1223">
            <v>-2122</v>
          </cell>
          <cell r="AH1223">
            <v>-2008.33</v>
          </cell>
          <cell r="AI1223">
            <v>-1637.07</v>
          </cell>
          <cell r="AJ1223">
            <v>-2136.63</v>
          </cell>
          <cell r="AK1223">
            <v>-1749.3</v>
          </cell>
          <cell r="AL1223">
            <v>-1307.78</v>
          </cell>
          <cell r="AM1223">
            <v>-1345.59</v>
          </cell>
          <cell r="AN1223">
            <v>-1493.41</v>
          </cell>
          <cell r="AO1223">
            <v>-1827.23</v>
          </cell>
          <cell r="AP1223">
            <v>-2662.79</v>
          </cell>
          <cell r="AQ1223">
            <v>-2792.78</v>
          </cell>
          <cell r="AR1223">
            <v>-23923.34</v>
          </cell>
          <cell r="AS1223">
            <v>-2329.73</v>
          </cell>
          <cell r="AT1223">
            <v>-2143.65</v>
          </cell>
          <cell r="AU1223">
            <v>-2041.43</v>
          </cell>
          <cell r="AV1223">
            <v>-1691.63</v>
          </cell>
          <cell r="AW1223">
            <v>-1948.43</v>
          </cell>
          <cell r="AX1223">
            <v>-1913.96</v>
          </cell>
          <cell r="AY1223">
            <v>-1379.27</v>
          </cell>
          <cell r="AZ1223">
            <v>-1352.67</v>
          </cell>
          <cell r="BA1223">
            <v>-1465.01</v>
          </cell>
          <cell r="BB1223">
            <v>-1987.18</v>
          </cell>
          <cell r="BC1223">
            <v>-2699.44</v>
          </cell>
          <cell r="BD1223">
            <v>-2970.92</v>
          </cell>
          <cell r="BE1223">
            <v>-24272.05</v>
          </cell>
          <cell r="BF1223">
            <v>-3407.61</v>
          </cell>
          <cell r="BG1223">
            <v>-2224.4299999999998</v>
          </cell>
          <cell r="BH1223">
            <v>-2080.54</v>
          </cell>
          <cell r="BI1223">
            <v>-1615.87</v>
          </cell>
          <cell r="BJ1223">
            <v>-1524.54</v>
          </cell>
          <cell r="BK1223">
            <v>-2077.39</v>
          </cell>
          <cell r="BL1223">
            <v>-1272.31</v>
          </cell>
          <cell r="BM1223">
            <v>-1138.49</v>
          </cell>
          <cell r="BN1223">
            <v>-1424.86</v>
          </cell>
          <cell r="BO1223">
            <v>-1795.99</v>
          </cell>
          <cell r="BP1223">
            <v>-2766.63</v>
          </cell>
          <cell r="BQ1223">
            <v>-2943.38</v>
          </cell>
          <cell r="BR1223">
            <v>-23066.95</v>
          </cell>
          <cell r="BS1223">
            <v>-3415.13</v>
          </cell>
          <cell r="BT1223">
            <v>-2143.5</v>
          </cell>
          <cell r="BU1223">
            <v>-2121.6</v>
          </cell>
          <cell r="BV1223">
            <v>-1586.12</v>
          </cell>
          <cell r="BW1223">
            <v>-2024.21</v>
          </cell>
          <cell r="BX1223">
            <v>-1737.03</v>
          </cell>
          <cell r="BY1223">
            <v>-1295.69</v>
          </cell>
          <cell r="BZ1223">
            <v>-1125.29</v>
          </cell>
          <cell r="CA1223">
            <v>-1259.43</v>
          </cell>
          <cell r="CB1223">
            <v>-1709.32</v>
          </cell>
          <cell r="CC1223">
            <v>-1985.19</v>
          </cell>
          <cell r="CD1223">
            <v>-2664.42</v>
          </cell>
          <cell r="CE1223">
            <v>-23830.43</v>
          </cell>
          <cell r="CF1223">
            <v>-3055.69</v>
          </cell>
          <cell r="CG1223">
            <v>-2325.58</v>
          </cell>
          <cell r="CH1223">
            <v>-2228.87</v>
          </cell>
          <cell r="CI1223">
            <v>-1493.85</v>
          </cell>
          <cell r="CJ1223">
            <v>-2147.9</v>
          </cell>
          <cell r="CK1223">
            <v>-1922.01</v>
          </cell>
          <cell r="CL1223">
            <v>-1326.14</v>
          </cell>
          <cell r="CM1223">
            <v>-975.93</v>
          </cell>
          <cell r="CN1223">
            <v>-1435.65</v>
          </cell>
          <cell r="CO1223">
            <v>-1482.97</v>
          </cell>
          <cell r="CP1223">
            <v>-2609.62</v>
          </cell>
          <cell r="CQ1223">
            <v>-2826.22</v>
          </cell>
          <cell r="CR1223">
            <v>-18320.47</v>
          </cell>
          <cell r="CS1223">
            <v>-2219.7600000000002</v>
          </cell>
          <cell r="CT1223">
            <v>-2184.33</v>
          </cell>
          <cell r="CU1223">
            <v>-1196</v>
          </cell>
          <cell r="CV1223">
            <v>-1337.88</v>
          </cell>
          <cell r="CW1223">
            <v>-1629.15</v>
          </cell>
          <cell r="CX1223">
            <v>-1394.33</v>
          </cell>
          <cell r="CY1223">
            <v>-1001.88</v>
          </cell>
          <cell r="CZ1223">
            <v>-927.21</v>
          </cell>
          <cell r="DA1223">
            <v>-1272.04</v>
          </cell>
          <cell r="DB1223">
            <v>-1272.4100000000001</v>
          </cell>
          <cell r="DC1223">
            <v>-1947.54</v>
          </cell>
          <cell r="DD1223">
            <v>-1937.94</v>
          </cell>
          <cell r="DE1223">
            <v>-13402.19</v>
          </cell>
          <cell r="DF1223">
            <v>-1556.47</v>
          </cell>
          <cell r="DG1223">
            <v>-1972.36</v>
          </cell>
          <cell r="DH1223">
            <v>-1022.52</v>
          </cell>
          <cell r="DI1223">
            <v>-992.83</v>
          </cell>
          <cell r="DJ1223">
            <v>-1311.88</v>
          </cell>
          <cell r="DK1223">
            <v>-991.89</v>
          </cell>
          <cell r="DL1223">
            <v>-426.28</v>
          </cell>
          <cell r="DM1223">
            <v>-400.07</v>
          </cell>
          <cell r="DN1223">
            <v>-877.97</v>
          </cell>
          <cell r="DO1223">
            <v>-1329.68</v>
          </cell>
          <cell r="DP1223">
            <v>-1310.6099999999999</v>
          </cell>
          <cell r="DQ1223">
            <v>-1209.6500000000001</v>
          </cell>
          <cell r="DR1223">
            <v>0</v>
          </cell>
          <cell r="DS1223">
            <v>0</v>
          </cell>
          <cell r="DT1223">
            <v>0</v>
          </cell>
          <cell r="DU1223">
            <v>0</v>
          </cell>
          <cell r="DV1223">
            <v>0</v>
          </cell>
          <cell r="DW1223">
            <v>0</v>
          </cell>
          <cell r="DX1223">
            <v>0</v>
          </cell>
          <cell r="DY1223">
            <v>0</v>
          </cell>
          <cell r="DZ1223">
            <v>0</v>
          </cell>
          <cell r="EA1223">
            <v>0</v>
          </cell>
          <cell r="EB1223">
            <v>0</v>
          </cell>
          <cell r="EC1223">
            <v>0</v>
          </cell>
          <cell r="ED1223">
            <v>0</v>
          </cell>
        </row>
        <row r="1224">
          <cell r="F1224">
            <v>-1004.87</v>
          </cell>
          <cell r="G1224">
            <v>-1227.5999999999999</v>
          </cell>
          <cell r="H1224">
            <v>-858.75</v>
          </cell>
          <cell r="I1224">
            <v>-787.01</v>
          </cell>
          <cell r="J1224">
            <v>-944.92</v>
          </cell>
          <cell r="K1224">
            <v>-1756.43</v>
          </cell>
          <cell r="L1224">
            <v>-3141.66</v>
          </cell>
          <cell r="M1224">
            <v>-3345.36</v>
          </cell>
          <cell r="N1224">
            <v>-2439.66</v>
          </cell>
          <cell r="O1224">
            <v>-1797.04</v>
          </cell>
          <cell r="P1224">
            <v>-983.28</v>
          </cell>
          <cell r="Q1224">
            <v>-1099.22</v>
          </cell>
          <cell r="R1224">
            <v>-21280.78</v>
          </cell>
          <cell r="S1224">
            <v>-1149.07</v>
          </cell>
          <cell r="T1224">
            <v>-1430.62</v>
          </cell>
          <cell r="U1224">
            <v>-1005.08</v>
          </cell>
          <cell r="V1224">
            <v>-1137.71</v>
          </cell>
          <cell r="W1224">
            <v>-1118.1199999999999</v>
          </cell>
          <cell r="X1224">
            <v>-1971.45</v>
          </cell>
          <cell r="Y1224">
            <v>-3263.87</v>
          </cell>
          <cell r="Z1224">
            <v>-3318.5</v>
          </cell>
          <cell r="AA1224">
            <v>-2394.39</v>
          </cell>
          <cell r="AB1224">
            <v>-1744.63</v>
          </cell>
          <cell r="AC1224">
            <v>-1251.03</v>
          </cell>
          <cell r="AD1224">
            <v>-1496.33</v>
          </cell>
          <cell r="AE1224">
            <v>-22385.25</v>
          </cell>
          <cell r="AF1224">
            <v>-2175.4699999999998</v>
          </cell>
          <cell r="AG1224">
            <v>-1414.62</v>
          </cell>
          <cell r="AH1224">
            <v>-983.18</v>
          </cell>
          <cell r="AI1224">
            <v>-1387.07</v>
          </cell>
          <cell r="AJ1224">
            <v>-985.73</v>
          </cell>
          <cell r="AK1224">
            <v>-2079.75</v>
          </cell>
          <cell r="AL1224">
            <v>-3238.56</v>
          </cell>
          <cell r="AM1224">
            <v>-3372.22</v>
          </cell>
          <cell r="AN1224">
            <v>-2381.69</v>
          </cell>
          <cell r="AO1224">
            <v>-1688.46</v>
          </cell>
          <cell r="AP1224">
            <v>-1340.47</v>
          </cell>
          <cell r="AQ1224">
            <v>-1338.04</v>
          </cell>
          <cell r="AR1224">
            <v>-22242.57</v>
          </cell>
          <cell r="AS1224">
            <v>-2384.39</v>
          </cell>
          <cell r="AT1224">
            <v>-1415.76</v>
          </cell>
          <cell r="AU1224">
            <v>-915.77</v>
          </cell>
          <cell r="AV1224">
            <v>-1178.49</v>
          </cell>
          <cell r="AW1224">
            <v>-1023.63</v>
          </cell>
          <cell r="AX1224">
            <v>-2081.85</v>
          </cell>
          <cell r="AY1224">
            <v>-3195.48</v>
          </cell>
          <cell r="AZ1224">
            <v>-3382.66</v>
          </cell>
          <cell r="BA1224">
            <v>-2346.6</v>
          </cell>
          <cell r="BB1224">
            <v>-1872.61</v>
          </cell>
          <cell r="BC1224">
            <v>-1168.8599999999999</v>
          </cell>
          <cell r="BD1224">
            <v>-1276.46</v>
          </cell>
          <cell r="BE1224">
            <v>-21595.9</v>
          </cell>
          <cell r="BF1224">
            <v>-1395.1</v>
          </cell>
          <cell r="BG1224">
            <v>-1355.61</v>
          </cell>
          <cell r="BH1224">
            <v>-905.41</v>
          </cell>
          <cell r="BI1224">
            <v>-1181.76</v>
          </cell>
          <cell r="BJ1224">
            <v>-1503.25</v>
          </cell>
          <cell r="BK1224">
            <v>-2087.91</v>
          </cell>
          <cell r="BL1224">
            <v>-3273.79</v>
          </cell>
          <cell r="BM1224">
            <v>-3446.58</v>
          </cell>
          <cell r="BN1224">
            <v>-2301.16</v>
          </cell>
          <cell r="BO1224">
            <v>-1629.33</v>
          </cell>
          <cell r="BP1224">
            <v>-1198.03</v>
          </cell>
          <cell r="BQ1224">
            <v>-1317.98</v>
          </cell>
          <cell r="BR1224">
            <v>-22690.880000000001</v>
          </cell>
          <cell r="BS1224">
            <v>-1383.55</v>
          </cell>
          <cell r="BT1224">
            <v>-1331.7</v>
          </cell>
          <cell r="BU1224">
            <v>-962.24</v>
          </cell>
          <cell r="BV1224">
            <v>-1316.06</v>
          </cell>
          <cell r="BW1224">
            <v>-1016.81</v>
          </cell>
          <cell r="BX1224">
            <v>-2093.54</v>
          </cell>
          <cell r="BY1224">
            <v>-3253.39</v>
          </cell>
          <cell r="BZ1224">
            <v>-3476.19</v>
          </cell>
          <cell r="CA1224">
            <v>-2400.52</v>
          </cell>
          <cell r="CB1224">
            <v>-1960.27</v>
          </cell>
          <cell r="CC1224">
            <v>-2099.94</v>
          </cell>
          <cell r="CD1224">
            <v>-1396.67</v>
          </cell>
          <cell r="CE1224">
            <v>-22201.53</v>
          </cell>
          <cell r="CF1224">
            <v>-1514.53</v>
          </cell>
          <cell r="CG1224">
            <v>-1542.61</v>
          </cell>
          <cell r="CH1224">
            <v>-948.87</v>
          </cell>
          <cell r="CI1224">
            <v>-1210.1199999999999</v>
          </cell>
          <cell r="CJ1224">
            <v>-1026.3900000000001</v>
          </cell>
          <cell r="CK1224">
            <v>-1998.48</v>
          </cell>
          <cell r="CL1224">
            <v>-3208.06</v>
          </cell>
          <cell r="CM1224">
            <v>-3494.81</v>
          </cell>
          <cell r="CN1224">
            <v>-2307.91</v>
          </cell>
          <cell r="CO1224">
            <v>-2212.9299999999998</v>
          </cell>
          <cell r="CP1224">
            <v>-1318.48</v>
          </cell>
          <cell r="CQ1224">
            <v>-1418.35</v>
          </cell>
          <cell r="CR1224">
            <v>-23506.61</v>
          </cell>
          <cell r="CS1224">
            <v>-1926.56</v>
          </cell>
          <cell r="CT1224">
            <v>-1600.26</v>
          </cell>
          <cell r="CU1224">
            <v>-1261.7</v>
          </cell>
          <cell r="CV1224">
            <v>-1297.07</v>
          </cell>
          <cell r="CW1224">
            <v>-1185.21</v>
          </cell>
          <cell r="CX1224">
            <v>-2074.7600000000002</v>
          </cell>
          <cell r="CY1224">
            <v>-3354.42</v>
          </cell>
          <cell r="CZ1224">
            <v>-3494.12</v>
          </cell>
          <cell r="DA1224">
            <v>-2211.21</v>
          </cell>
          <cell r="DB1224">
            <v>-1728.55</v>
          </cell>
          <cell r="DC1224">
            <v>-1626.44</v>
          </cell>
          <cell r="DD1224">
            <v>-1746.32</v>
          </cell>
          <cell r="DE1224">
            <v>-22302.01</v>
          </cell>
          <cell r="DF1224">
            <v>-1715.94</v>
          </cell>
          <cell r="DG1224">
            <v>-1178.6099999999999</v>
          </cell>
          <cell r="DH1224">
            <v>-1165.5899999999999</v>
          </cell>
          <cell r="DI1224">
            <v>-1277.32</v>
          </cell>
          <cell r="DJ1224">
            <v>-1211.31</v>
          </cell>
          <cell r="DK1224">
            <v>-1757.37</v>
          </cell>
          <cell r="DL1224">
            <v>-3482.01</v>
          </cell>
          <cell r="DM1224">
            <v>-3673.83</v>
          </cell>
          <cell r="DN1224">
            <v>-1919.76</v>
          </cell>
          <cell r="DO1224">
            <v>-1681.94</v>
          </cell>
          <cell r="DP1224">
            <v>-1514.83</v>
          </cell>
          <cell r="DQ1224">
            <v>-1723.49</v>
          </cell>
          <cell r="DR1224">
            <v>0</v>
          </cell>
          <cell r="DS1224">
            <v>0</v>
          </cell>
          <cell r="DT1224">
            <v>0</v>
          </cell>
          <cell r="DU1224">
            <v>0</v>
          </cell>
          <cell r="DV1224">
            <v>0</v>
          </cell>
          <cell r="DW1224">
            <v>0</v>
          </cell>
          <cell r="DX1224">
            <v>0</v>
          </cell>
          <cell r="DY1224">
            <v>0</v>
          </cell>
          <cell r="DZ1224">
            <v>0</v>
          </cell>
          <cell r="EA1224">
            <v>0</v>
          </cell>
          <cell r="EB1224">
            <v>0</v>
          </cell>
          <cell r="EC1224">
            <v>0</v>
          </cell>
          <cell r="ED1224">
            <v>0</v>
          </cell>
        </row>
        <row r="1225">
          <cell r="F1225">
            <v>-4602.71</v>
          </cell>
          <cell r="G1225">
            <v>-3174.17</v>
          </cell>
          <cell r="H1225">
            <v>-2904.56</v>
          </cell>
          <cell r="I1225">
            <v>-2505.9699999999998</v>
          </cell>
          <cell r="J1225">
            <v>-3237.04</v>
          </cell>
          <cell r="K1225">
            <v>-3768.71</v>
          </cell>
          <cell r="L1225">
            <v>-4771.0600000000004</v>
          </cell>
          <cell r="M1225">
            <v>-4660.97</v>
          </cell>
          <cell r="N1225">
            <v>-4174.3900000000003</v>
          </cell>
          <cell r="O1225">
            <v>-3757.01</v>
          </cell>
          <cell r="P1225">
            <v>-3818.69</v>
          </cell>
          <cell r="Q1225">
            <v>-3840.76</v>
          </cell>
          <cell r="R1225">
            <v>-45354.3</v>
          </cell>
          <cell r="S1225">
            <v>-4315.72</v>
          </cell>
          <cell r="T1225">
            <v>-3573.46</v>
          </cell>
          <cell r="U1225">
            <v>-3050.47</v>
          </cell>
          <cell r="V1225">
            <v>-2825.4</v>
          </cell>
          <cell r="W1225">
            <v>-3078</v>
          </cell>
          <cell r="X1225">
            <v>-3872.98</v>
          </cell>
          <cell r="Y1225">
            <v>-4574.97</v>
          </cell>
          <cell r="Z1225">
            <v>-4786.7</v>
          </cell>
          <cell r="AA1225">
            <v>-3890.74</v>
          </cell>
          <cell r="AB1225">
            <v>-3384.14</v>
          </cell>
          <cell r="AC1225">
            <v>-3795.06</v>
          </cell>
          <cell r="AD1225">
            <v>-4206.66</v>
          </cell>
          <cell r="AE1225">
            <v>-46221.02</v>
          </cell>
          <cell r="AF1225">
            <v>-4928.3100000000004</v>
          </cell>
          <cell r="AG1225">
            <v>-3536.62</v>
          </cell>
          <cell r="AH1225">
            <v>-2991.51</v>
          </cell>
          <cell r="AI1225">
            <v>-3024.13</v>
          </cell>
          <cell r="AJ1225">
            <v>-3122.37</v>
          </cell>
          <cell r="AK1225">
            <v>-3829.05</v>
          </cell>
          <cell r="AL1225">
            <v>-4546.34</v>
          </cell>
          <cell r="AM1225">
            <v>-4717.8100000000004</v>
          </cell>
          <cell r="AN1225">
            <v>-3875.1</v>
          </cell>
          <cell r="AO1225">
            <v>-3515.69</v>
          </cell>
          <cell r="AP1225">
            <v>-4003.26</v>
          </cell>
          <cell r="AQ1225">
            <v>-4130.82</v>
          </cell>
          <cell r="AR1225">
            <v>-46165.91</v>
          </cell>
          <cell r="AS1225">
            <v>-4714.12</v>
          </cell>
          <cell r="AT1225">
            <v>-3559.41</v>
          </cell>
          <cell r="AU1225">
            <v>-2957.21</v>
          </cell>
          <cell r="AV1225">
            <v>-2870.12</v>
          </cell>
          <cell r="AW1225">
            <v>-2972.06</v>
          </cell>
          <cell r="AX1225">
            <v>-3995.82</v>
          </cell>
          <cell r="AY1225">
            <v>-4574.75</v>
          </cell>
          <cell r="AZ1225">
            <v>-4735.33</v>
          </cell>
          <cell r="BA1225">
            <v>-3811.61</v>
          </cell>
          <cell r="BB1225">
            <v>-3859.79</v>
          </cell>
          <cell r="BC1225">
            <v>-3868.3</v>
          </cell>
          <cell r="BD1225">
            <v>-4247.38</v>
          </cell>
          <cell r="BE1225">
            <v>-45867.95</v>
          </cell>
          <cell r="BF1225">
            <v>-4802.71</v>
          </cell>
          <cell r="BG1225">
            <v>-3580.04</v>
          </cell>
          <cell r="BH1225">
            <v>-2985.95</v>
          </cell>
          <cell r="BI1225">
            <v>-2797.63</v>
          </cell>
          <cell r="BJ1225">
            <v>-3027.8</v>
          </cell>
          <cell r="BK1225">
            <v>-4165.3</v>
          </cell>
          <cell r="BL1225">
            <v>-4546.09</v>
          </cell>
          <cell r="BM1225">
            <v>-4585.07</v>
          </cell>
          <cell r="BN1225">
            <v>-3726.02</v>
          </cell>
          <cell r="BO1225">
            <v>-3425.31</v>
          </cell>
          <cell r="BP1225">
            <v>-3964.66</v>
          </cell>
          <cell r="BQ1225">
            <v>-4261.3599999999997</v>
          </cell>
          <cell r="BR1225">
            <v>-45757.83</v>
          </cell>
          <cell r="BS1225">
            <v>-4798.6899999999996</v>
          </cell>
          <cell r="BT1225">
            <v>-3475.2</v>
          </cell>
          <cell r="BU1225">
            <v>-3083.85</v>
          </cell>
          <cell r="BV1225">
            <v>-2902.18</v>
          </cell>
          <cell r="BW1225">
            <v>-3041.03</v>
          </cell>
          <cell r="BX1225">
            <v>-3830.57</v>
          </cell>
          <cell r="BY1225">
            <v>-4549.08</v>
          </cell>
          <cell r="BZ1225">
            <v>-4601.4799999999996</v>
          </cell>
          <cell r="CA1225">
            <v>-3659.94</v>
          </cell>
          <cell r="CB1225">
            <v>-3669.59</v>
          </cell>
          <cell r="CC1225">
            <v>-4085.13</v>
          </cell>
          <cell r="CD1225">
            <v>-4061.09</v>
          </cell>
          <cell r="CE1225">
            <v>-46031.96</v>
          </cell>
          <cell r="CF1225">
            <v>-4570.21</v>
          </cell>
          <cell r="CG1225">
            <v>-3868.19</v>
          </cell>
          <cell r="CH1225">
            <v>-3177.74</v>
          </cell>
          <cell r="CI1225">
            <v>-2703.96</v>
          </cell>
          <cell r="CJ1225">
            <v>-3174.29</v>
          </cell>
          <cell r="CK1225">
            <v>-3920.49</v>
          </cell>
          <cell r="CL1225">
            <v>-4534.2</v>
          </cell>
          <cell r="CM1225">
            <v>-4470.75</v>
          </cell>
          <cell r="CN1225">
            <v>-3743.55</v>
          </cell>
          <cell r="CO1225">
            <v>-3695.9</v>
          </cell>
          <cell r="CP1225">
            <v>-3928.1</v>
          </cell>
          <cell r="CQ1225">
            <v>-4244.57</v>
          </cell>
          <cell r="CR1225">
            <v>-41827.08</v>
          </cell>
          <cell r="CS1225">
            <v>-4146.32</v>
          </cell>
          <cell r="CT1225">
            <v>-3784.59</v>
          </cell>
          <cell r="CU1225">
            <v>-2457.69</v>
          </cell>
          <cell r="CV1225">
            <v>-2634.95</v>
          </cell>
          <cell r="CW1225">
            <v>-2814.37</v>
          </cell>
          <cell r="CX1225">
            <v>-3469.1</v>
          </cell>
          <cell r="CY1225">
            <v>-4356.3</v>
          </cell>
          <cell r="CZ1225">
            <v>-4421.33</v>
          </cell>
          <cell r="DA1225">
            <v>-3483.25</v>
          </cell>
          <cell r="DB1225">
            <v>-3000.96</v>
          </cell>
          <cell r="DC1225">
            <v>-3573.98</v>
          </cell>
          <cell r="DD1225">
            <v>-3684.25</v>
          </cell>
          <cell r="DE1225">
            <v>-35704.199999999997</v>
          </cell>
          <cell r="DF1225">
            <v>-3272.41</v>
          </cell>
          <cell r="DG1225">
            <v>-3150.97</v>
          </cell>
          <cell r="DH1225">
            <v>-2188.1</v>
          </cell>
          <cell r="DI1225">
            <v>-2270.15</v>
          </cell>
          <cell r="DJ1225">
            <v>-2523.19</v>
          </cell>
          <cell r="DK1225">
            <v>-2749.26</v>
          </cell>
          <cell r="DL1225">
            <v>-3908.29</v>
          </cell>
          <cell r="DM1225">
            <v>-4073.9</v>
          </cell>
          <cell r="DN1225">
            <v>-2797.73</v>
          </cell>
          <cell r="DO1225">
            <v>-3011.62</v>
          </cell>
          <cell r="DP1225">
            <v>-2825.44</v>
          </cell>
          <cell r="DQ1225">
            <v>-2933.14</v>
          </cell>
          <cell r="DR1225">
            <v>0</v>
          </cell>
          <cell r="DS1225">
            <v>0</v>
          </cell>
          <cell r="DT1225">
            <v>0</v>
          </cell>
          <cell r="DU1225">
            <v>0</v>
          </cell>
          <cell r="DV1225">
            <v>0</v>
          </cell>
          <cell r="DW1225">
            <v>0</v>
          </cell>
          <cell r="DX1225">
            <v>0</v>
          </cell>
          <cell r="DY1225">
            <v>0</v>
          </cell>
          <cell r="DZ1225">
            <v>0</v>
          </cell>
          <cell r="EA1225">
            <v>0</v>
          </cell>
          <cell r="EB1225">
            <v>0</v>
          </cell>
          <cell r="EC1225">
            <v>0</v>
          </cell>
          <cell r="ED1225">
            <v>0</v>
          </cell>
        </row>
        <row r="1226"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K1226">
            <v>0</v>
          </cell>
          <cell r="BL1226">
            <v>0</v>
          </cell>
          <cell r="BM1226">
            <v>0</v>
          </cell>
          <cell r="BN1226">
            <v>0</v>
          </cell>
          <cell r="BO1226">
            <v>0</v>
          </cell>
          <cell r="BP1226">
            <v>0</v>
          </cell>
          <cell r="BQ1226">
            <v>0</v>
          </cell>
          <cell r="BR1226">
            <v>0</v>
          </cell>
          <cell r="BS1226">
            <v>0</v>
          </cell>
          <cell r="BT1226">
            <v>0</v>
          </cell>
          <cell r="BU1226">
            <v>0</v>
          </cell>
          <cell r="BV1226">
            <v>0</v>
          </cell>
          <cell r="BW1226">
            <v>0</v>
          </cell>
          <cell r="BX1226">
            <v>0</v>
          </cell>
          <cell r="BY1226">
            <v>0</v>
          </cell>
          <cell r="BZ1226">
            <v>0</v>
          </cell>
          <cell r="CA1226">
            <v>0</v>
          </cell>
          <cell r="CB1226">
            <v>0</v>
          </cell>
          <cell r="CC1226">
            <v>0</v>
          </cell>
          <cell r="CD1226">
            <v>0</v>
          </cell>
          <cell r="CE1226">
            <v>0</v>
          </cell>
          <cell r="CF1226">
            <v>0</v>
          </cell>
          <cell r="CG1226">
            <v>0</v>
          </cell>
          <cell r="CH1226">
            <v>0</v>
          </cell>
          <cell r="CI1226">
            <v>0</v>
          </cell>
          <cell r="CJ1226">
            <v>0</v>
          </cell>
          <cell r="CK1226">
            <v>0</v>
          </cell>
          <cell r="CL1226">
            <v>0</v>
          </cell>
          <cell r="CM1226">
            <v>0</v>
          </cell>
          <cell r="CN1226">
            <v>0</v>
          </cell>
          <cell r="CO1226">
            <v>0</v>
          </cell>
          <cell r="CP1226">
            <v>0</v>
          </cell>
          <cell r="CQ1226">
            <v>0</v>
          </cell>
          <cell r="CR1226">
            <v>0</v>
          </cell>
          <cell r="CS1226">
            <v>0</v>
          </cell>
          <cell r="CT1226">
            <v>0</v>
          </cell>
          <cell r="CU1226">
            <v>0</v>
          </cell>
          <cell r="CV1226">
            <v>0</v>
          </cell>
          <cell r="CW1226">
            <v>0</v>
          </cell>
          <cell r="CX1226">
            <v>0</v>
          </cell>
          <cell r="CY1226">
            <v>0</v>
          </cell>
          <cell r="CZ1226">
            <v>0</v>
          </cell>
          <cell r="DA1226">
            <v>0</v>
          </cell>
          <cell r="DB1226">
            <v>0</v>
          </cell>
          <cell r="DC1226">
            <v>0</v>
          </cell>
          <cell r="DD1226">
            <v>0</v>
          </cell>
          <cell r="DE1226">
            <v>0</v>
          </cell>
          <cell r="DF1226">
            <v>0</v>
          </cell>
          <cell r="DG1226">
            <v>0</v>
          </cell>
          <cell r="DH1226">
            <v>0</v>
          </cell>
          <cell r="DI1226">
            <v>0</v>
          </cell>
          <cell r="DJ1226">
            <v>0</v>
          </cell>
          <cell r="DK1226">
            <v>0</v>
          </cell>
          <cell r="DL1226">
            <v>0</v>
          </cell>
          <cell r="DM1226">
            <v>0</v>
          </cell>
          <cell r="DN1226">
            <v>0</v>
          </cell>
          <cell r="DO1226">
            <v>0</v>
          </cell>
          <cell r="DP1226">
            <v>0</v>
          </cell>
          <cell r="DQ1226">
            <v>0</v>
          </cell>
          <cell r="DR1226">
            <v>0</v>
          </cell>
          <cell r="DS1226">
            <v>0</v>
          </cell>
          <cell r="DT1226">
            <v>0</v>
          </cell>
          <cell r="DU1226">
            <v>0</v>
          </cell>
          <cell r="DV1226">
            <v>0</v>
          </cell>
          <cell r="DW1226">
            <v>0</v>
          </cell>
          <cell r="DX1226">
            <v>0</v>
          </cell>
          <cell r="DY1226">
            <v>0</v>
          </cell>
          <cell r="DZ1226">
            <v>0</v>
          </cell>
          <cell r="EA1226">
            <v>0</v>
          </cell>
          <cell r="EB1226">
            <v>0</v>
          </cell>
          <cell r="EC1226">
            <v>0</v>
          </cell>
          <cell r="ED1226">
            <v>0</v>
          </cell>
        </row>
        <row r="1228">
          <cell r="J1228" t="str">
            <v>Reserves MWh</v>
          </cell>
        </row>
        <row r="1230"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K1230">
            <v>0</v>
          </cell>
          <cell r="BL1230">
            <v>0</v>
          </cell>
          <cell r="BM1230">
            <v>0</v>
          </cell>
          <cell r="BN1230">
            <v>0</v>
          </cell>
          <cell r="BO1230">
            <v>0</v>
          </cell>
          <cell r="BP1230">
            <v>0</v>
          </cell>
          <cell r="BQ1230">
            <v>0</v>
          </cell>
          <cell r="BR1230">
            <v>0</v>
          </cell>
          <cell r="BS1230">
            <v>0</v>
          </cell>
          <cell r="BT1230">
            <v>0</v>
          </cell>
          <cell r="BU1230">
            <v>0</v>
          </cell>
          <cell r="BV1230">
            <v>0</v>
          </cell>
          <cell r="BW1230">
            <v>0</v>
          </cell>
          <cell r="BX1230">
            <v>0</v>
          </cell>
          <cell r="BY1230">
            <v>0</v>
          </cell>
          <cell r="BZ1230">
            <v>0</v>
          </cell>
          <cell r="CA1230">
            <v>0</v>
          </cell>
          <cell r="CB1230">
            <v>0</v>
          </cell>
          <cell r="CC1230">
            <v>0</v>
          </cell>
          <cell r="CD1230">
            <v>0</v>
          </cell>
          <cell r="CE1230">
            <v>0</v>
          </cell>
          <cell r="CF1230">
            <v>0</v>
          </cell>
          <cell r="CG1230">
            <v>0</v>
          </cell>
          <cell r="CH1230">
            <v>0</v>
          </cell>
          <cell r="CI1230">
            <v>0</v>
          </cell>
          <cell r="CJ1230">
            <v>0</v>
          </cell>
          <cell r="CK1230">
            <v>0</v>
          </cell>
          <cell r="CL1230">
            <v>0</v>
          </cell>
          <cell r="CM1230">
            <v>0</v>
          </cell>
          <cell r="CN1230">
            <v>0</v>
          </cell>
          <cell r="CO1230">
            <v>0</v>
          </cell>
          <cell r="CP1230">
            <v>0</v>
          </cell>
          <cell r="CQ1230">
            <v>0</v>
          </cell>
          <cell r="CR1230">
            <v>0</v>
          </cell>
          <cell r="CS1230">
            <v>0</v>
          </cell>
          <cell r="CT1230">
            <v>0</v>
          </cell>
          <cell r="CU1230">
            <v>0</v>
          </cell>
          <cell r="CV1230">
            <v>0</v>
          </cell>
          <cell r="CW1230">
            <v>0</v>
          </cell>
          <cell r="CX1230">
            <v>0</v>
          </cell>
          <cell r="CY1230">
            <v>0</v>
          </cell>
          <cell r="CZ1230">
            <v>0</v>
          </cell>
          <cell r="DA1230">
            <v>0</v>
          </cell>
          <cell r="DB1230">
            <v>0</v>
          </cell>
          <cell r="DC1230">
            <v>0</v>
          </cell>
          <cell r="DD1230">
            <v>0</v>
          </cell>
          <cell r="DE1230">
            <v>0</v>
          </cell>
          <cell r="DF1230">
            <v>0</v>
          </cell>
          <cell r="DG1230">
            <v>0</v>
          </cell>
          <cell r="DH1230">
            <v>0</v>
          </cell>
          <cell r="DI1230">
            <v>0</v>
          </cell>
          <cell r="DJ1230">
            <v>0</v>
          </cell>
          <cell r="DK1230">
            <v>0</v>
          </cell>
          <cell r="DL1230">
            <v>0</v>
          </cell>
          <cell r="DM1230">
            <v>0</v>
          </cell>
          <cell r="DN1230">
            <v>0</v>
          </cell>
          <cell r="DO1230">
            <v>0</v>
          </cell>
          <cell r="DP1230">
            <v>0</v>
          </cell>
          <cell r="DQ1230">
            <v>0</v>
          </cell>
          <cell r="DR1230">
            <v>0</v>
          </cell>
          <cell r="DS1230">
            <v>0</v>
          </cell>
          <cell r="DT1230">
            <v>0</v>
          </cell>
          <cell r="DU1230">
            <v>0</v>
          </cell>
          <cell r="DV1230">
            <v>0</v>
          </cell>
          <cell r="DW1230">
            <v>0</v>
          </cell>
          <cell r="DX1230">
            <v>0</v>
          </cell>
          <cell r="DY1230">
            <v>0</v>
          </cell>
          <cell r="DZ1230">
            <v>0</v>
          </cell>
          <cell r="EA1230">
            <v>0</v>
          </cell>
          <cell r="EB1230">
            <v>0</v>
          </cell>
          <cell r="EC1230">
            <v>0</v>
          </cell>
          <cell r="ED1230">
            <v>0</v>
          </cell>
        </row>
        <row r="1231"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  <cell r="BM1231">
            <v>0</v>
          </cell>
          <cell r="BN1231">
            <v>0</v>
          </cell>
          <cell r="BO1231">
            <v>0</v>
          </cell>
          <cell r="BP1231">
            <v>0</v>
          </cell>
          <cell r="BQ1231">
            <v>0</v>
          </cell>
          <cell r="BR1231">
            <v>0</v>
          </cell>
          <cell r="BS1231">
            <v>0</v>
          </cell>
          <cell r="BT1231">
            <v>0</v>
          </cell>
          <cell r="BU1231">
            <v>0</v>
          </cell>
          <cell r="BV1231">
            <v>0</v>
          </cell>
          <cell r="BW1231">
            <v>0</v>
          </cell>
          <cell r="BX1231">
            <v>0</v>
          </cell>
          <cell r="BY1231">
            <v>0</v>
          </cell>
          <cell r="BZ1231">
            <v>0</v>
          </cell>
          <cell r="CA1231">
            <v>0</v>
          </cell>
          <cell r="CB1231">
            <v>0</v>
          </cell>
          <cell r="CC1231">
            <v>0</v>
          </cell>
          <cell r="CD1231">
            <v>0</v>
          </cell>
          <cell r="CE1231">
            <v>0</v>
          </cell>
          <cell r="CF1231">
            <v>0</v>
          </cell>
          <cell r="CG1231">
            <v>0</v>
          </cell>
          <cell r="CH1231">
            <v>0</v>
          </cell>
          <cell r="CI1231">
            <v>0</v>
          </cell>
          <cell r="CJ1231">
            <v>0</v>
          </cell>
          <cell r="CK1231">
            <v>0</v>
          </cell>
          <cell r="CL1231">
            <v>0</v>
          </cell>
          <cell r="CM1231">
            <v>0</v>
          </cell>
          <cell r="CN1231">
            <v>0</v>
          </cell>
          <cell r="CO1231">
            <v>0</v>
          </cell>
          <cell r="CP1231">
            <v>0</v>
          </cell>
          <cell r="CQ1231">
            <v>0</v>
          </cell>
          <cell r="CR1231">
            <v>0</v>
          </cell>
          <cell r="CS1231">
            <v>0</v>
          </cell>
          <cell r="CT1231">
            <v>0</v>
          </cell>
          <cell r="CU1231">
            <v>0</v>
          </cell>
          <cell r="CV1231">
            <v>0</v>
          </cell>
          <cell r="CW1231">
            <v>0</v>
          </cell>
          <cell r="CX1231">
            <v>0</v>
          </cell>
          <cell r="CY1231">
            <v>0</v>
          </cell>
          <cell r="CZ1231">
            <v>0</v>
          </cell>
          <cell r="DA1231">
            <v>0</v>
          </cell>
          <cell r="DB1231">
            <v>0</v>
          </cell>
          <cell r="DC1231">
            <v>0</v>
          </cell>
          <cell r="DD1231">
            <v>0</v>
          </cell>
          <cell r="DE1231">
            <v>0</v>
          </cell>
          <cell r="DF1231">
            <v>0</v>
          </cell>
          <cell r="DG1231">
            <v>0</v>
          </cell>
          <cell r="DH1231">
            <v>0</v>
          </cell>
          <cell r="DI1231">
            <v>0</v>
          </cell>
          <cell r="DJ1231">
            <v>0</v>
          </cell>
          <cell r="DK1231">
            <v>0</v>
          </cell>
          <cell r="DL1231">
            <v>0</v>
          </cell>
          <cell r="DM1231">
            <v>0</v>
          </cell>
          <cell r="DN1231">
            <v>0</v>
          </cell>
          <cell r="DO1231">
            <v>0</v>
          </cell>
          <cell r="DP1231">
            <v>0</v>
          </cell>
          <cell r="DQ1231">
            <v>0</v>
          </cell>
          <cell r="DR1231">
            <v>0</v>
          </cell>
          <cell r="DS1231">
            <v>0</v>
          </cell>
          <cell r="DT1231">
            <v>0</v>
          </cell>
          <cell r="DU1231">
            <v>0</v>
          </cell>
          <cell r="DV1231">
            <v>0</v>
          </cell>
          <cell r="DW1231">
            <v>0</v>
          </cell>
          <cell r="DX1231">
            <v>0</v>
          </cell>
          <cell r="DY1231">
            <v>0</v>
          </cell>
          <cell r="DZ1231">
            <v>0</v>
          </cell>
          <cell r="EA1231">
            <v>0</v>
          </cell>
          <cell r="EB1231">
            <v>0</v>
          </cell>
          <cell r="EC1231">
            <v>0</v>
          </cell>
          <cell r="ED1231">
            <v>0</v>
          </cell>
        </row>
        <row r="1232"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  <cell r="BD1232">
            <v>0</v>
          </cell>
          <cell r="BE1232">
            <v>0</v>
          </cell>
          <cell r="BF1232">
            <v>0</v>
          </cell>
          <cell r="BG1232">
            <v>0</v>
          </cell>
          <cell r="BH1232">
            <v>0</v>
          </cell>
          <cell r="BI1232">
            <v>0</v>
          </cell>
          <cell r="BJ1232">
            <v>0</v>
          </cell>
          <cell r="BK1232">
            <v>0</v>
          </cell>
          <cell r="BL1232">
            <v>0</v>
          </cell>
          <cell r="BM1232">
            <v>0</v>
          </cell>
          <cell r="BN1232">
            <v>0</v>
          </cell>
          <cell r="BO1232">
            <v>0</v>
          </cell>
          <cell r="BP1232">
            <v>0</v>
          </cell>
          <cell r="BQ1232">
            <v>0</v>
          </cell>
          <cell r="BR1232">
            <v>0</v>
          </cell>
          <cell r="BS1232">
            <v>0</v>
          </cell>
          <cell r="BT1232">
            <v>0</v>
          </cell>
          <cell r="BU1232">
            <v>0</v>
          </cell>
          <cell r="BV1232">
            <v>0</v>
          </cell>
          <cell r="BW1232">
            <v>0</v>
          </cell>
          <cell r="BX1232">
            <v>0</v>
          </cell>
          <cell r="BY1232">
            <v>0</v>
          </cell>
          <cell r="BZ1232">
            <v>0</v>
          </cell>
          <cell r="CA1232">
            <v>0</v>
          </cell>
          <cell r="CB1232">
            <v>0</v>
          </cell>
          <cell r="CC1232">
            <v>0</v>
          </cell>
          <cell r="CD1232">
            <v>0</v>
          </cell>
          <cell r="CE1232">
            <v>0</v>
          </cell>
          <cell r="CF1232">
            <v>0</v>
          </cell>
          <cell r="CG1232">
            <v>0</v>
          </cell>
          <cell r="CH1232">
            <v>0</v>
          </cell>
          <cell r="CI1232">
            <v>0</v>
          </cell>
          <cell r="CJ1232">
            <v>0</v>
          </cell>
          <cell r="CK1232">
            <v>0</v>
          </cell>
          <cell r="CL1232">
            <v>0</v>
          </cell>
          <cell r="CM1232">
            <v>0</v>
          </cell>
          <cell r="CN1232">
            <v>0</v>
          </cell>
          <cell r="CO1232">
            <v>0</v>
          </cell>
          <cell r="CP1232">
            <v>0</v>
          </cell>
          <cell r="CQ1232">
            <v>0</v>
          </cell>
          <cell r="CR1232">
            <v>0</v>
          </cell>
          <cell r="CS1232">
            <v>0</v>
          </cell>
          <cell r="CT1232">
            <v>0</v>
          </cell>
          <cell r="CU1232">
            <v>0</v>
          </cell>
          <cell r="CV1232">
            <v>0</v>
          </cell>
          <cell r="CW1232">
            <v>0</v>
          </cell>
          <cell r="CX1232">
            <v>0</v>
          </cell>
          <cell r="CY1232">
            <v>0</v>
          </cell>
          <cell r="CZ1232">
            <v>0</v>
          </cell>
          <cell r="DA1232">
            <v>0</v>
          </cell>
          <cell r="DB1232">
            <v>0</v>
          </cell>
          <cell r="DC1232">
            <v>0</v>
          </cell>
          <cell r="DD1232">
            <v>0</v>
          </cell>
          <cell r="DE1232">
            <v>0</v>
          </cell>
          <cell r="DF1232">
            <v>0</v>
          </cell>
          <cell r="DG1232">
            <v>0</v>
          </cell>
          <cell r="DH1232">
            <v>0</v>
          </cell>
          <cell r="DI1232">
            <v>0</v>
          </cell>
          <cell r="DJ1232">
            <v>0</v>
          </cell>
          <cell r="DK1232">
            <v>0</v>
          </cell>
          <cell r="DL1232">
            <v>0</v>
          </cell>
          <cell r="DM1232">
            <v>0</v>
          </cell>
          <cell r="DN1232">
            <v>0</v>
          </cell>
          <cell r="DO1232">
            <v>0</v>
          </cell>
          <cell r="DP1232">
            <v>0</v>
          </cell>
          <cell r="DQ1232">
            <v>0</v>
          </cell>
          <cell r="DR1232">
            <v>0</v>
          </cell>
          <cell r="DS1232">
            <v>0</v>
          </cell>
          <cell r="DT1232">
            <v>0</v>
          </cell>
          <cell r="DU1232">
            <v>0</v>
          </cell>
          <cell r="DV1232">
            <v>0</v>
          </cell>
          <cell r="DW1232">
            <v>0</v>
          </cell>
          <cell r="DX1232">
            <v>0</v>
          </cell>
          <cell r="DY1232">
            <v>0</v>
          </cell>
          <cell r="DZ1232">
            <v>0</v>
          </cell>
          <cell r="EA1232">
            <v>0</v>
          </cell>
          <cell r="EB1232">
            <v>0</v>
          </cell>
          <cell r="EC1232">
            <v>0</v>
          </cell>
          <cell r="ED1232">
            <v>0</v>
          </cell>
        </row>
        <row r="1233"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  <cell r="BD1233">
            <v>0</v>
          </cell>
          <cell r="BE1233">
            <v>0</v>
          </cell>
          <cell r="BF1233">
            <v>0</v>
          </cell>
          <cell r="BG1233">
            <v>0</v>
          </cell>
          <cell r="BH1233">
            <v>0</v>
          </cell>
          <cell r="BI1233">
            <v>0</v>
          </cell>
          <cell r="BJ1233">
            <v>0</v>
          </cell>
          <cell r="BK1233">
            <v>0</v>
          </cell>
          <cell r="BL1233">
            <v>0</v>
          </cell>
          <cell r="BM1233">
            <v>0</v>
          </cell>
          <cell r="BN1233">
            <v>0</v>
          </cell>
          <cell r="BO1233">
            <v>0</v>
          </cell>
          <cell r="BP1233">
            <v>0</v>
          </cell>
          <cell r="BQ1233">
            <v>0</v>
          </cell>
          <cell r="BR1233">
            <v>0</v>
          </cell>
          <cell r="BS1233">
            <v>0</v>
          </cell>
          <cell r="BT1233">
            <v>0</v>
          </cell>
          <cell r="BU1233">
            <v>0</v>
          </cell>
          <cell r="BV1233">
            <v>0</v>
          </cell>
          <cell r="BW1233">
            <v>0</v>
          </cell>
          <cell r="BX1233">
            <v>0</v>
          </cell>
          <cell r="BY1233">
            <v>0</v>
          </cell>
          <cell r="BZ1233">
            <v>0</v>
          </cell>
          <cell r="CA1233">
            <v>0</v>
          </cell>
          <cell r="CB1233">
            <v>0</v>
          </cell>
          <cell r="CC1233">
            <v>0</v>
          </cell>
          <cell r="CD1233">
            <v>0</v>
          </cell>
          <cell r="CE1233">
            <v>0</v>
          </cell>
          <cell r="CF1233">
            <v>0</v>
          </cell>
          <cell r="CG1233">
            <v>0</v>
          </cell>
          <cell r="CH1233">
            <v>0</v>
          </cell>
          <cell r="CI1233">
            <v>0</v>
          </cell>
          <cell r="CJ1233">
            <v>0</v>
          </cell>
          <cell r="CK1233">
            <v>0</v>
          </cell>
          <cell r="CL1233">
            <v>0</v>
          </cell>
          <cell r="CM1233">
            <v>0</v>
          </cell>
          <cell r="CN1233">
            <v>0</v>
          </cell>
          <cell r="CO1233">
            <v>0</v>
          </cell>
          <cell r="CP1233">
            <v>0</v>
          </cell>
          <cell r="CQ1233">
            <v>0</v>
          </cell>
          <cell r="CR1233">
            <v>0</v>
          </cell>
          <cell r="CS1233">
            <v>0</v>
          </cell>
          <cell r="CT1233">
            <v>0</v>
          </cell>
          <cell r="CU1233">
            <v>0</v>
          </cell>
          <cell r="CV1233">
            <v>0</v>
          </cell>
          <cell r="CW1233">
            <v>0</v>
          </cell>
          <cell r="CX1233">
            <v>0</v>
          </cell>
          <cell r="CY1233">
            <v>0</v>
          </cell>
          <cell r="CZ1233">
            <v>0</v>
          </cell>
          <cell r="DA1233">
            <v>0</v>
          </cell>
          <cell r="DB1233">
            <v>0</v>
          </cell>
          <cell r="DC1233">
            <v>0</v>
          </cell>
          <cell r="DD1233">
            <v>0</v>
          </cell>
          <cell r="DE1233">
            <v>0</v>
          </cell>
          <cell r="DF1233">
            <v>0</v>
          </cell>
          <cell r="DG1233">
            <v>0</v>
          </cell>
          <cell r="DH1233">
            <v>0</v>
          </cell>
          <cell r="DI1233">
            <v>0</v>
          </cell>
          <cell r="DJ1233">
            <v>0</v>
          </cell>
          <cell r="DK1233">
            <v>0</v>
          </cell>
          <cell r="DL1233">
            <v>0</v>
          </cell>
          <cell r="DM1233">
            <v>0</v>
          </cell>
          <cell r="DN1233">
            <v>0</v>
          </cell>
          <cell r="DO1233">
            <v>0</v>
          </cell>
          <cell r="DP1233">
            <v>0</v>
          </cell>
          <cell r="DQ1233">
            <v>0</v>
          </cell>
          <cell r="DR1233">
            <v>0</v>
          </cell>
          <cell r="DS1233">
            <v>0</v>
          </cell>
          <cell r="DT1233">
            <v>0</v>
          </cell>
          <cell r="DU1233">
            <v>0</v>
          </cell>
          <cell r="DV1233">
            <v>0</v>
          </cell>
          <cell r="DW1233">
            <v>0</v>
          </cell>
          <cell r="DX1233">
            <v>0</v>
          </cell>
          <cell r="DY1233">
            <v>0</v>
          </cell>
          <cell r="DZ1233">
            <v>0</v>
          </cell>
          <cell r="EA1233">
            <v>0</v>
          </cell>
          <cell r="EB1233">
            <v>0</v>
          </cell>
          <cell r="EC1233">
            <v>0</v>
          </cell>
          <cell r="ED1233">
            <v>0</v>
          </cell>
        </row>
        <row r="1234"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  <cell r="BD1234">
            <v>0</v>
          </cell>
          <cell r="BE1234">
            <v>0</v>
          </cell>
          <cell r="BF1234">
            <v>0</v>
          </cell>
          <cell r="BG1234">
            <v>0</v>
          </cell>
          <cell r="BH1234">
            <v>0</v>
          </cell>
          <cell r="BI1234">
            <v>0</v>
          </cell>
          <cell r="BJ1234">
            <v>0</v>
          </cell>
          <cell r="BK1234">
            <v>0</v>
          </cell>
          <cell r="BL1234">
            <v>0</v>
          </cell>
          <cell r="BM1234">
            <v>0</v>
          </cell>
          <cell r="BN1234">
            <v>0</v>
          </cell>
          <cell r="BO1234">
            <v>0</v>
          </cell>
          <cell r="BP1234">
            <v>0</v>
          </cell>
          <cell r="BQ1234">
            <v>0</v>
          </cell>
          <cell r="BR1234">
            <v>0</v>
          </cell>
          <cell r="BS1234">
            <v>0</v>
          </cell>
          <cell r="BT1234">
            <v>0</v>
          </cell>
          <cell r="BU1234">
            <v>0</v>
          </cell>
          <cell r="BV1234">
            <v>0</v>
          </cell>
          <cell r="BW1234">
            <v>0</v>
          </cell>
          <cell r="BX1234">
            <v>0</v>
          </cell>
          <cell r="BY1234">
            <v>0</v>
          </cell>
          <cell r="BZ1234">
            <v>0</v>
          </cell>
          <cell r="CA1234">
            <v>0</v>
          </cell>
          <cell r="CB1234">
            <v>0</v>
          </cell>
          <cell r="CC1234">
            <v>0</v>
          </cell>
          <cell r="CD1234">
            <v>0</v>
          </cell>
          <cell r="CE1234">
            <v>0</v>
          </cell>
          <cell r="CF1234">
            <v>0</v>
          </cell>
          <cell r="CG1234">
            <v>0</v>
          </cell>
          <cell r="CH1234">
            <v>0</v>
          </cell>
          <cell r="CI1234">
            <v>0</v>
          </cell>
          <cell r="CJ1234">
            <v>0</v>
          </cell>
          <cell r="CK1234">
            <v>0</v>
          </cell>
          <cell r="CL1234">
            <v>0</v>
          </cell>
          <cell r="CM1234">
            <v>0</v>
          </cell>
          <cell r="CN1234">
            <v>0</v>
          </cell>
          <cell r="CO1234">
            <v>0</v>
          </cell>
          <cell r="CP1234">
            <v>0</v>
          </cell>
          <cell r="CQ1234">
            <v>0</v>
          </cell>
          <cell r="CR1234">
            <v>0</v>
          </cell>
          <cell r="CS1234">
            <v>0</v>
          </cell>
          <cell r="CT1234">
            <v>0</v>
          </cell>
          <cell r="CU1234">
            <v>0</v>
          </cell>
          <cell r="CV1234">
            <v>0</v>
          </cell>
          <cell r="CW1234">
            <v>0</v>
          </cell>
          <cell r="CX1234">
            <v>0</v>
          </cell>
          <cell r="CY1234">
            <v>0</v>
          </cell>
          <cell r="CZ1234">
            <v>0</v>
          </cell>
          <cell r="DA1234">
            <v>0</v>
          </cell>
          <cell r="DB1234">
            <v>0</v>
          </cell>
          <cell r="DC1234">
            <v>0</v>
          </cell>
          <cell r="DD1234">
            <v>0</v>
          </cell>
          <cell r="DE1234">
            <v>0</v>
          </cell>
          <cell r="DF1234">
            <v>0</v>
          </cell>
          <cell r="DG1234">
            <v>0</v>
          </cell>
          <cell r="DH1234">
            <v>0</v>
          </cell>
          <cell r="DI1234">
            <v>0</v>
          </cell>
          <cell r="DJ1234">
            <v>0</v>
          </cell>
          <cell r="DK1234">
            <v>0</v>
          </cell>
          <cell r="DL1234">
            <v>0</v>
          </cell>
          <cell r="DM1234">
            <v>0</v>
          </cell>
          <cell r="DN1234">
            <v>0</v>
          </cell>
          <cell r="DO1234">
            <v>0</v>
          </cell>
          <cell r="DP1234">
            <v>0</v>
          </cell>
          <cell r="DQ1234">
            <v>0</v>
          </cell>
          <cell r="DR1234">
            <v>0</v>
          </cell>
          <cell r="DS1234">
            <v>0</v>
          </cell>
          <cell r="DT1234">
            <v>0</v>
          </cell>
          <cell r="DU1234">
            <v>0</v>
          </cell>
          <cell r="DV1234">
            <v>0</v>
          </cell>
          <cell r="DW1234">
            <v>0</v>
          </cell>
          <cell r="DX1234">
            <v>0</v>
          </cell>
          <cell r="DY1234">
            <v>0</v>
          </cell>
          <cell r="DZ1234">
            <v>0</v>
          </cell>
          <cell r="EA1234">
            <v>0</v>
          </cell>
          <cell r="EB1234">
            <v>0</v>
          </cell>
          <cell r="EC1234">
            <v>0</v>
          </cell>
          <cell r="ED1234">
            <v>0</v>
          </cell>
        </row>
        <row r="1235"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  <cell r="BM1235">
            <v>0</v>
          </cell>
          <cell r="BN1235">
            <v>0</v>
          </cell>
          <cell r="BO1235">
            <v>0</v>
          </cell>
          <cell r="BP1235">
            <v>0</v>
          </cell>
          <cell r="BQ1235">
            <v>0</v>
          </cell>
          <cell r="BR1235">
            <v>0</v>
          </cell>
          <cell r="BS1235">
            <v>0</v>
          </cell>
          <cell r="BT1235">
            <v>0</v>
          </cell>
          <cell r="BU1235">
            <v>0</v>
          </cell>
          <cell r="BV1235">
            <v>0</v>
          </cell>
          <cell r="BW1235">
            <v>0</v>
          </cell>
          <cell r="BX1235">
            <v>0</v>
          </cell>
          <cell r="BY1235">
            <v>0</v>
          </cell>
          <cell r="BZ1235">
            <v>0</v>
          </cell>
          <cell r="CA1235">
            <v>0</v>
          </cell>
          <cell r="CB1235">
            <v>0</v>
          </cell>
          <cell r="CC1235">
            <v>0</v>
          </cell>
          <cell r="CD1235">
            <v>0</v>
          </cell>
          <cell r="CE1235">
            <v>0</v>
          </cell>
          <cell r="CF1235">
            <v>0</v>
          </cell>
          <cell r="CG1235">
            <v>0</v>
          </cell>
          <cell r="CH1235">
            <v>0</v>
          </cell>
          <cell r="CI1235">
            <v>0</v>
          </cell>
          <cell r="CJ1235">
            <v>0</v>
          </cell>
          <cell r="CK1235">
            <v>0</v>
          </cell>
          <cell r="CL1235">
            <v>0</v>
          </cell>
          <cell r="CM1235">
            <v>0</v>
          </cell>
          <cell r="CN1235">
            <v>0</v>
          </cell>
          <cell r="CO1235">
            <v>0</v>
          </cell>
          <cell r="CP1235">
            <v>0</v>
          </cell>
          <cell r="CQ1235">
            <v>0</v>
          </cell>
          <cell r="CR1235">
            <v>0</v>
          </cell>
          <cell r="CS1235">
            <v>0</v>
          </cell>
          <cell r="CT1235">
            <v>0</v>
          </cell>
          <cell r="CU1235">
            <v>0</v>
          </cell>
          <cell r="CV1235">
            <v>0</v>
          </cell>
          <cell r="CW1235">
            <v>0</v>
          </cell>
          <cell r="CX1235">
            <v>0</v>
          </cell>
          <cell r="CY1235">
            <v>0</v>
          </cell>
          <cell r="CZ1235">
            <v>0</v>
          </cell>
          <cell r="DA1235">
            <v>0</v>
          </cell>
          <cell r="DB1235">
            <v>0</v>
          </cell>
          <cell r="DC1235">
            <v>0</v>
          </cell>
          <cell r="DD1235">
            <v>0</v>
          </cell>
          <cell r="DE1235">
            <v>0</v>
          </cell>
          <cell r="DF1235">
            <v>0</v>
          </cell>
          <cell r="DG1235">
            <v>0</v>
          </cell>
          <cell r="DH1235">
            <v>0</v>
          </cell>
          <cell r="DI1235">
            <v>0</v>
          </cell>
          <cell r="DJ1235">
            <v>0</v>
          </cell>
          <cell r="DK1235">
            <v>0</v>
          </cell>
          <cell r="DL1235">
            <v>0</v>
          </cell>
          <cell r="DM1235">
            <v>0</v>
          </cell>
          <cell r="DN1235">
            <v>0</v>
          </cell>
          <cell r="DO1235">
            <v>0</v>
          </cell>
          <cell r="DP1235">
            <v>0</v>
          </cell>
          <cell r="DQ1235">
            <v>0</v>
          </cell>
          <cell r="DR1235">
            <v>0</v>
          </cell>
          <cell r="DS1235">
            <v>0</v>
          </cell>
          <cell r="DT1235">
            <v>0</v>
          </cell>
          <cell r="DU1235">
            <v>0</v>
          </cell>
          <cell r="DV1235">
            <v>0</v>
          </cell>
          <cell r="DW1235">
            <v>0</v>
          </cell>
          <cell r="DX1235">
            <v>0</v>
          </cell>
          <cell r="DY1235">
            <v>0</v>
          </cell>
          <cell r="DZ1235">
            <v>0</v>
          </cell>
          <cell r="EA1235">
            <v>0</v>
          </cell>
          <cell r="EB1235">
            <v>0</v>
          </cell>
          <cell r="EC1235">
            <v>0</v>
          </cell>
          <cell r="ED1235">
            <v>0</v>
          </cell>
        </row>
        <row r="1236"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  <cell r="BD1236">
            <v>0</v>
          </cell>
          <cell r="BE1236">
            <v>0</v>
          </cell>
          <cell r="BF1236">
            <v>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0</v>
          </cell>
          <cell r="BM1236">
            <v>0</v>
          </cell>
          <cell r="BN1236">
            <v>0</v>
          </cell>
          <cell r="BO1236">
            <v>0</v>
          </cell>
          <cell r="BP1236">
            <v>0</v>
          </cell>
          <cell r="BQ1236">
            <v>0</v>
          </cell>
          <cell r="BR1236">
            <v>0</v>
          </cell>
          <cell r="BS1236">
            <v>0</v>
          </cell>
          <cell r="BT1236">
            <v>0</v>
          </cell>
          <cell r="BU1236">
            <v>0</v>
          </cell>
          <cell r="BV1236">
            <v>0</v>
          </cell>
          <cell r="BW1236">
            <v>0</v>
          </cell>
          <cell r="BX1236">
            <v>0</v>
          </cell>
          <cell r="BY1236">
            <v>0</v>
          </cell>
          <cell r="BZ1236">
            <v>0</v>
          </cell>
          <cell r="CA1236">
            <v>0</v>
          </cell>
          <cell r="CB1236">
            <v>0</v>
          </cell>
          <cell r="CC1236">
            <v>0</v>
          </cell>
          <cell r="CD1236">
            <v>0</v>
          </cell>
          <cell r="CE1236">
            <v>0</v>
          </cell>
          <cell r="CF1236">
            <v>0</v>
          </cell>
          <cell r="CG1236">
            <v>0</v>
          </cell>
          <cell r="CH1236">
            <v>0</v>
          </cell>
          <cell r="CI1236">
            <v>0</v>
          </cell>
          <cell r="CJ1236">
            <v>0</v>
          </cell>
          <cell r="CK1236">
            <v>0</v>
          </cell>
          <cell r="CL1236">
            <v>0</v>
          </cell>
          <cell r="CM1236">
            <v>0</v>
          </cell>
          <cell r="CN1236">
            <v>0</v>
          </cell>
          <cell r="CO1236">
            <v>0</v>
          </cell>
          <cell r="CP1236">
            <v>0</v>
          </cell>
          <cell r="CQ1236">
            <v>0</v>
          </cell>
          <cell r="CR1236">
            <v>0</v>
          </cell>
          <cell r="CS1236">
            <v>0</v>
          </cell>
          <cell r="CT1236">
            <v>0</v>
          </cell>
          <cell r="CU1236">
            <v>0</v>
          </cell>
          <cell r="CV1236">
            <v>0</v>
          </cell>
          <cell r="CW1236">
            <v>0</v>
          </cell>
          <cell r="CX1236">
            <v>0</v>
          </cell>
          <cell r="CY1236">
            <v>0</v>
          </cell>
          <cell r="CZ1236">
            <v>0</v>
          </cell>
          <cell r="DA1236">
            <v>0</v>
          </cell>
          <cell r="DB1236">
            <v>0</v>
          </cell>
          <cell r="DC1236">
            <v>0</v>
          </cell>
          <cell r="DD1236">
            <v>0</v>
          </cell>
          <cell r="DE1236">
            <v>0</v>
          </cell>
          <cell r="DF1236">
            <v>0</v>
          </cell>
          <cell r="DG1236">
            <v>0</v>
          </cell>
          <cell r="DH1236">
            <v>0</v>
          </cell>
          <cell r="DI1236">
            <v>0</v>
          </cell>
          <cell r="DJ1236">
            <v>0</v>
          </cell>
          <cell r="DK1236">
            <v>0</v>
          </cell>
          <cell r="DL1236">
            <v>0</v>
          </cell>
          <cell r="DM1236">
            <v>0</v>
          </cell>
          <cell r="DN1236">
            <v>0</v>
          </cell>
          <cell r="DO1236">
            <v>0</v>
          </cell>
          <cell r="DP1236">
            <v>0</v>
          </cell>
          <cell r="DQ1236">
            <v>0</v>
          </cell>
          <cell r="DR1236">
            <v>0</v>
          </cell>
          <cell r="DS1236">
            <v>0</v>
          </cell>
          <cell r="DT1236">
            <v>0</v>
          </cell>
          <cell r="DU1236">
            <v>0</v>
          </cell>
          <cell r="DV1236">
            <v>0</v>
          </cell>
          <cell r="DW1236">
            <v>0</v>
          </cell>
          <cell r="DX1236">
            <v>0</v>
          </cell>
          <cell r="DY1236">
            <v>0</v>
          </cell>
          <cell r="DZ1236">
            <v>0</v>
          </cell>
          <cell r="EA1236">
            <v>0</v>
          </cell>
          <cell r="EB1236">
            <v>0</v>
          </cell>
          <cell r="EC1236">
            <v>0</v>
          </cell>
          <cell r="ED1236">
            <v>0</v>
          </cell>
        </row>
        <row r="1237">
          <cell r="F1237">
            <v>226.13</v>
          </cell>
          <cell r="G1237">
            <v>142.12</v>
          </cell>
          <cell r="H1237">
            <v>116.48</v>
          </cell>
          <cell r="I1237">
            <v>99.6</v>
          </cell>
          <cell r="J1237">
            <v>166.32</v>
          </cell>
          <cell r="K1237">
            <v>210.58</v>
          </cell>
          <cell r="L1237">
            <v>313.5</v>
          </cell>
          <cell r="M1237">
            <v>155.79</v>
          </cell>
          <cell r="N1237">
            <v>202.57</v>
          </cell>
          <cell r="O1237">
            <v>207.97</v>
          </cell>
          <cell r="P1237">
            <v>159.6</v>
          </cell>
          <cell r="Q1237">
            <v>116</v>
          </cell>
          <cell r="R1237">
            <v>1943.06</v>
          </cell>
          <cell r="S1237">
            <v>241.71</v>
          </cell>
          <cell r="T1237">
            <v>219.95</v>
          </cell>
          <cell r="U1237">
            <v>160.38999999999999</v>
          </cell>
          <cell r="V1237">
            <v>90.57</v>
          </cell>
          <cell r="W1237">
            <v>124.57</v>
          </cell>
          <cell r="X1237">
            <v>190.31</v>
          </cell>
          <cell r="Y1237">
            <v>156.29</v>
          </cell>
          <cell r="Z1237">
            <v>116.1</v>
          </cell>
          <cell r="AA1237">
            <v>171.38</v>
          </cell>
          <cell r="AB1237">
            <v>204.81</v>
          </cell>
          <cell r="AC1237">
            <v>108.47</v>
          </cell>
          <cell r="AD1237">
            <v>158.51</v>
          </cell>
          <cell r="AE1237">
            <v>2166.3200000000002</v>
          </cell>
          <cell r="AF1237">
            <v>634.01</v>
          </cell>
          <cell r="AG1237">
            <v>195.3</v>
          </cell>
          <cell r="AH1237">
            <v>106.3</v>
          </cell>
          <cell r="AI1237">
            <v>124.73</v>
          </cell>
          <cell r="AJ1237">
            <v>84.93</v>
          </cell>
          <cell r="AK1237">
            <v>191.22</v>
          </cell>
          <cell r="AL1237">
            <v>181.6</v>
          </cell>
          <cell r="AM1237">
            <v>117.09</v>
          </cell>
          <cell r="AN1237">
            <v>135.41999999999999</v>
          </cell>
          <cell r="AO1237">
            <v>167.42</v>
          </cell>
          <cell r="AP1237">
            <v>120.76</v>
          </cell>
          <cell r="AQ1237">
            <v>107.56</v>
          </cell>
          <cell r="AR1237">
            <v>3275.29</v>
          </cell>
          <cell r="AS1237">
            <v>739.53</v>
          </cell>
          <cell r="AT1237">
            <v>199.41</v>
          </cell>
          <cell r="AU1237">
            <v>146.79</v>
          </cell>
          <cell r="AV1237">
            <v>103.47</v>
          </cell>
          <cell r="AW1237">
            <v>118.78</v>
          </cell>
          <cell r="AX1237">
            <v>172.8</v>
          </cell>
          <cell r="AY1237">
            <v>554.42999999999995</v>
          </cell>
          <cell r="AZ1237">
            <v>295.44</v>
          </cell>
          <cell r="BA1237">
            <v>352.54</v>
          </cell>
          <cell r="BB1237">
            <v>303.33</v>
          </cell>
          <cell r="BC1237">
            <v>134.94999999999999</v>
          </cell>
          <cell r="BD1237">
            <v>153.81</v>
          </cell>
          <cell r="BE1237">
            <v>2917.39</v>
          </cell>
          <cell r="BF1237">
            <v>288.12</v>
          </cell>
          <cell r="BG1237">
            <v>240.7</v>
          </cell>
          <cell r="BH1237">
            <v>172.86</v>
          </cell>
          <cell r="BI1237">
            <v>93.49</v>
          </cell>
          <cell r="BJ1237">
            <v>190.33</v>
          </cell>
          <cell r="BK1237">
            <v>173.11</v>
          </cell>
          <cell r="BL1237">
            <v>506.21</v>
          </cell>
          <cell r="BM1237">
            <v>321.08999999999997</v>
          </cell>
          <cell r="BN1237">
            <v>314.93</v>
          </cell>
          <cell r="BO1237">
            <v>258.72000000000003</v>
          </cell>
          <cell r="BP1237">
            <v>151.41999999999999</v>
          </cell>
          <cell r="BQ1237">
            <v>206.43</v>
          </cell>
          <cell r="BR1237">
            <v>3283.31</v>
          </cell>
          <cell r="BS1237">
            <v>329.64</v>
          </cell>
          <cell r="BT1237">
            <v>306.94</v>
          </cell>
          <cell r="BU1237">
            <v>173.35</v>
          </cell>
          <cell r="BV1237">
            <v>127.03</v>
          </cell>
          <cell r="BW1237">
            <v>208.82</v>
          </cell>
          <cell r="BX1237">
            <v>294.33</v>
          </cell>
          <cell r="BY1237">
            <v>545.36</v>
          </cell>
          <cell r="BZ1237">
            <v>298.45</v>
          </cell>
          <cell r="CA1237">
            <v>312.51</v>
          </cell>
          <cell r="CB1237">
            <v>222.98</v>
          </cell>
          <cell r="CC1237">
            <v>263.23</v>
          </cell>
          <cell r="CD1237">
            <v>200.67</v>
          </cell>
          <cell r="CE1237">
            <v>3066.41</v>
          </cell>
          <cell r="CF1237">
            <v>356.96</v>
          </cell>
          <cell r="CG1237">
            <v>257.69</v>
          </cell>
          <cell r="CH1237">
            <v>144.52000000000001</v>
          </cell>
          <cell r="CI1237">
            <v>83.48</v>
          </cell>
          <cell r="CJ1237">
            <v>301.62</v>
          </cell>
          <cell r="CK1237">
            <v>398.4</v>
          </cell>
          <cell r="CL1237">
            <v>494.09</v>
          </cell>
          <cell r="CM1237">
            <v>245.87</v>
          </cell>
          <cell r="CN1237">
            <v>298.01</v>
          </cell>
          <cell r="CO1237">
            <v>176.15</v>
          </cell>
          <cell r="CP1237">
            <v>160.38</v>
          </cell>
          <cell r="CQ1237">
            <v>149.22</v>
          </cell>
          <cell r="CR1237">
            <v>371.21</v>
          </cell>
          <cell r="CS1237">
            <v>68.62</v>
          </cell>
          <cell r="CT1237">
            <v>32.58</v>
          </cell>
          <cell r="CU1237">
            <v>34.29</v>
          </cell>
          <cell r="CV1237">
            <v>28.54</v>
          </cell>
          <cell r="CW1237">
            <v>29.15</v>
          </cell>
          <cell r="CX1237">
            <v>15.81</v>
          </cell>
          <cell r="CY1237">
            <v>7.81</v>
          </cell>
          <cell r="CZ1237">
            <v>9.9600000000000009</v>
          </cell>
          <cell r="DA1237">
            <v>24.78</v>
          </cell>
          <cell r="DB1237">
            <v>60.3</v>
          </cell>
          <cell r="DC1237">
            <v>20.47</v>
          </cell>
          <cell r="DD1237">
            <v>38.9</v>
          </cell>
          <cell r="DE1237">
            <v>92.75</v>
          </cell>
          <cell r="DF1237">
            <v>9.57</v>
          </cell>
          <cell r="DG1237">
            <v>9.82</v>
          </cell>
          <cell r="DH1237">
            <v>8.39</v>
          </cell>
          <cell r="DI1237">
            <v>5.83</v>
          </cell>
          <cell r="DJ1237">
            <v>5.99</v>
          </cell>
          <cell r="DK1237">
            <v>7.68</v>
          </cell>
          <cell r="DL1237">
            <v>1.29</v>
          </cell>
          <cell r="DM1237">
            <v>0.47</v>
          </cell>
          <cell r="DN1237">
            <v>6.75</v>
          </cell>
          <cell r="DO1237">
            <v>14.52</v>
          </cell>
          <cell r="DP1237">
            <v>15.04</v>
          </cell>
          <cell r="DQ1237">
            <v>7.39</v>
          </cell>
          <cell r="DR1237">
            <v>0</v>
          </cell>
          <cell r="DS1237">
            <v>0</v>
          </cell>
          <cell r="DT1237">
            <v>0</v>
          </cell>
          <cell r="DU1237">
            <v>0</v>
          </cell>
          <cell r="DV1237">
            <v>0</v>
          </cell>
          <cell r="DW1237">
            <v>0</v>
          </cell>
          <cell r="DX1237">
            <v>0</v>
          </cell>
          <cell r="DY1237">
            <v>0</v>
          </cell>
          <cell r="DZ1237">
            <v>0</v>
          </cell>
          <cell r="EA1237">
            <v>0</v>
          </cell>
          <cell r="EB1237">
            <v>0</v>
          </cell>
          <cell r="EC1237">
            <v>0</v>
          </cell>
          <cell r="ED1237">
            <v>0</v>
          </cell>
        </row>
        <row r="1238"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  <cell r="BD1238">
            <v>0</v>
          </cell>
          <cell r="BE1238">
            <v>0</v>
          </cell>
          <cell r="BF1238">
            <v>0</v>
          </cell>
          <cell r="BG1238">
            <v>0</v>
          </cell>
          <cell r="BH1238">
            <v>0</v>
          </cell>
          <cell r="BI1238">
            <v>0</v>
          </cell>
          <cell r="BJ1238">
            <v>0</v>
          </cell>
          <cell r="BK1238">
            <v>0</v>
          </cell>
          <cell r="BL1238">
            <v>0</v>
          </cell>
          <cell r="BM1238">
            <v>0</v>
          </cell>
          <cell r="BN1238">
            <v>0</v>
          </cell>
          <cell r="BO1238">
            <v>0</v>
          </cell>
          <cell r="BP1238">
            <v>0</v>
          </cell>
          <cell r="BQ1238">
            <v>0</v>
          </cell>
          <cell r="BR1238">
            <v>0</v>
          </cell>
          <cell r="BS1238">
            <v>0</v>
          </cell>
          <cell r="BT1238">
            <v>0</v>
          </cell>
          <cell r="BU1238">
            <v>0</v>
          </cell>
          <cell r="BV1238">
            <v>0</v>
          </cell>
          <cell r="BW1238">
            <v>0</v>
          </cell>
          <cell r="BX1238">
            <v>0</v>
          </cell>
          <cell r="BY1238">
            <v>0</v>
          </cell>
          <cell r="BZ1238">
            <v>0</v>
          </cell>
          <cell r="CA1238">
            <v>0</v>
          </cell>
          <cell r="CB1238">
            <v>0</v>
          </cell>
          <cell r="CC1238">
            <v>0</v>
          </cell>
          <cell r="CD1238">
            <v>0</v>
          </cell>
          <cell r="CE1238">
            <v>0</v>
          </cell>
          <cell r="CF1238">
            <v>0</v>
          </cell>
          <cell r="CG1238">
            <v>0</v>
          </cell>
          <cell r="CH1238">
            <v>0</v>
          </cell>
          <cell r="CI1238">
            <v>0</v>
          </cell>
          <cell r="CJ1238">
            <v>0</v>
          </cell>
          <cell r="CK1238">
            <v>0</v>
          </cell>
          <cell r="CL1238">
            <v>0</v>
          </cell>
          <cell r="CM1238">
            <v>0</v>
          </cell>
          <cell r="CN1238">
            <v>0</v>
          </cell>
          <cell r="CO1238">
            <v>0</v>
          </cell>
          <cell r="CP1238">
            <v>0</v>
          </cell>
          <cell r="CQ1238">
            <v>0</v>
          </cell>
          <cell r="CR1238">
            <v>0</v>
          </cell>
          <cell r="CS1238">
            <v>0</v>
          </cell>
          <cell r="CT1238">
            <v>0</v>
          </cell>
          <cell r="CU1238">
            <v>0</v>
          </cell>
          <cell r="CV1238">
            <v>0</v>
          </cell>
          <cell r="CW1238">
            <v>0</v>
          </cell>
          <cell r="CX1238">
            <v>0</v>
          </cell>
          <cell r="CY1238">
            <v>0</v>
          </cell>
          <cell r="CZ1238">
            <v>0</v>
          </cell>
          <cell r="DA1238">
            <v>0</v>
          </cell>
          <cell r="DB1238">
            <v>0</v>
          </cell>
          <cell r="DC1238">
            <v>0</v>
          </cell>
          <cell r="DD1238">
            <v>0</v>
          </cell>
          <cell r="DE1238">
            <v>0</v>
          </cell>
          <cell r="DF1238">
            <v>0</v>
          </cell>
          <cell r="DG1238">
            <v>0</v>
          </cell>
          <cell r="DH1238">
            <v>0</v>
          </cell>
          <cell r="DI1238">
            <v>0</v>
          </cell>
          <cell r="DJ1238">
            <v>0</v>
          </cell>
          <cell r="DK1238">
            <v>0</v>
          </cell>
          <cell r="DL1238">
            <v>0</v>
          </cell>
          <cell r="DM1238">
            <v>0</v>
          </cell>
          <cell r="DN1238">
            <v>0</v>
          </cell>
          <cell r="DO1238">
            <v>0</v>
          </cell>
          <cell r="DP1238">
            <v>0</v>
          </cell>
          <cell r="DQ1238">
            <v>0</v>
          </cell>
          <cell r="DR1238">
            <v>0</v>
          </cell>
          <cell r="DS1238">
            <v>0</v>
          </cell>
          <cell r="DT1238">
            <v>0</v>
          </cell>
          <cell r="DU1238">
            <v>0</v>
          </cell>
          <cell r="DV1238">
            <v>0</v>
          </cell>
          <cell r="DW1238">
            <v>0</v>
          </cell>
          <cell r="DX1238">
            <v>0</v>
          </cell>
          <cell r="DY1238">
            <v>0</v>
          </cell>
          <cell r="DZ1238">
            <v>0</v>
          </cell>
          <cell r="EA1238">
            <v>0</v>
          </cell>
          <cell r="EB1238">
            <v>0</v>
          </cell>
          <cell r="EC1238">
            <v>0</v>
          </cell>
          <cell r="ED1238">
            <v>0</v>
          </cell>
        </row>
        <row r="1239">
          <cell r="F1239">
            <v>0</v>
          </cell>
          <cell r="G1239">
            <v>-0.09</v>
          </cell>
          <cell r="H1239">
            <v>0.87</v>
          </cell>
          <cell r="I1239">
            <v>0.28999999999999998</v>
          </cell>
          <cell r="J1239">
            <v>0</v>
          </cell>
          <cell r="K1239">
            <v>0.59</v>
          </cell>
          <cell r="L1239">
            <v>0.66</v>
          </cell>
          <cell r="M1239">
            <v>1.53</v>
          </cell>
          <cell r="N1239">
            <v>0.01</v>
          </cell>
          <cell r="O1239">
            <v>0.31</v>
          </cell>
          <cell r="P1239">
            <v>0.25</v>
          </cell>
          <cell r="Q1239">
            <v>0</v>
          </cell>
          <cell r="R1239">
            <v>6.41</v>
          </cell>
          <cell r="S1239">
            <v>-0.01</v>
          </cell>
          <cell r="T1239">
            <v>-0.12</v>
          </cell>
          <cell r="U1239">
            <v>0.84</v>
          </cell>
          <cell r="V1239">
            <v>0.3</v>
          </cell>
          <cell r="W1239">
            <v>0.01</v>
          </cell>
          <cell r="X1239">
            <v>1.75</v>
          </cell>
          <cell r="Y1239">
            <v>1.36</v>
          </cell>
          <cell r="Z1239">
            <v>1.7</v>
          </cell>
          <cell r="AA1239">
            <v>0.02</v>
          </cell>
          <cell r="AB1239">
            <v>0.33</v>
          </cell>
          <cell r="AC1239">
            <v>-0.05</v>
          </cell>
          <cell r="AD1239">
            <v>0.28999999999999998</v>
          </cell>
          <cell r="AE1239">
            <v>8.83</v>
          </cell>
          <cell r="AF1239">
            <v>-0.03</v>
          </cell>
          <cell r="AG1239">
            <v>-0.1</v>
          </cell>
          <cell r="AH1239">
            <v>0.85</v>
          </cell>
          <cell r="AI1239">
            <v>0.01</v>
          </cell>
          <cell r="AJ1239">
            <v>0.01</v>
          </cell>
          <cell r="AK1239">
            <v>2.4700000000000002</v>
          </cell>
          <cell r="AL1239">
            <v>1.74</v>
          </cell>
          <cell r="AM1239">
            <v>2.99</v>
          </cell>
          <cell r="AN1239">
            <v>0.02</v>
          </cell>
          <cell r="AO1239">
            <v>0.62</v>
          </cell>
          <cell r="AP1239">
            <v>0.26</v>
          </cell>
          <cell r="AQ1239">
            <v>-0.01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  <cell r="BQ1239">
            <v>0</v>
          </cell>
          <cell r="BR1239">
            <v>0</v>
          </cell>
          <cell r="BS1239">
            <v>0</v>
          </cell>
          <cell r="BT1239">
            <v>0</v>
          </cell>
          <cell r="BU1239">
            <v>0</v>
          </cell>
          <cell r="BV1239">
            <v>0</v>
          </cell>
          <cell r="BW1239">
            <v>0</v>
          </cell>
          <cell r="BX1239">
            <v>0</v>
          </cell>
          <cell r="BY1239">
            <v>0</v>
          </cell>
          <cell r="BZ1239">
            <v>0</v>
          </cell>
          <cell r="CA1239">
            <v>0</v>
          </cell>
          <cell r="CB1239">
            <v>0</v>
          </cell>
          <cell r="CC1239">
            <v>0</v>
          </cell>
          <cell r="CD1239">
            <v>0</v>
          </cell>
          <cell r="CE1239">
            <v>0</v>
          </cell>
          <cell r="CF1239">
            <v>0</v>
          </cell>
          <cell r="CG1239">
            <v>0</v>
          </cell>
          <cell r="CH1239">
            <v>0</v>
          </cell>
          <cell r="CI1239">
            <v>0</v>
          </cell>
          <cell r="CJ1239">
            <v>0</v>
          </cell>
          <cell r="CK1239">
            <v>0</v>
          </cell>
          <cell r="CL1239">
            <v>0</v>
          </cell>
          <cell r="CM1239">
            <v>0</v>
          </cell>
          <cell r="CN1239">
            <v>0</v>
          </cell>
          <cell r="CO1239">
            <v>0</v>
          </cell>
          <cell r="CP1239">
            <v>0</v>
          </cell>
          <cell r="CQ1239">
            <v>0</v>
          </cell>
          <cell r="CR1239">
            <v>0</v>
          </cell>
          <cell r="CS1239">
            <v>0</v>
          </cell>
          <cell r="CT1239">
            <v>0</v>
          </cell>
          <cell r="CU1239">
            <v>0</v>
          </cell>
          <cell r="CV1239">
            <v>0</v>
          </cell>
          <cell r="CW1239">
            <v>0</v>
          </cell>
          <cell r="CX1239">
            <v>0</v>
          </cell>
          <cell r="CY1239">
            <v>0</v>
          </cell>
          <cell r="CZ1239">
            <v>0</v>
          </cell>
          <cell r="DA1239">
            <v>0</v>
          </cell>
          <cell r="DB1239">
            <v>0</v>
          </cell>
          <cell r="DC1239">
            <v>0</v>
          </cell>
          <cell r="DD1239">
            <v>0</v>
          </cell>
          <cell r="DE1239">
            <v>0</v>
          </cell>
          <cell r="DF1239">
            <v>0</v>
          </cell>
          <cell r="DG1239">
            <v>0</v>
          </cell>
          <cell r="DH1239">
            <v>0</v>
          </cell>
          <cell r="DI1239">
            <v>0</v>
          </cell>
          <cell r="DJ1239">
            <v>0</v>
          </cell>
          <cell r="DK1239">
            <v>0</v>
          </cell>
          <cell r="DL1239">
            <v>0</v>
          </cell>
          <cell r="DM1239">
            <v>0</v>
          </cell>
          <cell r="DN1239">
            <v>0</v>
          </cell>
          <cell r="DO1239">
            <v>0</v>
          </cell>
          <cell r="DP1239">
            <v>0</v>
          </cell>
          <cell r="DQ1239">
            <v>0</v>
          </cell>
          <cell r="DR1239">
            <v>0</v>
          </cell>
          <cell r="DS1239">
            <v>0</v>
          </cell>
          <cell r="DT1239">
            <v>0</v>
          </cell>
          <cell r="DU1239">
            <v>0</v>
          </cell>
          <cell r="DV1239">
            <v>0</v>
          </cell>
          <cell r="DW1239">
            <v>0</v>
          </cell>
          <cell r="DX1239">
            <v>0</v>
          </cell>
          <cell r="DY1239">
            <v>0</v>
          </cell>
          <cell r="DZ1239">
            <v>0</v>
          </cell>
          <cell r="EA1239">
            <v>0</v>
          </cell>
          <cell r="EB1239">
            <v>0</v>
          </cell>
          <cell r="EC1239">
            <v>0</v>
          </cell>
          <cell r="ED1239">
            <v>0</v>
          </cell>
        </row>
        <row r="1240">
          <cell r="F1240">
            <v>3.39</v>
          </cell>
          <cell r="G1240">
            <v>1.62</v>
          </cell>
          <cell r="H1240">
            <v>5.15</v>
          </cell>
          <cell r="I1240">
            <v>2.63</v>
          </cell>
          <cell r="J1240">
            <v>1.92</v>
          </cell>
          <cell r="K1240">
            <v>3.32</v>
          </cell>
          <cell r="L1240">
            <v>1.4</v>
          </cell>
          <cell r="M1240">
            <v>1.78</v>
          </cell>
          <cell r="N1240">
            <v>1.6</v>
          </cell>
          <cell r="O1240">
            <v>4.25</v>
          </cell>
          <cell r="P1240">
            <v>4.16</v>
          </cell>
          <cell r="Q1240">
            <v>4.24</v>
          </cell>
          <cell r="R1240">
            <v>35.11</v>
          </cell>
          <cell r="S1240">
            <v>4.8899999999999997</v>
          </cell>
          <cell r="T1240">
            <v>1.59</v>
          </cell>
          <cell r="U1240">
            <v>6.26</v>
          </cell>
          <cell r="V1240">
            <v>2.64</v>
          </cell>
          <cell r="W1240">
            <v>1.79</v>
          </cell>
          <cell r="X1240">
            <v>1.75</v>
          </cell>
          <cell r="Y1240">
            <v>0.8</v>
          </cell>
          <cell r="Z1240">
            <v>1.62</v>
          </cell>
          <cell r="AA1240">
            <v>0.22</v>
          </cell>
          <cell r="AB1240">
            <v>4.2300000000000004</v>
          </cell>
          <cell r="AC1240">
            <v>5.0199999999999996</v>
          </cell>
          <cell r="AD1240">
            <v>4.3</v>
          </cell>
          <cell r="AE1240">
            <v>40.01</v>
          </cell>
          <cell r="AF1240">
            <v>2.67</v>
          </cell>
          <cell r="AG1240">
            <v>1.81</v>
          </cell>
          <cell r="AH1240">
            <v>7.74</v>
          </cell>
          <cell r="AI1240">
            <v>3.23</v>
          </cell>
          <cell r="AJ1240">
            <v>3.3</v>
          </cell>
          <cell r="AK1240">
            <v>0.94</v>
          </cell>
          <cell r="AL1240">
            <v>2.5</v>
          </cell>
          <cell r="AM1240">
            <v>1.39</v>
          </cell>
          <cell r="AN1240">
            <v>0.76</v>
          </cell>
          <cell r="AO1240">
            <v>3.89</v>
          </cell>
          <cell r="AP1240">
            <v>6.76</v>
          </cell>
          <cell r="AQ1240">
            <v>5.01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  <cell r="BO1240">
            <v>0</v>
          </cell>
          <cell r="BP1240">
            <v>0</v>
          </cell>
          <cell r="BQ1240">
            <v>0</v>
          </cell>
          <cell r="BR1240">
            <v>0</v>
          </cell>
          <cell r="BS1240">
            <v>0</v>
          </cell>
          <cell r="BT1240">
            <v>0</v>
          </cell>
          <cell r="BU1240">
            <v>0</v>
          </cell>
          <cell r="BV1240">
            <v>0</v>
          </cell>
          <cell r="BW1240">
            <v>0</v>
          </cell>
          <cell r="BX1240">
            <v>0</v>
          </cell>
          <cell r="BY1240">
            <v>0</v>
          </cell>
          <cell r="BZ1240">
            <v>0</v>
          </cell>
          <cell r="CA1240">
            <v>0</v>
          </cell>
          <cell r="CB1240">
            <v>0</v>
          </cell>
          <cell r="CC1240">
            <v>0</v>
          </cell>
          <cell r="CD1240">
            <v>0</v>
          </cell>
          <cell r="CE1240">
            <v>0</v>
          </cell>
          <cell r="CF1240">
            <v>0</v>
          </cell>
          <cell r="CG1240">
            <v>0</v>
          </cell>
          <cell r="CH1240">
            <v>0</v>
          </cell>
          <cell r="CI1240">
            <v>0</v>
          </cell>
          <cell r="CJ1240">
            <v>0</v>
          </cell>
          <cell r="CK1240">
            <v>0</v>
          </cell>
          <cell r="CL1240">
            <v>0</v>
          </cell>
          <cell r="CM1240">
            <v>0</v>
          </cell>
          <cell r="CN1240">
            <v>0</v>
          </cell>
          <cell r="CO1240">
            <v>0</v>
          </cell>
          <cell r="CP1240">
            <v>0</v>
          </cell>
          <cell r="CQ1240">
            <v>0</v>
          </cell>
          <cell r="CR1240">
            <v>0</v>
          </cell>
          <cell r="CS1240">
            <v>0</v>
          </cell>
          <cell r="CT1240">
            <v>0</v>
          </cell>
          <cell r="CU1240">
            <v>0</v>
          </cell>
          <cell r="CV1240">
            <v>0</v>
          </cell>
          <cell r="CW1240">
            <v>0</v>
          </cell>
          <cell r="CX1240">
            <v>0</v>
          </cell>
          <cell r="CY1240">
            <v>0</v>
          </cell>
          <cell r="CZ1240">
            <v>0</v>
          </cell>
          <cell r="DA1240">
            <v>0</v>
          </cell>
          <cell r="DB1240">
            <v>0</v>
          </cell>
          <cell r="DC1240">
            <v>0</v>
          </cell>
          <cell r="DD1240">
            <v>0</v>
          </cell>
          <cell r="DE1240">
            <v>0</v>
          </cell>
          <cell r="DF1240">
            <v>0</v>
          </cell>
          <cell r="DG1240">
            <v>0</v>
          </cell>
          <cell r="DH1240">
            <v>0</v>
          </cell>
          <cell r="DI1240">
            <v>0</v>
          </cell>
          <cell r="DJ1240">
            <v>0</v>
          </cell>
          <cell r="DK1240">
            <v>0</v>
          </cell>
          <cell r="DL1240">
            <v>0</v>
          </cell>
          <cell r="DM1240">
            <v>0</v>
          </cell>
          <cell r="DN1240">
            <v>0</v>
          </cell>
          <cell r="DO1240">
            <v>0</v>
          </cell>
          <cell r="DP1240">
            <v>0</v>
          </cell>
          <cell r="DQ1240">
            <v>0</v>
          </cell>
          <cell r="DR1240">
            <v>0</v>
          </cell>
          <cell r="DS1240">
            <v>0</v>
          </cell>
          <cell r="DT1240">
            <v>0</v>
          </cell>
          <cell r="DU1240">
            <v>0</v>
          </cell>
          <cell r="DV1240">
            <v>0</v>
          </cell>
          <cell r="DW1240">
            <v>0</v>
          </cell>
          <cell r="DX1240">
            <v>0</v>
          </cell>
          <cell r="DY1240">
            <v>0</v>
          </cell>
          <cell r="DZ1240">
            <v>0</v>
          </cell>
          <cell r="EA1240">
            <v>0</v>
          </cell>
          <cell r="EB1240">
            <v>0</v>
          </cell>
          <cell r="EC1240">
            <v>0</v>
          </cell>
          <cell r="ED1240">
            <v>0</v>
          </cell>
        </row>
        <row r="1241"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E1241">
            <v>0</v>
          </cell>
          <cell r="BF1241">
            <v>0</v>
          </cell>
          <cell r="BG1241">
            <v>0</v>
          </cell>
          <cell r="BH1241">
            <v>0</v>
          </cell>
          <cell r="BI1241">
            <v>0</v>
          </cell>
          <cell r="BJ1241">
            <v>0</v>
          </cell>
          <cell r="BK1241">
            <v>0</v>
          </cell>
          <cell r="BL1241">
            <v>0</v>
          </cell>
          <cell r="BM1241">
            <v>0</v>
          </cell>
          <cell r="BN1241">
            <v>0</v>
          </cell>
          <cell r="BO1241">
            <v>0</v>
          </cell>
          <cell r="BP1241">
            <v>0</v>
          </cell>
          <cell r="BQ1241">
            <v>0</v>
          </cell>
          <cell r="BR1241">
            <v>0</v>
          </cell>
          <cell r="BS1241">
            <v>0</v>
          </cell>
          <cell r="BT1241">
            <v>0</v>
          </cell>
          <cell r="BU1241">
            <v>0</v>
          </cell>
          <cell r="BV1241">
            <v>0</v>
          </cell>
          <cell r="BW1241">
            <v>0</v>
          </cell>
          <cell r="BX1241">
            <v>0</v>
          </cell>
          <cell r="BY1241">
            <v>0</v>
          </cell>
          <cell r="BZ1241">
            <v>0</v>
          </cell>
          <cell r="CA1241">
            <v>0</v>
          </cell>
          <cell r="CB1241">
            <v>0</v>
          </cell>
          <cell r="CC1241">
            <v>0</v>
          </cell>
          <cell r="CD1241">
            <v>0</v>
          </cell>
          <cell r="CE1241">
            <v>0</v>
          </cell>
          <cell r="CF1241">
            <v>0</v>
          </cell>
          <cell r="CG1241">
            <v>0</v>
          </cell>
          <cell r="CH1241">
            <v>0</v>
          </cell>
          <cell r="CI1241">
            <v>0</v>
          </cell>
          <cell r="CJ1241">
            <v>0</v>
          </cell>
          <cell r="CK1241">
            <v>0</v>
          </cell>
          <cell r="CL1241">
            <v>0</v>
          </cell>
          <cell r="CM1241">
            <v>0</v>
          </cell>
          <cell r="CN1241">
            <v>0</v>
          </cell>
          <cell r="CO1241">
            <v>0</v>
          </cell>
          <cell r="CP1241">
            <v>0</v>
          </cell>
          <cell r="CQ1241">
            <v>0</v>
          </cell>
          <cell r="CR1241">
            <v>0</v>
          </cell>
          <cell r="CS1241">
            <v>0</v>
          </cell>
          <cell r="CT1241">
            <v>0</v>
          </cell>
          <cell r="CU1241">
            <v>0</v>
          </cell>
          <cell r="CV1241">
            <v>0</v>
          </cell>
          <cell r="CW1241">
            <v>0</v>
          </cell>
          <cell r="CX1241">
            <v>0</v>
          </cell>
          <cell r="CY1241">
            <v>0</v>
          </cell>
          <cell r="CZ1241">
            <v>0</v>
          </cell>
          <cell r="DA1241">
            <v>0</v>
          </cell>
          <cell r="DB1241">
            <v>0</v>
          </cell>
          <cell r="DC1241">
            <v>0</v>
          </cell>
          <cell r="DD1241">
            <v>0</v>
          </cell>
          <cell r="DE1241">
            <v>0</v>
          </cell>
          <cell r="DF1241">
            <v>0</v>
          </cell>
          <cell r="DG1241">
            <v>0</v>
          </cell>
          <cell r="DH1241">
            <v>0</v>
          </cell>
          <cell r="DI1241">
            <v>0</v>
          </cell>
          <cell r="DJ1241">
            <v>0</v>
          </cell>
          <cell r="DK1241">
            <v>0</v>
          </cell>
          <cell r="DL1241">
            <v>0</v>
          </cell>
          <cell r="DM1241">
            <v>0</v>
          </cell>
          <cell r="DN1241">
            <v>0</v>
          </cell>
          <cell r="DO1241">
            <v>0</v>
          </cell>
          <cell r="DP1241">
            <v>0</v>
          </cell>
          <cell r="DQ1241">
            <v>0</v>
          </cell>
          <cell r="DR1241">
            <v>0</v>
          </cell>
          <cell r="DS1241">
            <v>0</v>
          </cell>
          <cell r="DT1241">
            <v>0</v>
          </cell>
          <cell r="DU1241">
            <v>0</v>
          </cell>
          <cell r="DV1241">
            <v>0</v>
          </cell>
          <cell r="DW1241">
            <v>0</v>
          </cell>
          <cell r="DX1241">
            <v>0</v>
          </cell>
          <cell r="DY1241">
            <v>0</v>
          </cell>
          <cell r="DZ1241">
            <v>0</v>
          </cell>
          <cell r="EA1241">
            <v>0</v>
          </cell>
          <cell r="EB1241">
            <v>0</v>
          </cell>
          <cell r="EC1241">
            <v>0</v>
          </cell>
          <cell r="ED1241">
            <v>0</v>
          </cell>
        </row>
        <row r="1242"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0</v>
          </cell>
          <cell r="BO1242">
            <v>0</v>
          </cell>
          <cell r="BP1242">
            <v>0</v>
          </cell>
          <cell r="BQ1242">
            <v>0</v>
          </cell>
          <cell r="BR1242">
            <v>0</v>
          </cell>
          <cell r="BS1242">
            <v>0</v>
          </cell>
          <cell r="BT1242">
            <v>0</v>
          </cell>
          <cell r="BU1242">
            <v>0</v>
          </cell>
          <cell r="BV1242">
            <v>0</v>
          </cell>
          <cell r="BW1242">
            <v>0</v>
          </cell>
          <cell r="BX1242">
            <v>0</v>
          </cell>
          <cell r="BY1242">
            <v>0</v>
          </cell>
          <cell r="BZ1242">
            <v>0</v>
          </cell>
          <cell r="CA1242">
            <v>0</v>
          </cell>
          <cell r="CB1242">
            <v>0</v>
          </cell>
          <cell r="CC1242">
            <v>0</v>
          </cell>
          <cell r="CD1242">
            <v>0</v>
          </cell>
          <cell r="CE1242">
            <v>0</v>
          </cell>
          <cell r="CF1242">
            <v>0</v>
          </cell>
          <cell r="CG1242">
            <v>0</v>
          </cell>
          <cell r="CH1242">
            <v>0</v>
          </cell>
          <cell r="CI1242">
            <v>0</v>
          </cell>
          <cell r="CJ1242">
            <v>0</v>
          </cell>
          <cell r="CK1242">
            <v>0</v>
          </cell>
          <cell r="CL1242">
            <v>0</v>
          </cell>
          <cell r="CM1242">
            <v>0</v>
          </cell>
          <cell r="CN1242">
            <v>0</v>
          </cell>
          <cell r="CO1242">
            <v>0</v>
          </cell>
          <cell r="CP1242">
            <v>0</v>
          </cell>
          <cell r="CQ1242">
            <v>0</v>
          </cell>
          <cell r="CR1242">
            <v>0</v>
          </cell>
          <cell r="CS1242">
            <v>0</v>
          </cell>
          <cell r="CT1242">
            <v>0</v>
          </cell>
          <cell r="CU1242">
            <v>0</v>
          </cell>
          <cell r="CV1242">
            <v>0</v>
          </cell>
          <cell r="CW1242">
            <v>0</v>
          </cell>
          <cell r="CX1242">
            <v>0</v>
          </cell>
          <cell r="CY1242">
            <v>0</v>
          </cell>
          <cell r="CZ1242">
            <v>0</v>
          </cell>
          <cell r="DA1242">
            <v>0</v>
          </cell>
          <cell r="DB1242">
            <v>0</v>
          </cell>
          <cell r="DC1242">
            <v>0</v>
          </cell>
          <cell r="DD1242">
            <v>0</v>
          </cell>
          <cell r="DE1242">
            <v>0</v>
          </cell>
          <cell r="DF1242">
            <v>0</v>
          </cell>
          <cell r="DG1242">
            <v>0</v>
          </cell>
          <cell r="DH1242">
            <v>0</v>
          </cell>
          <cell r="DI1242">
            <v>0</v>
          </cell>
          <cell r="DJ1242">
            <v>0</v>
          </cell>
          <cell r="DK1242">
            <v>0</v>
          </cell>
          <cell r="DL1242">
            <v>0</v>
          </cell>
          <cell r="DM1242">
            <v>0</v>
          </cell>
          <cell r="DN1242">
            <v>0</v>
          </cell>
          <cell r="DO1242">
            <v>0</v>
          </cell>
          <cell r="DP1242">
            <v>0</v>
          </cell>
          <cell r="DQ1242">
            <v>0</v>
          </cell>
          <cell r="DR1242">
            <v>0</v>
          </cell>
          <cell r="DS1242">
            <v>0</v>
          </cell>
          <cell r="DT1242">
            <v>0</v>
          </cell>
          <cell r="DU1242">
            <v>0</v>
          </cell>
          <cell r="DV1242">
            <v>0</v>
          </cell>
          <cell r="DW1242">
            <v>0</v>
          </cell>
          <cell r="DX1242">
            <v>0</v>
          </cell>
          <cell r="DY1242">
            <v>0</v>
          </cell>
          <cell r="DZ1242">
            <v>0</v>
          </cell>
          <cell r="EA1242">
            <v>0</v>
          </cell>
          <cell r="EB1242">
            <v>0</v>
          </cell>
          <cell r="EC1242">
            <v>0</v>
          </cell>
          <cell r="ED1242">
            <v>0</v>
          </cell>
        </row>
        <row r="1243"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E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K1243">
            <v>0</v>
          </cell>
          <cell r="BL1243">
            <v>0</v>
          </cell>
          <cell r="BM1243">
            <v>0</v>
          </cell>
          <cell r="BN1243">
            <v>0</v>
          </cell>
          <cell r="BO1243">
            <v>0</v>
          </cell>
          <cell r="BP1243">
            <v>0</v>
          </cell>
          <cell r="BQ1243">
            <v>0</v>
          </cell>
          <cell r="BR1243">
            <v>0</v>
          </cell>
          <cell r="BS1243">
            <v>0</v>
          </cell>
          <cell r="BT1243">
            <v>0</v>
          </cell>
          <cell r="BU1243">
            <v>0</v>
          </cell>
          <cell r="BV1243">
            <v>0</v>
          </cell>
          <cell r="BW1243">
            <v>0</v>
          </cell>
          <cell r="BX1243">
            <v>0</v>
          </cell>
          <cell r="BY1243">
            <v>0</v>
          </cell>
          <cell r="BZ1243">
            <v>0</v>
          </cell>
          <cell r="CA1243">
            <v>0</v>
          </cell>
          <cell r="CB1243">
            <v>0</v>
          </cell>
          <cell r="CC1243">
            <v>0</v>
          </cell>
          <cell r="CD1243">
            <v>0</v>
          </cell>
          <cell r="CE1243">
            <v>0</v>
          </cell>
          <cell r="CF1243">
            <v>0</v>
          </cell>
          <cell r="CG1243">
            <v>0</v>
          </cell>
          <cell r="CH1243">
            <v>0</v>
          </cell>
          <cell r="CI1243">
            <v>0</v>
          </cell>
          <cell r="CJ1243">
            <v>0</v>
          </cell>
          <cell r="CK1243">
            <v>0</v>
          </cell>
          <cell r="CL1243">
            <v>0</v>
          </cell>
          <cell r="CM1243">
            <v>0</v>
          </cell>
          <cell r="CN1243">
            <v>0</v>
          </cell>
          <cell r="CO1243">
            <v>0</v>
          </cell>
          <cell r="CP1243">
            <v>0</v>
          </cell>
          <cell r="CQ1243">
            <v>0</v>
          </cell>
          <cell r="CR1243">
            <v>0</v>
          </cell>
          <cell r="CS1243">
            <v>0</v>
          </cell>
          <cell r="CT1243">
            <v>0</v>
          </cell>
          <cell r="CU1243">
            <v>0</v>
          </cell>
          <cell r="CV1243">
            <v>0</v>
          </cell>
          <cell r="CW1243">
            <v>0</v>
          </cell>
          <cell r="CX1243">
            <v>0</v>
          </cell>
          <cell r="CY1243">
            <v>0</v>
          </cell>
          <cell r="CZ1243">
            <v>0</v>
          </cell>
          <cell r="DA1243">
            <v>0</v>
          </cell>
          <cell r="DB1243">
            <v>0</v>
          </cell>
          <cell r="DC1243">
            <v>0</v>
          </cell>
          <cell r="DD1243">
            <v>0</v>
          </cell>
          <cell r="DE1243">
            <v>0</v>
          </cell>
          <cell r="DF1243">
            <v>0</v>
          </cell>
          <cell r="DG1243">
            <v>0</v>
          </cell>
          <cell r="DH1243">
            <v>0</v>
          </cell>
          <cell r="DI1243">
            <v>0</v>
          </cell>
          <cell r="DJ1243">
            <v>0</v>
          </cell>
          <cell r="DK1243">
            <v>0</v>
          </cell>
          <cell r="DL1243">
            <v>0</v>
          </cell>
          <cell r="DM1243">
            <v>0</v>
          </cell>
          <cell r="DN1243">
            <v>0</v>
          </cell>
          <cell r="DO1243">
            <v>0</v>
          </cell>
          <cell r="DP1243">
            <v>0</v>
          </cell>
          <cell r="DQ1243">
            <v>0</v>
          </cell>
          <cell r="DR1243">
            <v>0</v>
          </cell>
          <cell r="DS1243">
            <v>0</v>
          </cell>
          <cell r="DT1243">
            <v>0</v>
          </cell>
          <cell r="DU1243">
            <v>0</v>
          </cell>
          <cell r="DV1243">
            <v>0</v>
          </cell>
          <cell r="DW1243">
            <v>0</v>
          </cell>
          <cell r="DX1243">
            <v>0</v>
          </cell>
          <cell r="DY1243">
            <v>0</v>
          </cell>
          <cell r="DZ1243">
            <v>0</v>
          </cell>
          <cell r="EA1243">
            <v>0</v>
          </cell>
          <cell r="EB1243">
            <v>0</v>
          </cell>
          <cell r="EC1243">
            <v>0</v>
          </cell>
          <cell r="ED1243">
            <v>0</v>
          </cell>
        </row>
        <row r="1244">
          <cell r="F1244">
            <v>17.170000000000002</v>
          </cell>
          <cell r="G1244">
            <v>23.5</v>
          </cell>
          <cell r="H1244">
            <v>27.82</v>
          </cell>
          <cell r="I1244">
            <v>26.19</v>
          </cell>
          <cell r="J1244">
            <v>45.11</v>
          </cell>
          <cell r="K1244">
            <v>17.14</v>
          </cell>
          <cell r="L1244">
            <v>5.3</v>
          </cell>
          <cell r="M1244">
            <v>5.61</v>
          </cell>
          <cell r="N1244">
            <v>28.75</v>
          </cell>
          <cell r="O1244">
            <v>27.14</v>
          </cell>
          <cell r="P1244">
            <v>17.72</v>
          </cell>
          <cell r="Q1244">
            <v>7.57</v>
          </cell>
          <cell r="R1244">
            <v>139.75</v>
          </cell>
          <cell r="S1244">
            <v>2.81</v>
          </cell>
          <cell r="T1244">
            <v>21.57</v>
          </cell>
          <cell r="U1244">
            <v>13.68</v>
          </cell>
          <cell r="V1244">
            <v>55.31</v>
          </cell>
          <cell r="W1244">
            <v>15.72</v>
          </cell>
          <cell r="X1244">
            <v>0</v>
          </cell>
          <cell r="Y1244">
            <v>0</v>
          </cell>
          <cell r="Z1244">
            <v>5.32</v>
          </cell>
          <cell r="AA1244">
            <v>7.59</v>
          </cell>
          <cell r="AB1244">
            <v>7.86</v>
          </cell>
          <cell r="AC1244">
            <v>5.53</v>
          </cell>
          <cell r="AD1244">
            <v>4.3600000000000003</v>
          </cell>
          <cell r="AE1244">
            <v>112.89</v>
          </cell>
          <cell r="AF1244">
            <v>1.45</v>
          </cell>
          <cell r="AG1244">
            <v>4.3600000000000003</v>
          </cell>
          <cell r="AH1244">
            <v>22</v>
          </cell>
          <cell r="AI1244">
            <v>41.06</v>
          </cell>
          <cell r="AJ1244">
            <v>21.83</v>
          </cell>
          <cell r="AK1244">
            <v>0</v>
          </cell>
          <cell r="AL1244">
            <v>0</v>
          </cell>
          <cell r="AM1244">
            <v>0</v>
          </cell>
          <cell r="AN1244">
            <v>0.28999999999999998</v>
          </cell>
          <cell r="AO1244">
            <v>14.33</v>
          </cell>
          <cell r="AP1244">
            <v>5.24</v>
          </cell>
          <cell r="AQ1244">
            <v>2.33</v>
          </cell>
          <cell r="AR1244">
            <v>151.97999999999999</v>
          </cell>
          <cell r="AS1244">
            <v>6.59</v>
          </cell>
          <cell r="AT1244">
            <v>8.5500000000000007</v>
          </cell>
          <cell r="AU1244">
            <v>15.36</v>
          </cell>
          <cell r="AV1244">
            <v>47.44</v>
          </cell>
          <cell r="AW1244">
            <v>18.04</v>
          </cell>
          <cell r="AX1244">
            <v>0.1</v>
          </cell>
          <cell r="AY1244">
            <v>0</v>
          </cell>
          <cell r="AZ1244">
            <v>5.32</v>
          </cell>
          <cell r="BA1244">
            <v>16.38</v>
          </cell>
          <cell r="BB1244">
            <v>26.05</v>
          </cell>
          <cell r="BC1244">
            <v>4.95</v>
          </cell>
          <cell r="BD1244">
            <v>3.2</v>
          </cell>
          <cell r="BE1244">
            <v>173.58</v>
          </cell>
          <cell r="BF1244">
            <v>4.66</v>
          </cell>
          <cell r="BG1244">
            <v>15.35</v>
          </cell>
          <cell r="BH1244">
            <v>34.39</v>
          </cell>
          <cell r="BI1244">
            <v>54.83</v>
          </cell>
          <cell r="BJ1244">
            <v>21.54</v>
          </cell>
          <cell r="BK1244">
            <v>0</v>
          </cell>
          <cell r="BL1244">
            <v>5.3</v>
          </cell>
          <cell r="BM1244">
            <v>5.32</v>
          </cell>
          <cell r="BN1244">
            <v>15.43</v>
          </cell>
          <cell r="BO1244">
            <v>9.49</v>
          </cell>
          <cell r="BP1244">
            <v>4.95</v>
          </cell>
          <cell r="BQ1244">
            <v>2.33</v>
          </cell>
          <cell r="BR1244">
            <v>154.03</v>
          </cell>
          <cell r="BS1244">
            <v>4.66</v>
          </cell>
          <cell r="BT1244">
            <v>4.66</v>
          </cell>
          <cell r="BU1244">
            <v>25.78</v>
          </cell>
          <cell r="BV1244">
            <v>69.89</v>
          </cell>
          <cell r="BW1244">
            <v>21.97</v>
          </cell>
          <cell r="BX1244">
            <v>0.28999999999999998</v>
          </cell>
          <cell r="BY1244">
            <v>10.6</v>
          </cell>
          <cell r="BZ1244">
            <v>0</v>
          </cell>
          <cell r="CA1244">
            <v>0.57999999999999996</v>
          </cell>
          <cell r="CB1244">
            <v>9.7899999999999991</v>
          </cell>
          <cell r="CC1244">
            <v>2.33</v>
          </cell>
          <cell r="CD1244">
            <v>3.49</v>
          </cell>
          <cell r="CE1244">
            <v>135.12</v>
          </cell>
          <cell r="CF1244">
            <v>5.82</v>
          </cell>
          <cell r="CG1244">
            <v>9.7100000000000009</v>
          </cell>
          <cell r="CH1244">
            <v>36.14</v>
          </cell>
          <cell r="CI1244">
            <v>56.78</v>
          </cell>
          <cell r="CJ1244">
            <v>14.26</v>
          </cell>
          <cell r="CK1244">
            <v>5.42</v>
          </cell>
          <cell r="CL1244">
            <v>0</v>
          </cell>
          <cell r="CM1244">
            <v>0</v>
          </cell>
          <cell r="CN1244">
            <v>0.57999999999999996</v>
          </cell>
          <cell r="CO1244">
            <v>0.57999999999999996</v>
          </cell>
          <cell r="CP1244">
            <v>3.78</v>
          </cell>
          <cell r="CQ1244">
            <v>2.04</v>
          </cell>
          <cell r="CR1244">
            <v>6.44</v>
          </cell>
          <cell r="CS1244">
            <v>0</v>
          </cell>
          <cell r="CT1244">
            <v>0</v>
          </cell>
          <cell r="CU1244">
            <v>-4.63</v>
          </cell>
          <cell r="CV1244">
            <v>9.0299999999999994</v>
          </cell>
          <cell r="CW1244">
            <v>1.75</v>
          </cell>
          <cell r="CX1244">
            <v>0</v>
          </cell>
          <cell r="CY1244">
            <v>0</v>
          </cell>
          <cell r="CZ1244">
            <v>0</v>
          </cell>
          <cell r="DA1244">
            <v>0</v>
          </cell>
          <cell r="DB1244">
            <v>0</v>
          </cell>
          <cell r="DC1244">
            <v>0.28999999999999998</v>
          </cell>
          <cell r="DD1244">
            <v>0</v>
          </cell>
          <cell r="DE1244">
            <v>1.1599999999999999</v>
          </cell>
          <cell r="DF1244">
            <v>0</v>
          </cell>
          <cell r="DG1244">
            <v>0</v>
          </cell>
          <cell r="DH1244">
            <v>0.87</v>
          </cell>
          <cell r="DI1244">
            <v>0.28999999999999998</v>
          </cell>
          <cell r="DJ1244">
            <v>0</v>
          </cell>
          <cell r="DK1244">
            <v>0</v>
          </cell>
          <cell r="DL1244">
            <v>0</v>
          </cell>
          <cell r="DM1244">
            <v>0</v>
          </cell>
          <cell r="DN1244">
            <v>0</v>
          </cell>
          <cell r="DO1244">
            <v>0</v>
          </cell>
          <cell r="DP1244">
            <v>0</v>
          </cell>
          <cell r="DQ1244">
            <v>0</v>
          </cell>
          <cell r="DR1244">
            <v>0</v>
          </cell>
          <cell r="DS1244">
            <v>0</v>
          </cell>
          <cell r="DT1244">
            <v>0</v>
          </cell>
          <cell r="DU1244">
            <v>0</v>
          </cell>
          <cell r="DV1244">
            <v>0</v>
          </cell>
          <cell r="DW1244">
            <v>0</v>
          </cell>
          <cell r="DX1244">
            <v>0</v>
          </cell>
          <cell r="DY1244">
            <v>0</v>
          </cell>
          <cell r="DZ1244">
            <v>0</v>
          </cell>
          <cell r="EA1244">
            <v>0</v>
          </cell>
          <cell r="EB1244">
            <v>0</v>
          </cell>
          <cell r="EC1244">
            <v>0</v>
          </cell>
          <cell r="ED1244">
            <v>0</v>
          </cell>
        </row>
        <row r="1245">
          <cell r="F1245">
            <v>18.62</v>
          </cell>
          <cell r="G1245">
            <v>27.98</v>
          </cell>
          <cell r="H1245">
            <v>36.020000000000003</v>
          </cell>
          <cell r="I1245">
            <v>43.08</v>
          </cell>
          <cell r="J1245">
            <v>59.89</v>
          </cell>
          <cell r="K1245">
            <v>7.17</v>
          </cell>
          <cell r="L1245">
            <v>10.59</v>
          </cell>
          <cell r="M1245">
            <v>21.85</v>
          </cell>
          <cell r="N1245">
            <v>7.2</v>
          </cell>
          <cell r="O1245">
            <v>44.53</v>
          </cell>
          <cell r="P1245">
            <v>28.75</v>
          </cell>
          <cell r="Q1245">
            <v>15.71</v>
          </cell>
          <cell r="R1245">
            <v>429.63</v>
          </cell>
          <cell r="S1245">
            <v>21.63</v>
          </cell>
          <cell r="T1245">
            <v>41.29</v>
          </cell>
          <cell r="U1245">
            <v>74.25</v>
          </cell>
          <cell r="V1245">
            <v>83.59</v>
          </cell>
          <cell r="W1245">
            <v>37.840000000000003</v>
          </cell>
          <cell r="X1245">
            <v>29.3</v>
          </cell>
          <cell r="Y1245">
            <v>11.18</v>
          </cell>
          <cell r="Z1245">
            <v>17.11</v>
          </cell>
          <cell r="AA1245">
            <v>22.32</v>
          </cell>
          <cell r="AB1245">
            <v>52.73</v>
          </cell>
          <cell r="AC1245">
            <v>23.25</v>
          </cell>
          <cell r="AD1245">
            <v>15.13</v>
          </cell>
          <cell r="AE1245">
            <v>414.28</v>
          </cell>
          <cell r="AF1245">
            <v>40.32</v>
          </cell>
          <cell r="AG1245">
            <v>38.380000000000003</v>
          </cell>
          <cell r="AH1245">
            <v>55.22</v>
          </cell>
          <cell r="AI1245">
            <v>91.15</v>
          </cell>
          <cell r="AJ1245">
            <v>33.76</v>
          </cell>
          <cell r="AK1245">
            <v>10.84</v>
          </cell>
          <cell r="AL1245">
            <v>10.6</v>
          </cell>
          <cell r="AM1245">
            <v>10.63</v>
          </cell>
          <cell r="AN1245">
            <v>17.25</v>
          </cell>
          <cell r="AO1245">
            <v>67.489999999999995</v>
          </cell>
          <cell r="AP1245">
            <v>25.84</v>
          </cell>
          <cell r="AQ1245">
            <v>12.8</v>
          </cell>
          <cell r="AR1245">
            <v>1117.29</v>
          </cell>
          <cell r="AS1245">
            <v>84.3</v>
          </cell>
          <cell r="AT1245">
            <v>62.98</v>
          </cell>
          <cell r="AU1245">
            <v>88.98</v>
          </cell>
          <cell r="AV1245">
            <v>216.29</v>
          </cell>
          <cell r="AW1245">
            <v>178.34</v>
          </cell>
          <cell r="AX1245">
            <v>331.58</v>
          </cell>
          <cell r="AY1245">
            <v>21.19</v>
          </cell>
          <cell r="AZ1245">
            <v>15.95</v>
          </cell>
          <cell r="BA1245">
            <v>43.96</v>
          </cell>
          <cell r="BB1245">
            <v>47.25</v>
          </cell>
          <cell r="BC1245">
            <v>14.55</v>
          </cell>
          <cell r="BD1245">
            <v>11.93</v>
          </cell>
          <cell r="BE1245">
            <v>1208.05</v>
          </cell>
          <cell r="BF1245">
            <v>21.72</v>
          </cell>
          <cell r="BG1245">
            <v>66.180000000000007</v>
          </cell>
          <cell r="BH1245">
            <v>71.69</v>
          </cell>
          <cell r="BI1245">
            <v>180.56</v>
          </cell>
          <cell r="BJ1245">
            <v>263.99</v>
          </cell>
          <cell r="BK1245">
            <v>335.61</v>
          </cell>
          <cell r="BL1245">
            <v>76</v>
          </cell>
          <cell r="BM1245">
            <v>32.19</v>
          </cell>
          <cell r="BN1245">
            <v>46.65</v>
          </cell>
          <cell r="BO1245">
            <v>82.02</v>
          </cell>
          <cell r="BP1245">
            <v>18.62</v>
          </cell>
          <cell r="BQ1245">
            <v>12.8</v>
          </cell>
          <cell r="BR1245">
            <v>770.09</v>
          </cell>
          <cell r="BS1245">
            <v>23.11</v>
          </cell>
          <cell r="BT1245">
            <v>65.17</v>
          </cell>
          <cell r="BU1245">
            <v>100.21</v>
          </cell>
          <cell r="BV1245">
            <v>108.98</v>
          </cell>
          <cell r="BW1245">
            <v>106.56</v>
          </cell>
          <cell r="BX1245">
            <v>22.09</v>
          </cell>
          <cell r="BY1245">
            <v>103.08</v>
          </cell>
          <cell r="BZ1245">
            <v>31.39</v>
          </cell>
          <cell r="CA1245">
            <v>32.85</v>
          </cell>
          <cell r="CB1245">
            <v>62.26</v>
          </cell>
          <cell r="CC1245">
            <v>103.62</v>
          </cell>
          <cell r="CD1245">
            <v>10.77</v>
          </cell>
          <cell r="CE1245">
            <v>680.49</v>
          </cell>
          <cell r="CF1245">
            <v>22.88</v>
          </cell>
          <cell r="CG1245">
            <v>78.040000000000006</v>
          </cell>
          <cell r="CH1245">
            <v>50.55</v>
          </cell>
          <cell r="CI1245">
            <v>217.36</v>
          </cell>
          <cell r="CJ1245">
            <v>74.489999999999995</v>
          </cell>
          <cell r="CK1245">
            <v>44.24</v>
          </cell>
          <cell r="CL1245">
            <v>63.57</v>
          </cell>
          <cell r="CM1245">
            <v>21.56</v>
          </cell>
          <cell r="CN1245">
            <v>11.5</v>
          </cell>
          <cell r="CO1245">
            <v>70.98</v>
          </cell>
          <cell r="CP1245">
            <v>14.55</v>
          </cell>
          <cell r="CQ1245">
            <v>10.77</v>
          </cell>
          <cell r="CR1245">
            <v>0</v>
          </cell>
          <cell r="CS1245">
            <v>0</v>
          </cell>
          <cell r="CT1245">
            <v>0</v>
          </cell>
          <cell r="CU1245">
            <v>0</v>
          </cell>
          <cell r="CV1245">
            <v>0</v>
          </cell>
          <cell r="CW1245">
            <v>0</v>
          </cell>
          <cell r="CX1245">
            <v>0</v>
          </cell>
          <cell r="CY1245">
            <v>0</v>
          </cell>
          <cell r="CZ1245">
            <v>0</v>
          </cell>
          <cell r="DA1245">
            <v>0</v>
          </cell>
          <cell r="DB1245">
            <v>0</v>
          </cell>
          <cell r="DC1245">
            <v>0</v>
          </cell>
          <cell r="DD1245">
            <v>0</v>
          </cell>
          <cell r="DE1245">
            <v>0</v>
          </cell>
          <cell r="DF1245">
            <v>0</v>
          </cell>
          <cell r="DG1245">
            <v>0</v>
          </cell>
          <cell r="DH1245">
            <v>0</v>
          </cell>
          <cell r="DI1245">
            <v>0</v>
          </cell>
          <cell r="DJ1245">
            <v>0</v>
          </cell>
          <cell r="DK1245">
            <v>0</v>
          </cell>
          <cell r="DL1245">
            <v>0</v>
          </cell>
          <cell r="DM1245">
            <v>0</v>
          </cell>
          <cell r="DN1245">
            <v>0</v>
          </cell>
          <cell r="DO1245">
            <v>0</v>
          </cell>
          <cell r="DP1245">
            <v>0</v>
          </cell>
          <cell r="DQ1245">
            <v>0</v>
          </cell>
          <cell r="DR1245">
            <v>0</v>
          </cell>
          <cell r="DS1245">
            <v>0</v>
          </cell>
          <cell r="DT1245">
            <v>0</v>
          </cell>
          <cell r="DU1245">
            <v>0</v>
          </cell>
          <cell r="DV1245">
            <v>0</v>
          </cell>
          <cell r="DW1245">
            <v>0</v>
          </cell>
          <cell r="DX1245">
            <v>0</v>
          </cell>
          <cell r="DY1245">
            <v>0</v>
          </cell>
          <cell r="DZ1245">
            <v>0</v>
          </cell>
          <cell r="EA1245">
            <v>0</v>
          </cell>
          <cell r="EB1245">
            <v>0</v>
          </cell>
          <cell r="EC1245">
            <v>0</v>
          </cell>
          <cell r="ED1245">
            <v>0</v>
          </cell>
        </row>
        <row r="1246"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0</v>
          </cell>
          <cell r="BD1246">
            <v>0</v>
          </cell>
          <cell r="BE1246">
            <v>0</v>
          </cell>
          <cell r="BF1246">
            <v>0</v>
          </cell>
          <cell r="BG1246">
            <v>0</v>
          </cell>
          <cell r="BH1246">
            <v>0</v>
          </cell>
          <cell r="BI1246">
            <v>0</v>
          </cell>
          <cell r="BJ1246">
            <v>0</v>
          </cell>
          <cell r="BK1246">
            <v>0</v>
          </cell>
          <cell r="BL1246">
            <v>0</v>
          </cell>
          <cell r="BM1246">
            <v>0</v>
          </cell>
          <cell r="BN1246">
            <v>0</v>
          </cell>
          <cell r="BO1246">
            <v>0</v>
          </cell>
          <cell r="BP1246">
            <v>0</v>
          </cell>
          <cell r="BQ1246">
            <v>0</v>
          </cell>
          <cell r="BR1246">
            <v>0</v>
          </cell>
          <cell r="BS1246">
            <v>0</v>
          </cell>
          <cell r="BT1246">
            <v>0</v>
          </cell>
          <cell r="BU1246">
            <v>0</v>
          </cell>
          <cell r="BV1246">
            <v>0</v>
          </cell>
          <cell r="BW1246">
            <v>0</v>
          </cell>
          <cell r="BX1246">
            <v>0</v>
          </cell>
          <cell r="BY1246">
            <v>0</v>
          </cell>
          <cell r="BZ1246">
            <v>0</v>
          </cell>
          <cell r="CA1246">
            <v>0</v>
          </cell>
          <cell r="CB1246">
            <v>0</v>
          </cell>
          <cell r="CC1246">
            <v>0</v>
          </cell>
          <cell r="CD1246">
            <v>0</v>
          </cell>
          <cell r="CE1246">
            <v>0</v>
          </cell>
          <cell r="CF1246">
            <v>0</v>
          </cell>
          <cell r="CG1246">
            <v>0</v>
          </cell>
          <cell r="CH1246">
            <v>0</v>
          </cell>
          <cell r="CI1246">
            <v>0</v>
          </cell>
          <cell r="CJ1246">
            <v>0</v>
          </cell>
          <cell r="CK1246">
            <v>0</v>
          </cell>
          <cell r="CL1246">
            <v>0</v>
          </cell>
          <cell r="CM1246">
            <v>0</v>
          </cell>
          <cell r="CN1246">
            <v>0</v>
          </cell>
          <cell r="CO1246">
            <v>0</v>
          </cell>
          <cell r="CP1246">
            <v>0</v>
          </cell>
          <cell r="CQ1246">
            <v>0</v>
          </cell>
          <cell r="CR1246">
            <v>0</v>
          </cell>
          <cell r="CS1246">
            <v>0</v>
          </cell>
          <cell r="CT1246">
            <v>0</v>
          </cell>
          <cell r="CU1246">
            <v>0</v>
          </cell>
          <cell r="CV1246">
            <v>0</v>
          </cell>
          <cell r="CW1246">
            <v>0</v>
          </cell>
          <cell r="CX1246">
            <v>0</v>
          </cell>
          <cell r="CY1246">
            <v>0</v>
          </cell>
          <cell r="CZ1246">
            <v>0</v>
          </cell>
          <cell r="DA1246">
            <v>0</v>
          </cell>
          <cell r="DB1246">
            <v>0</v>
          </cell>
          <cell r="DC1246">
            <v>0</v>
          </cell>
          <cell r="DD1246">
            <v>0</v>
          </cell>
          <cell r="DE1246">
            <v>0</v>
          </cell>
          <cell r="DF1246">
            <v>0</v>
          </cell>
          <cell r="DG1246">
            <v>0</v>
          </cell>
          <cell r="DH1246">
            <v>0</v>
          </cell>
          <cell r="DI1246">
            <v>0</v>
          </cell>
          <cell r="DJ1246">
            <v>0</v>
          </cell>
          <cell r="DK1246">
            <v>0</v>
          </cell>
          <cell r="DL1246">
            <v>0</v>
          </cell>
          <cell r="DM1246">
            <v>0</v>
          </cell>
          <cell r="DN1246">
            <v>0</v>
          </cell>
          <cell r="DO1246">
            <v>0</v>
          </cell>
          <cell r="DP1246">
            <v>0</v>
          </cell>
          <cell r="DQ1246">
            <v>0</v>
          </cell>
          <cell r="DR1246">
            <v>0</v>
          </cell>
          <cell r="DS1246">
            <v>0</v>
          </cell>
          <cell r="DT1246">
            <v>0</v>
          </cell>
          <cell r="DU1246">
            <v>0</v>
          </cell>
          <cell r="DV1246">
            <v>0</v>
          </cell>
          <cell r="DW1246">
            <v>0</v>
          </cell>
          <cell r="DX1246">
            <v>0</v>
          </cell>
          <cell r="DY1246">
            <v>0</v>
          </cell>
          <cell r="DZ1246">
            <v>0</v>
          </cell>
          <cell r="EA1246">
            <v>0</v>
          </cell>
          <cell r="EB1246">
            <v>0</v>
          </cell>
          <cell r="EC1246">
            <v>0</v>
          </cell>
          <cell r="ED1246">
            <v>0</v>
          </cell>
        </row>
        <row r="1247"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E1247">
            <v>0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K1247">
            <v>0</v>
          </cell>
          <cell r="BL1247">
            <v>0</v>
          </cell>
          <cell r="BM1247">
            <v>0</v>
          </cell>
          <cell r="BN1247">
            <v>0</v>
          </cell>
          <cell r="BO1247">
            <v>0</v>
          </cell>
          <cell r="BP1247">
            <v>0</v>
          </cell>
          <cell r="BQ1247">
            <v>0</v>
          </cell>
          <cell r="BR1247">
            <v>0</v>
          </cell>
          <cell r="BS1247">
            <v>0</v>
          </cell>
          <cell r="BT1247">
            <v>0</v>
          </cell>
          <cell r="BU1247">
            <v>0</v>
          </cell>
          <cell r="BV1247">
            <v>0</v>
          </cell>
          <cell r="BW1247">
            <v>0</v>
          </cell>
          <cell r="BX1247">
            <v>0</v>
          </cell>
          <cell r="BY1247">
            <v>0</v>
          </cell>
          <cell r="BZ1247">
            <v>0</v>
          </cell>
          <cell r="CA1247">
            <v>0</v>
          </cell>
          <cell r="CB1247">
            <v>0</v>
          </cell>
          <cell r="CC1247">
            <v>0</v>
          </cell>
          <cell r="CD1247">
            <v>0</v>
          </cell>
          <cell r="CE1247">
            <v>0</v>
          </cell>
          <cell r="CF1247">
            <v>0</v>
          </cell>
          <cell r="CG1247">
            <v>0</v>
          </cell>
          <cell r="CH1247">
            <v>0</v>
          </cell>
          <cell r="CI1247">
            <v>0</v>
          </cell>
          <cell r="CJ1247">
            <v>0</v>
          </cell>
          <cell r="CK1247">
            <v>0</v>
          </cell>
          <cell r="CL1247">
            <v>0</v>
          </cell>
          <cell r="CM1247">
            <v>0</v>
          </cell>
          <cell r="CN1247">
            <v>0</v>
          </cell>
          <cell r="CO1247">
            <v>0</v>
          </cell>
          <cell r="CP1247">
            <v>0</v>
          </cell>
          <cell r="CQ1247">
            <v>0</v>
          </cell>
          <cell r="CR1247">
            <v>0</v>
          </cell>
          <cell r="CS1247">
            <v>0</v>
          </cell>
          <cell r="CT1247">
            <v>0</v>
          </cell>
          <cell r="CU1247">
            <v>0</v>
          </cell>
          <cell r="CV1247">
            <v>0</v>
          </cell>
          <cell r="CW1247">
            <v>0</v>
          </cell>
          <cell r="CX1247">
            <v>0</v>
          </cell>
          <cell r="CY1247">
            <v>0</v>
          </cell>
          <cell r="CZ1247">
            <v>0</v>
          </cell>
          <cell r="DA1247">
            <v>0</v>
          </cell>
          <cell r="DB1247">
            <v>0</v>
          </cell>
          <cell r="DC1247">
            <v>0</v>
          </cell>
          <cell r="DD1247">
            <v>0</v>
          </cell>
          <cell r="DE1247">
            <v>0</v>
          </cell>
          <cell r="DF1247">
            <v>0</v>
          </cell>
          <cell r="DG1247">
            <v>0</v>
          </cell>
          <cell r="DH1247">
            <v>0</v>
          </cell>
          <cell r="DI1247">
            <v>0</v>
          </cell>
          <cell r="DJ1247">
            <v>0</v>
          </cell>
          <cell r="DK1247">
            <v>0</v>
          </cell>
          <cell r="DL1247">
            <v>0</v>
          </cell>
          <cell r="DM1247">
            <v>0</v>
          </cell>
          <cell r="DN1247">
            <v>0</v>
          </cell>
          <cell r="DO1247">
            <v>0</v>
          </cell>
          <cell r="DP1247">
            <v>0</v>
          </cell>
          <cell r="DQ1247">
            <v>0</v>
          </cell>
          <cell r="DR1247">
            <v>0</v>
          </cell>
          <cell r="DS1247">
            <v>0</v>
          </cell>
          <cell r="DT1247">
            <v>0</v>
          </cell>
          <cell r="DU1247">
            <v>0</v>
          </cell>
          <cell r="DV1247">
            <v>0</v>
          </cell>
          <cell r="DW1247">
            <v>0</v>
          </cell>
          <cell r="DX1247">
            <v>0</v>
          </cell>
          <cell r="DY1247">
            <v>0</v>
          </cell>
          <cell r="DZ1247">
            <v>0</v>
          </cell>
          <cell r="EA1247">
            <v>0</v>
          </cell>
          <cell r="EB1247">
            <v>0</v>
          </cell>
          <cell r="EC1247">
            <v>0</v>
          </cell>
          <cell r="ED1247">
            <v>0</v>
          </cell>
        </row>
        <row r="1248"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0</v>
          </cell>
          <cell r="BD1248">
            <v>0</v>
          </cell>
          <cell r="BE1248">
            <v>0</v>
          </cell>
          <cell r="BF1248">
            <v>0</v>
          </cell>
          <cell r="BG1248">
            <v>0</v>
          </cell>
          <cell r="BH1248">
            <v>0</v>
          </cell>
          <cell r="BI1248">
            <v>0</v>
          </cell>
          <cell r="BJ1248">
            <v>0</v>
          </cell>
          <cell r="BK1248">
            <v>0</v>
          </cell>
          <cell r="BL1248">
            <v>0</v>
          </cell>
          <cell r="BM1248">
            <v>0</v>
          </cell>
          <cell r="BN1248">
            <v>0</v>
          </cell>
          <cell r="BO1248">
            <v>0</v>
          </cell>
          <cell r="BP1248">
            <v>0</v>
          </cell>
          <cell r="BQ1248">
            <v>0</v>
          </cell>
          <cell r="BR1248">
            <v>0</v>
          </cell>
          <cell r="BS1248">
            <v>0</v>
          </cell>
          <cell r="BT1248">
            <v>0</v>
          </cell>
          <cell r="BU1248">
            <v>0</v>
          </cell>
          <cell r="BV1248">
            <v>0</v>
          </cell>
          <cell r="BW1248">
            <v>0</v>
          </cell>
          <cell r="BX1248">
            <v>0</v>
          </cell>
          <cell r="BY1248">
            <v>0</v>
          </cell>
          <cell r="BZ1248">
            <v>0</v>
          </cell>
          <cell r="CA1248">
            <v>0</v>
          </cell>
          <cell r="CB1248">
            <v>0</v>
          </cell>
          <cell r="CC1248">
            <v>0</v>
          </cell>
          <cell r="CD1248">
            <v>0</v>
          </cell>
          <cell r="CE1248">
            <v>0</v>
          </cell>
          <cell r="CF1248">
            <v>0</v>
          </cell>
          <cell r="CG1248">
            <v>0</v>
          </cell>
          <cell r="CH1248">
            <v>0</v>
          </cell>
          <cell r="CI1248">
            <v>0</v>
          </cell>
          <cell r="CJ1248">
            <v>0</v>
          </cell>
          <cell r="CK1248">
            <v>0</v>
          </cell>
          <cell r="CL1248">
            <v>0</v>
          </cell>
          <cell r="CM1248">
            <v>0</v>
          </cell>
          <cell r="CN1248">
            <v>0</v>
          </cell>
          <cell r="CO1248">
            <v>0</v>
          </cell>
          <cell r="CP1248">
            <v>0</v>
          </cell>
          <cell r="CQ1248">
            <v>0</v>
          </cell>
          <cell r="CR1248">
            <v>0</v>
          </cell>
          <cell r="CS1248">
            <v>0</v>
          </cell>
          <cell r="CT1248">
            <v>0</v>
          </cell>
          <cell r="CU1248">
            <v>0</v>
          </cell>
          <cell r="CV1248">
            <v>0</v>
          </cell>
          <cell r="CW1248">
            <v>0</v>
          </cell>
          <cell r="CX1248">
            <v>0</v>
          </cell>
          <cell r="CY1248">
            <v>0</v>
          </cell>
          <cell r="CZ1248">
            <v>0</v>
          </cell>
          <cell r="DA1248">
            <v>0</v>
          </cell>
          <cell r="DB1248">
            <v>0</v>
          </cell>
          <cell r="DC1248">
            <v>0</v>
          </cell>
          <cell r="DD1248">
            <v>0</v>
          </cell>
          <cell r="DE1248">
            <v>0</v>
          </cell>
          <cell r="DF1248">
            <v>0</v>
          </cell>
          <cell r="DG1248">
            <v>0</v>
          </cell>
          <cell r="DH1248">
            <v>0</v>
          </cell>
          <cell r="DI1248">
            <v>0</v>
          </cell>
          <cell r="DJ1248">
            <v>0</v>
          </cell>
          <cell r="DK1248">
            <v>0</v>
          </cell>
          <cell r="DL1248">
            <v>0</v>
          </cell>
          <cell r="DM1248">
            <v>0</v>
          </cell>
          <cell r="DN1248">
            <v>0</v>
          </cell>
          <cell r="DO1248">
            <v>0</v>
          </cell>
          <cell r="DP1248">
            <v>0</v>
          </cell>
          <cell r="DQ1248">
            <v>0</v>
          </cell>
          <cell r="DR1248">
            <v>0</v>
          </cell>
          <cell r="DS1248">
            <v>0</v>
          </cell>
          <cell r="DT1248">
            <v>0</v>
          </cell>
          <cell r="DU1248">
            <v>0</v>
          </cell>
          <cell r="DV1248">
            <v>0</v>
          </cell>
          <cell r="DW1248">
            <v>0</v>
          </cell>
          <cell r="DX1248">
            <v>0</v>
          </cell>
          <cell r="DY1248">
            <v>0</v>
          </cell>
          <cell r="DZ1248">
            <v>0</v>
          </cell>
          <cell r="EA1248">
            <v>0</v>
          </cell>
          <cell r="EB1248">
            <v>0</v>
          </cell>
          <cell r="EC1248">
            <v>0</v>
          </cell>
          <cell r="ED1248">
            <v>0</v>
          </cell>
        </row>
        <row r="1249">
          <cell r="F1249">
            <v>53.23</v>
          </cell>
          <cell r="G1249">
            <v>76.95</v>
          </cell>
          <cell r="H1249">
            <v>100.09</v>
          </cell>
          <cell r="I1249">
            <v>52.7</v>
          </cell>
          <cell r="J1249">
            <v>72.86</v>
          </cell>
          <cell r="K1249">
            <v>150.36000000000001</v>
          </cell>
          <cell r="L1249">
            <v>102.79</v>
          </cell>
          <cell r="M1249">
            <v>37.65</v>
          </cell>
          <cell r="N1249">
            <v>135.08000000000001</v>
          </cell>
          <cell r="O1249">
            <v>94.02</v>
          </cell>
          <cell r="P1249">
            <v>65.58</v>
          </cell>
          <cell r="Q1249">
            <v>55.43</v>
          </cell>
          <cell r="R1249">
            <v>882.14</v>
          </cell>
          <cell r="S1249">
            <v>61.86</v>
          </cell>
          <cell r="T1249">
            <v>146.94999999999999</v>
          </cell>
          <cell r="U1249">
            <v>63.3</v>
          </cell>
          <cell r="V1249">
            <v>52.99</v>
          </cell>
          <cell r="W1249">
            <v>52.69</v>
          </cell>
          <cell r="X1249">
            <v>118.67</v>
          </cell>
          <cell r="Y1249">
            <v>62.81</v>
          </cell>
          <cell r="Z1249">
            <v>48.43</v>
          </cell>
          <cell r="AA1249">
            <v>82.43</v>
          </cell>
          <cell r="AB1249">
            <v>91.59</v>
          </cell>
          <cell r="AC1249">
            <v>43.31</v>
          </cell>
          <cell r="AD1249">
            <v>57.11</v>
          </cell>
          <cell r="AE1249">
            <v>931.68</v>
          </cell>
          <cell r="AF1249">
            <v>313.10000000000002</v>
          </cell>
          <cell r="AG1249">
            <v>101.2</v>
          </cell>
          <cell r="AH1249">
            <v>88.33</v>
          </cell>
          <cell r="AI1249">
            <v>61.44</v>
          </cell>
          <cell r="AJ1249">
            <v>52.4</v>
          </cell>
          <cell r="AK1249">
            <v>42.61</v>
          </cell>
          <cell r="AL1249">
            <v>37.380000000000003</v>
          </cell>
          <cell r="AM1249">
            <v>10.63</v>
          </cell>
          <cell r="AN1249">
            <v>50.58</v>
          </cell>
          <cell r="AO1249">
            <v>100.03</v>
          </cell>
          <cell r="AP1249">
            <v>43.85</v>
          </cell>
          <cell r="AQ1249">
            <v>30.13</v>
          </cell>
          <cell r="AR1249">
            <v>1281.6600000000001</v>
          </cell>
          <cell r="AS1249">
            <v>310.11</v>
          </cell>
          <cell r="AT1249">
            <v>176.61</v>
          </cell>
          <cell r="AU1249">
            <v>113.18</v>
          </cell>
          <cell r="AV1249">
            <v>96.64</v>
          </cell>
          <cell r="AW1249">
            <v>60.72</v>
          </cell>
          <cell r="AX1249">
            <v>65.63</v>
          </cell>
          <cell r="AY1249">
            <v>134.01</v>
          </cell>
          <cell r="AZ1249">
            <v>42.57</v>
          </cell>
          <cell r="BA1249">
            <v>84.21</v>
          </cell>
          <cell r="BB1249">
            <v>100.31</v>
          </cell>
          <cell r="BC1249">
            <v>31.11</v>
          </cell>
          <cell r="BD1249">
            <v>66.58</v>
          </cell>
          <cell r="BE1249">
            <v>1267.71</v>
          </cell>
          <cell r="BF1249">
            <v>71.73</v>
          </cell>
          <cell r="BG1249">
            <v>125.77</v>
          </cell>
          <cell r="BH1249">
            <v>110.78</v>
          </cell>
          <cell r="BI1249">
            <v>104.17</v>
          </cell>
          <cell r="BJ1249">
            <v>114.1</v>
          </cell>
          <cell r="BK1249">
            <v>69.3</v>
          </cell>
          <cell r="BL1249">
            <v>209.85</v>
          </cell>
          <cell r="BM1249">
            <v>90.37</v>
          </cell>
          <cell r="BN1249">
            <v>69.7</v>
          </cell>
          <cell r="BO1249">
            <v>161.66999999999999</v>
          </cell>
          <cell r="BP1249">
            <v>72.53</v>
          </cell>
          <cell r="BQ1249">
            <v>67.739999999999995</v>
          </cell>
          <cell r="BR1249">
            <v>1482.29</v>
          </cell>
          <cell r="BS1249">
            <v>80.02</v>
          </cell>
          <cell r="BT1249">
            <v>141.66999999999999</v>
          </cell>
          <cell r="BU1249">
            <v>104.74</v>
          </cell>
          <cell r="BV1249">
            <v>166.81</v>
          </cell>
          <cell r="BW1249">
            <v>94.77</v>
          </cell>
          <cell r="BX1249">
            <v>170.9</v>
          </cell>
          <cell r="BY1249">
            <v>144.69</v>
          </cell>
          <cell r="BZ1249">
            <v>90.33</v>
          </cell>
          <cell r="CA1249">
            <v>76.900000000000006</v>
          </cell>
          <cell r="CB1249">
            <v>105.34</v>
          </cell>
          <cell r="CC1249">
            <v>266.51</v>
          </cell>
          <cell r="CD1249">
            <v>39.6</v>
          </cell>
          <cell r="CE1249">
            <v>1180.44</v>
          </cell>
          <cell r="CF1249">
            <v>167.93</v>
          </cell>
          <cell r="CG1249">
            <v>155.61000000000001</v>
          </cell>
          <cell r="CH1249">
            <v>101.16</v>
          </cell>
          <cell r="CI1249">
            <v>44.26</v>
          </cell>
          <cell r="CJ1249">
            <v>53.27</v>
          </cell>
          <cell r="CK1249">
            <v>169.13</v>
          </cell>
          <cell r="CL1249">
            <v>142.68</v>
          </cell>
          <cell r="CM1249">
            <v>54.04</v>
          </cell>
          <cell r="CN1249">
            <v>78.459999999999994</v>
          </cell>
          <cell r="CO1249">
            <v>110.88</v>
          </cell>
          <cell r="CP1249">
            <v>36.44</v>
          </cell>
          <cell r="CQ1249">
            <v>66.58</v>
          </cell>
          <cell r="CR1249">
            <v>148.02000000000001</v>
          </cell>
          <cell r="CS1249">
            <v>5.82</v>
          </cell>
          <cell r="CT1249">
            <v>30.27</v>
          </cell>
          <cell r="CU1249">
            <v>25.58</v>
          </cell>
          <cell r="CV1249">
            <v>36.4</v>
          </cell>
          <cell r="CW1249">
            <v>10.48</v>
          </cell>
          <cell r="CX1249">
            <v>5.42</v>
          </cell>
          <cell r="CY1249">
            <v>0</v>
          </cell>
          <cell r="CZ1249">
            <v>5.32</v>
          </cell>
          <cell r="DA1249">
            <v>10.92</v>
          </cell>
          <cell r="DB1249">
            <v>12.01</v>
          </cell>
          <cell r="DC1249">
            <v>3.2</v>
          </cell>
          <cell r="DD1249">
            <v>2.62</v>
          </cell>
          <cell r="DE1249">
            <v>11.35</v>
          </cell>
          <cell r="DF1249">
            <v>1.46</v>
          </cell>
          <cell r="DG1249">
            <v>2.91</v>
          </cell>
          <cell r="DH1249">
            <v>2.62</v>
          </cell>
          <cell r="DI1249">
            <v>1.46</v>
          </cell>
          <cell r="DJ1249">
            <v>0.57999999999999996</v>
          </cell>
          <cell r="DK1249">
            <v>0.28999999999999998</v>
          </cell>
          <cell r="DL1249">
            <v>0</v>
          </cell>
          <cell r="DM1249">
            <v>0</v>
          </cell>
          <cell r="DN1249">
            <v>0</v>
          </cell>
          <cell r="DO1249">
            <v>1.1599999999999999</v>
          </cell>
          <cell r="DP1249">
            <v>0.57999999999999996</v>
          </cell>
          <cell r="DQ1249">
            <v>0.28999999999999998</v>
          </cell>
          <cell r="DR1249">
            <v>0</v>
          </cell>
          <cell r="DS1249">
            <v>0</v>
          </cell>
          <cell r="DT1249">
            <v>0</v>
          </cell>
          <cell r="DU1249">
            <v>0</v>
          </cell>
          <cell r="DV1249">
            <v>0</v>
          </cell>
          <cell r="DW1249">
            <v>0</v>
          </cell>
          <cell r="DX1249">
            <v>0</v>
          </cell>
          <cell r="DY1249">
            <v>0</v>
          </cell>
          <cell r="DZ1249">
            <v>0</v>
          </cell>
          <cell r="EA1249">
            <v>0</v>
          </cell>
          <cell r="EB1249">
            <v>0</v>
          </cell>
          <cell r="EC1249">
            <v>0</v>
          </cell>
          <cell r="ED1249">
            <v>0</v>
          </cell>
        </row>
        <row r="1250">
          <cell r="F1250">
            <v>414.98</v>
          </cell>
          <cell r="G1250">
            <v>284.68</v>
          </cell>
          <cell r="H1250">
            <v>128.35</v>
          </cell>
          <cell r="I1250">
            <v>149.47999999999999</v>
          </cell>
          <cell r="J1250">
            <v>154.13999999999999</v>
          </cell>
          <cell r="K1250">
            <v>397.61</v>
          </cell>
          <cell r="L1250">
            <v>573.59</v>
          </cell>
          <cell r="M1250">
            <v>309.89</v>
          </cell>
          <cell r="N1250">
            <v>282.02999999999997</v>
          </cell>
          <cell r="O1250">
            <v>254.25</v>
          </cell>
          <cell r="P1250">
            <v>135.24</v>
          </cell>
          <cell r="Q1250">
            <v>342.96</v>
          </cell>
          <cell r="R1250">
            <v>2608.34</v>
          </cell>
          <cell r="S1250">
            <v>224.74</v>
          </cell>
          <cell r="T1250">
            <v>127.27</v>
          </cell>
          <cell r="U1250">
            <v>105.53</v>
          </cell>
          <cell r="V1250">
            <v>133.4</v>
          </cell>
          <cell r="W1250">
            <v>184.69</v>
          </cell>
          <cell r="X1250">
            <v>294.87</v>
          </cell>
          <cell r="Y1250">
            <v>518.94000000000005</v>
          </cell>
          <cell r="Z1250">
            <v>226.03</v>
          </cell>
          <cell r="AA1250">
            <v>243.26</v>
          </cell>
          <cell r="AB1250">
            <v>188.4</v>
          </cell>
          <cell r="AC1250">
            <v>100.63</v>
          </cell>
          <cell r="AD1250">
            <v>260.60000000000002</v>
          </cell>
          <cell r="AE1250">
            <v>2796.64</v>
          </cell>
          <cell r="AF1250">
            <v>449.37</v>
          </cell>
          <cell r="AG1250">
            <v>188.57</v>
          </cell>
          <cell r="AH1250">
            <v>78.319999999999993</v>
          </cell>
          <cell r="AI1250">
            <v>194.27</v>
          </cell>
          <cell r="AJ1250">
            <v>128.28</v>
          </cell>
          <cell r="AK1250">
            <v>349.93</v>
          </cell>
          <cell r="AL1250">
            <v>463.43</v>
          </cell>
          <cell r="AM1250">
            <v>201.81</v>
          </cell>
          <cell r="AN1250">
            <v>272.05</v>
          </cell>
          <cell r="AO1250">
            <v>237.49</v>
          </cell>
          <cell r="AP1250">
            <v>96.38</v>
          </cell>
          <cell r="AQ1250">
            <v>136.74</v>
          </cell>
          <cell r="AR1250">
            <v>5634.6</v>
          </cell>
          <cell r="AS1250">
            <v>874.58</v>
          </cell>
          <cell r="AT1250">
            <v>401.26</v>
          </cell>
          <cell r="AU1250">
            <v>235.64</v>
          </cell>
          <cell r="AV1250">
            <v>341.32</v>
          </cell>
          <cell r="AW1250">
            <v>310.13</v>
          </cell>
          <cell r="AX1250">
            <v>562.49</v>
          </cell>
          <cell r="AY1250">
            <v>636.80999999999995</v>
          </cell>
          <cell r="AZ1250">
            <v>596.63</v>
          </cell>
          <cell r="BA1250">
            <v>504.72</v>
          </cell>
          <cell r="BB1250">
            <v>325.82</v>
          </cell>
          <cell r="BC1250">
            <v>370.46</v>
          </cell>
          <cell r="BD1250">
            <v>474.75</v>
          </cell>
          <cell r="BE1250">
            <v>4900.21</v>
          </cell>
          <cell r="BF1250">
            <v>614.71</v>
          </cell>
          <cell r="BG1250">
            <v>343.24</v>
          </cell>
          <cell r="BH1250">
            <v>142.11000000000001</v>
          </cell>
          <cell r="BI1250">
            <v>274.06</v>
          </cell>
          <cell r="BJ1250">
            <v>342.91</v>
          </cell>
          <cell r="BK1250">
            <v>538.82000000000005</v>
          </cell>
          <cell r="BL1250">
            <v>550.23</v>
          </cell>
          <cell r="BM1250">
            <v>514.72</v>
          </cell>
          <cell r="BN1250">
            <v>523.38</v>
          </cell>
          <cell r="BO1250">
            <v>284.88</v>
          </cell>
          <cell r="BP1250">
            <v>314.08</v>
          </cell>
          <cell r="BQ1250">
            <v>457.06</v>
          </cell>
          <cell r="BR1250">
            <v>5061.59</v>
          </cell>
          <cell r="BS1250">
            <v>563.91999999999996</v>
          </cell>
          <cell r="BT1250">
            <v>306.19</v>
          </cell>
          <cell r="BU1250">
            <v>150.75</v>
          </cell>
          <cell r="BV1250">
            <v>245.51</v>
          </cell>
          <cell r="BW1250">
            <v>275.64999999999998</v>
          </cell>
          <cell r="BX1250">
            <v>598.74</v>
          </cell>
          <cell r="BY1250">
            <v>534.63</v>
          </cell>
          <cell r="BZ1250">
            <v>477.33</v>
          </cell>
          <cell r="CA1250">
            <v>567.13</v>
          </cell>
          <cell r="CB1250">
            <v>361.75</v>
          </cell>
          <cell r="CC1250">
            <v>510.43</v>
          </cell>
          <cell r="CD1250">
            <v>469.56</v>
          </cell>
          <cell r="CE1250">
            <v>4989.67</v>
          </cell>
          <cell r="CF1250">
            <v>504.25</v>
          </cell>
          <cell r="CG1250">
            <v>406.21</v>
          </cell>
          <cell r="CH1250">
            <v>215.94</v>
          </cell>
          <cell r="CI1250">
            <v>317.26</v>
          </cell>
          <cell r="CJ1250">
            <v>235.56</v>
          </cell>
          <cell r="CK1250">
            <v>504.16</v>
          </cell>
          <cell r="CL1250">
            <v>579.70000000000005</v>
          </cell>
          <cell r="CM1250">
            <v>560.57000000000005</v>
          </cell>
          <cell r="CN1250">
            <v>510.66</v>
          </cell>
          <cell r="CO1250">
            <v>367.51</v>
          </cell>
          <cell r="CP1250">
            <v>323.64999999999998</v>
          </cell>
          <cell r="CQ1250">
            <v>464.19</v>
          </cell>
          <cell r="CR1250">
            <v>501.91</v>
          </cell>
          <cell r="CS1250">
            <v>19.3</v>
          </cell>
          <cell r="CT1250">
            <v>72.3</v>
          </cell>
          <cell r="CU1250">
            <v>35.44</v>
          </cell>
          <cell r="CV1250">
            <v>52.43</v>
          </cell>
          <cell r="CW1250">
            <v>45.9</v>
          </cell>
          <cell r="CX1250">
            <v>33.270000000000003</v>
          </cell>
          <cell r="CY1250">
            <v>62.29</v>
          </cell>
          <cell r="CZ1250">
            <v>37.61</v>
          </cell>
          <cell r="DA1250">
            <v>37.479999999999997</v>
          </cell>
          <cell r="DB1250">
            <v>67.19</v>
          </cell>
          <cell r="DC1250">
            <v>12.88</v>
          </cell>
          <cell r="DD1250">
            <v>25.8</v>
          </cell>
          <cell r="DE1250">
            <v>99.33</v>
          </cell>
          <cell r="DF1250">
            <v>11.23</v>
          </cell>
          <cell r="DG1250">
            <v>3.12</v>
          </cell>
          <cell r="DH1250">
            <v>5.26</v>
          </cell>
          <cell r="DI1250">
            <v>6.12</v>
          </cell>
          <cell r="DJ1250">
            <v>7.41</v>
          </cell>
          <cell r="DK1250">
            <v>8.98</v>
          </cell>
          <cell r="DL1250">
            <v>11.41</v>
          </cell>
          <cell r="DM1250">
            <v>11.11</v>
          </cell>
          <cell r="DN1250">
            <v>5.86</v>
          </cell>
          <cell r="DO1250">
            <v>5.57</v>
          </cell>
          <cell r="DP1250">
            <v>7.83</v>
          </cell>
          <cell r="DQ1250">
            <v>15.43</v>
          </cell>
          <cell r="DR1250">
            <v>0</v>
          </cell>
          <cell r="DS1250">
            <v>0</v>
          </cell>
          <cell r="DT1250">
            <v>0</v>
          </cell>
          <cell r="DU1250">
            <v>0</v>
          </cell>
          <cell r="DV1250">
            <v>0</v>
          </cell>
          <cell r="DW1250">
            <v>0</v>
          </cell>
          <cell r="DX1250">
            <v>0</v>
          </cell>
          <cell r="DY1250">
            <v>0</v>
          </cell>
          <cell r="DZ1250">
            <v>0</v>
          </cell>
          <cell r="EA1250">
            <v>0</v>
          </cell>
          <cell r="EB1250">
            <v>0</v>
          </cell>
          <cell r="EC1250">
            <v>0</v>
          </cell>
          <cell r="ED1250">
            <v>0</v>
          </cell>
        </row>
        <row r="1251"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  <cell r="BQ1251">
            <v>0</v>
          </cell>
          <cell r="BR1251">
            <v>0</v>
          </cell>
          <cell r="BS1251">
            <v>0</v>
          </cell>
          <cell r="BT1251">
            <v>0</v>
          </cell>
          <cell r="BU1251">
            <v>0</v>
          </cell>
          <cell r="BV1251">
            <v>0</v>
          </cell>
          <cell r="BW1251">
            <v>0</v>
          </cell>
          <cell r="BX1251">
            <v>0</v>
          </cell>
          <cell r="BY1251">
            <v>0</v>
          </cell>
          <cell r="BZ1251">
            <v>0</v>
          </cell>
          <cell r="CA1251">
            <v>0</v>
          </cell>
          <cell r="CB1251">
            <v>0</v>
          </cell>
          <cell r="CC1251">
            <v>0</v>
          </cell>
          <cell r="CD1251">
            <v>0</v>
          </cell>
          <cell r="CE1251">
            <v>0</v>
          </cell>
          <cell r="CF1251">
            <v>0</v>
          </cell>
          <cell r="CG1251">
            <v>0</v>
          </cell>
          <cell r="CH1251">
            <v>0</v>
          </cell>
          <cell r="CI1251">
            <v>0</v>
          </cell>
          <cell r="CJ1251">
            <v>0</v>
          </cell>
          <cell r="CK1251">
            <v>0</v>
          </cell>
          <cell r="CL1251">
            <v>0</v>
          </cell>
          <cell r="CM1251">
            <v>0</v>
          </cell>
          <cell r="CN1251">
            <v>0</v>
          </cell>
          <cell r="CO1251">
            <v>0</v>
          </cell>
          <cell r="CP1251">
            <v>0</v>
          </cell>
          <cell r="CQ1251">
            <v>0</v>
          </cell>
          <cell r="CR1251">
            <v>0</v>
          </cell>
          <cell r="CS1251">
            <v>0</v>
          </cell>
          <cell r="CT1251">
            <v>0</v>
          </cell>
          <cell r="CU1251">
            <v>0</v>
          </cell>
          <cell r="CV1251">
            <v>0</v>
          </cell>
          <cell r="CW1251">
            <v>0</v>
          </cell>
          <cell r="CX1251">
            <v>0</v>
          </cell>
          <cell r="CY1251">
            <v>0</v>
          </cell>
          <cell r="CZ1251">
            <v>0</v>
          </cell>
          <cell r="DA1251">
            <v>0</v>
          </cell>
          <cell r="DB1251">
            <v>0</v>
          </cell>
          <cell r="DC1251">
            <v>0</v>
          </cell>
          <cell r="DD1251">
            <v>0</v>
          </cell>
          <cell r="DE1251">
            <v>0</v>
          </cell>
          <cell r="DF1251">
            <v>0</v>
          </cell>
          <cell r="DG1251">
            <v>0</v>
          </cell>
          <cell r="DH1251">
            <v>0</v>
          </cell>
          <cell r="DI1251">
            <v>0</v>
          </cell>
          <cell r="DJ1251">
            <v>0</v>
          </cell>
          <cell r="DK1251">
            <v>0</v>
          </cell>
          <cell r="DL1251">
            <v>0</v>
          </cell>
          <cell r="DM1251">
            <v>0</v>
          </cell>
          <cell r="DN1251">
            <v>0</v>
          </cell>
          <cell r="DO1251">
            <v>0</v>
          </cell>
          <cell r="DP1251">
            <v>0</v>
          </cell>
          <cell r="DQ1251">
            <v>0</v>
          </cell>
          <cell r="DR1251">
            <v>0</v>
          </cell>
          <cell r="DS1251">
            <v>0</v>
          </cell>
          <cell r="DT1251">
            <v>0</v>
          </cell>
          <cell r="DU1251">
            <v>0</v>
          </cell>
          <cell r="DV1251">
            <v>0</v>
          </cell>
          <cell r="DW1251">
            <v>0</v>
          </cell>
          <cell r="DX1251">
            <v>0</v>
          </cell>
          <cell r="DY1251">
            <v>0</v>
          </cell>
          <cell r="DZ1251">
            <v>0</v>
          </cell>
          <cell r="EA1251">
            <v>0</v>
          </cell>
          <cell r="EB1251">
            <v>0</v>
          </cell>
          <cell r="EC1251">
            <v>0</v>
          </cell>
          <cell r="ED1251">
            <v>0</v>
          </cell>
        </row>
        <row r="1252"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0</v>
          </cell>
          <cell r="BD1252">
            <v>0</v>
          </cell>
          <cell r="BE1252">
            <v>0</v>
          </cell>
          <cell r="BF1252">
            <v>0</v>
          </cell>
          <cell r="BG1252">
            <v>0</v>
          </cell>
          <cell r="BH1252">
            <v>0</v>
          </cell>
          <cell r="BI1252">
            <v>0</v>
          </cell>
          <cell r="BJ1252">
            <v>0</v>
          </cell>
          <cell r="BK1252">
            <v>0</v>
          </cell>
          <cell r="BL1252">
            <v>0</v>
          </cell>
          <cell r="BM1252">
            <v>0</v>
          </cell>
          <cell r="BN1252">
            <v>0</v>
          </cell>
          <cell r="BO1252">
            <v>0</v>
          </cell>
          <cell r="BP1252">
            <v>0</v>
          </cell>
          <cell r="BQ1252">
            <v>0</v>
          </cell>
          <cell r="BR1252">
            <v>0</v>
          </cell>
          <cell r="BS1252">
            <v>0</v>
          </cell>
          <cell r="BT1252">
            <v>0</v>
          </cell>
          <cell r="BU1252">
            <v>0</v>
          </cell>
          <cell r="BV1252">
            <v>0</v>
          </cell>
          <cell r="BW1252">
            <v>0</v>
          </cell>
          <cell r="BX1252">
            <v>0</v>
          </cell>
          <cell r="BY1252">
            <v>0</v>
          </cell>
          <cell r="BZ1252">
            <v>0</v>
          </cell>
          <cell r="CA1252">
            <v>0</v>
          </cell>
          <cell r="CB1252">
            <v>0</v>
          </cell>
          <cell r="CC1252">
            <v>0</v>
          </cell>
          <cell r="CD1252">
            <v>0</v>
          </cell>
          <cell r="CE1252">
            <v>0</v>
          </cell>
          <cell r="CF1252">
            <v>0</v>
          </cell>
          <cell r="CG1252">
            <v>0</v>
          </cell>
          <cell r="CH1252">
            <v>0</v>
          </cell>
          <cell r="CI1252">
            <v>0</v>
          </cell>
          <cell r="CJ1252">
            <v>0</v>
          </cell>
          <cell r="CK1252">
            <v>0</v>
          </cell>
          <cell r="CL1252">
            <v>0</v>
          </cell>
          <cell r="CM1252">
            <v>0</v>
          </cell>
          <cell r="CN1252">
            <v>0</v>
          </cell>
          <cell r="CO1252">
            <v>0</v>
          </cell>
          <cell r="CP1252">
            <v>0</v>
          </cell>
          <cell r="CQ1252">
            <v>0</v>
          </cell>
          <cell r="CR1252">
            <v>0</v>
          </cell>
          <cell r="CS1252">
            <v>0</v>
          </cell>
          <cell r="CT1252">
            <v>0</v>
          </cell>
          <cell r="CU1252">
            <v>0</v>
          </cell>
          <cell r="CV1252">
            <v>0</v>
          </cell>
          <cell r="CW1252">
            <v>0</v>
          </cell>
          <cell r="CX1252">
            <v>0</v>
          </cell>
          <cell r="CY1252">
            <v>0</v>
          </cell>
          <cell r="CZ1252">
            <v>0</v>
          </cell>
          <cell r="DA1252">
            <v>0</v>
          </cell>
          <cell r="DB1252">
            <v>0</v>
          </cell>
          <cell r="DC1252">
            <v>0</v>
          </cell>
          <cell r="DD1252">
            <v>0</v>
          </cell>
          <cell r="DE1252">
            <v>0</v>
          </cell>
          <cell r="DF1252">
            <v>0</v>
          </cell>
          <cell r="DG1252">
            <v>0</v>
          </cell>
          <cell r="DH1252">
            <v>0</v>
          </cell>
          <cell r="DI1252">
            <v>0</v>
          </cell>
          <cell r="DJ1252">
            <v>0</v>
          </cell>
          <cell r="DK1252">
            <v>0</v>
          </cell>
          <cell r="DL1252">
            <v>0</v>
          </cell>
          <cell r="DM1252">
            <v>0</v>
          </cell>
          <cell r="DN1252">
            <v>0</v>
          </cell>
          <cell r="DO1252">
            <v>0</v>
          </cell>
          <cell r="DP1252">
            <v>0</v>
          </cell>
          <cell r="DQ1252">
            <v>0</v>
          </cell>
          <cell r="DR1252">
            <v>0</v>
          </cell>
          <cell r="DS1252">
            <v>0</v>
          </cell>
          <cell r="DT1252">
            <v>0</v>
          </cell>
          <cell r="DU1252">
            <v>0</v>
          </cell>
          <cell r="DV1252">
            <v>0</v>
          </cell>
          <cell r="DW1252">
            <v>0</v>
          </cell>
          <cell r="DX1252">
            <v>0</v>
          </cell>
          <cell r="DY1252">
            <v>0</v>
          </cell>
          <cell r="DZ1252">
            <v>0</v>
          </cell>
          <cell r="EA1252">
            <v>0</v>
          </cell>
          <cell r="EB1252">
            <v>0</v>
          </cell>
          <cell r="EC1252">
            <v>0</v>
          </cell>
          <cell r="ED1252">
            <v>0</v>
          </cell>
        </row>
        <row r="1253"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E1253">
            <v>0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K1253">
            <v>0</v>
          </cell>
          <cell r="BL1253">
            <v>0</v>
          </cell>
          <cell r="BM1253">
            <v>0</v>
          </cell>
          <cell r="BN1253">
            <v>0</v>
          </cell>
          <cell r="BO1253">
            <v>0</v>
          </cell>
          <cell r="BP1253">
            <v>0</v>
          </cell>
          <cell r="BQ1253">
            <v>0</v>
          </cell>
          <cell r="BR1253">
            <v>0</v>
          </cell>
          <cell r="BS1253">
            <v>0</v>
          </cell>
          <cell r="BT1253">
            <v>0</v>
          </cell>
          <cell r="BU1253">
            <v>0</v>
          </cell>
          <cell r="BV1253">
            <v>0</v>
          </cell>
          <cell r="BW1253">
            <v>0</v>
          </cell>
          <cell r="BX1253">
            <v>0</v>
          </cell>
          <cell r="BY1253">
            <v>0</v>
          </cell>
          <cell r="BZ1253">
            <v>0</v>
          </cell>
          <cell r="CA1253">
            <v>0</v>
          </cell>
          <cell r="CB1253">
            <v>0</v>
          </cell>
          <cell r="CC1253">
            <v>0</v>
          </cell>
          <cell r="CD1253">
            <v>0</v>
          </cell>
          <cell r="CE1253">
            <v>0</v>
          </cell>
          <cell r="CF1253">
            <v>0</v>
          </cell>
          <cell r="CG1253">
            <v>0</v>
          </cell>
          <cell r="CH1253">
            <v>0</v>
          </cell>
          <cell r="CI1253">
            <v>0</v>
          </cell>
          <cell r="CJ1253">
            <v>0</v>
          </cell>
          <cell r="CK1253">
            <v>0</v>
          </cell>
          <cell r="CL1253">
            <v>0</v>
          </cell>
          <cell r="CM1253">
            <v>0</v>
          </cell>
          <cell r="CN1253">
            <v>0</v>
          </cell>
          <cell r="CO1253">
            <v>0</v>
          </cell>
          <cell r="CP1253">
            <v>0</v>
          </cell>
          <cell r="CQ1253">
            <v>0</v>
          </cell>
          <cell r="CR1253">
            <v>0</v>
          </cell>
          <cell r="CS1253">
            <v>0</v>
          </cell>
          <cell r="CT1253">
            <v>0</v>
          </cell>
          <cell r="CU1253">
            <v>0</v>
          </cell>
          <cell r="CV1253">
            <v>0</v>
          </cell>
          <cell r="CW1253">
            <v>0</v>
          </cell>
          <cell r="CX1253">
            <v>0</v>
          </cell>
          <cell r="CY1253">
            <v>0</v>
          </cell>
          <cell r="CZ1253">
            <v>0</v>
          </cell>
          <cell r="DA1253">
            <v>0</v>
          </cell>
          <cell r="DB1253">
            <v>0</v>
          </cell>
          <cell r="DC1253">
            <v>0</v>
          </cell>
          <cell r="DD1253">
            <v>0</v>
          </cell>
          <cell r="DE1253">
            <v>0</v>
          </cell>
          <cell r="DF1253">
            <v>0</v>
          </cell>
          <cell r="DG1253">
            <v>0</v>
          </cell>
          <cell r="DH1253">
            <v>0</v>
          </cell>
          <cell r="DI1253">
            <v>0</v>
          </cell>
          <cell r="DJ1253">
            <v>0</v>
          </cell>
          <cell r="DK1253">
            <v>0</v>
          </cell>
          <cell r="DL1253">
            <v>0</v>
          </cell>
          <cell r="DM1253">
            <v>0</v>
          </cell>
          <cell r="DN1253">
            <v>0</v>
          </cell>
          <cell r="DO1253">
            <v>0</v>
          </cell>
          <cell r="DP1253">
            <v>0</v>
          </cell>
          <cell r="DQ1253">
            <v>0</v>
          </cell>
          <cell r="DR1253">
            <v>0</v>
          </cell>
          <cell r="DS1253">
            <v>0</v>
          </cell>
          <cell r="DT1253">
            <v>0</v>
          </cell>
          <cell r="DU1253">
            <v>0</v>
          </cell>
          <cell r="DV1253">
            <v>0</v>
          </cell>
          <cell r="DW1253">
            <v>0</v>
          </cell>
          <cell r="DX1253">
            <v>0</v>
          </cell>
          <cell r="DY1253">
            <v>0</v>
          </cell>
          <cell r="DZ1253">
            <v>0</v>
          </cell>
          <cell r="EA1253">
            <v>0</v>
          </cell>
          <cell r="EB1253">
            <v>0</v>
          </cell>
          <cell r="EC1253">
            <v>0</v>
          </cell>
          <cell r="ED1253">
            <v>0</v>
          </cell>
        </row>
        <row r="1254"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0</v>
          </cell>
          <cell r="BD1254">
            <v>0</v>
          </cell>
          <cell r="BE1254">
            <v>0</v>
          </cell>
          <cell r="BF1254">
            <v>0</v>
          </cell>
          <cell r="BG1254">
            <v>0</v>
          </cell>
          <cell r="BH1254">
            <v>0</v>
          </cell>
          <cell r="BI1254">
            <v>0</v>
          </cell>
          <cell r="BJ1254">
            <v>0</v>
          </cell>
          <cell r="BK1254">
            <v>0</v>
          </cell>
          <cell r="BL1254">
            <v>0</v>
          </cell>
          <cell r="BM1254">
            <v>0</v>
          </cell>
          <cell r="BN1254">
            <v>0</v>
          </cell>
          <cell r="BO1254">
            <v>0</v>
          </cell>
          <cell r="BP1254">
            <v>0</v>
          </cell>
          <cell r="BQ1254">
            <v>0</v>
          </cell>
          <cell r="BR1254">
            <v>0</v>
          </cell>
          <cell r="BS1254">
            <v>0</v>
          </cell>
          <cell r="BT1254">
            <v>0</v>
          </cell>
          <cell r="BU1254">
            <v>0</v>
          </cell>
          <cell r="BV1254">
            <v>0</v>
          </cell>
          <cell r="BW1254">
            <v>0</v>
          </cell>
          <cell r="BX1254">
            <v>0</v>
          </cell>
          <cell r="BY1254">
            <v>0</v>
          </cell>
          <cell r="BZ1254">
            <v>0</v>
          </cell>
          <cell r="CA1254">
            <v>0</v>
          </cell>
          <cell r="CB1254">
            <v>0</v>
          </cell>
          <cell r="CC1254">
            <v>0</v>
          </cell>
          <cell r="CD1254">
            <v>0</v>
          </cell>
          <cell r="CE1254">
            <v>0</v>
          </cell>
          <cell r="CF1254">
            <v>0</v>
          </cell>
          <cell r="CG1254">
            <v>0</v>
          </cell>
          <cell r="CH1254">
            <v>0</v>
          </cell>
          <cell r="CI1254">
            <v>0</v>
          </cell>
          <cell r="CJ1254">
            <v>0</v>
          </cell>
          <cell r="CK1254">
            <v>0</v>
          </cell>
          <cell r="CL1254">
            <v>0</v>
          </cell>
          <cell r="CM1254">
            <v>0</v>
          </cell>
          <cell r="CN1254">
            <v>0</v>
          </cell>
          <cell r="CO1254">
            <v>0</v>
          </cell>
          <cell r="CP1254">
            <v>0</v>
          </cell>
          <cell r="CQ1254">
            <v>0</v>
          </cell>
          <cell r="CR1254">
            <v>0</v>
          </cell>
          <cell r="CS1254">
            <v>0</v>
          </cell>
          <cell r="CT1254">
            <v>0</v>
          </cell>
          <cell r="CU1254">
            <v>0</v>
          </cell>
          <cell r="CV1254">
            <v>0</v>
          </cell>
          <cell r="CW1254">
            <v>0</v>
          </cell>
          <cell r="CX1254">
            <v>0</v>
          </cell>
          <cell r="CY1254">
            <v>0</v>
          </cell>
          <cell r="CZ1254">
            <v>0</v>
          </cell>
          <cell r="DA1254">
            <v>0</v>
          </cell>
          <cell r="DB1254">
            <v>0</v>
          </cell>
          <cell r="DC1254">
            <v>0</v>
          </cell>
          <cell r="DD1254">
            <v>0</v>
          </cell>
          <cell r="DE1254">
            <v>0</v>
          </cell>
          <cell r="DF1254">
            <v>0</v>
          </cell>
          <cell r="DG1254">
            <v>0</v>
          </cell>
          <cell r="DH1254">
            <v>0</v>
          </cell>
          <cell r="DI1254">
            <v>0</v>
          </cell>
          <cell r="DJ1254">
            <v>0</v>
          </cell>
          <cell r="DK1254">
            <v>0</v>
          </cell>
          <cell r="DL1254">
            <v>0</v>
          </cell>
          <cell r="DM1254">
            <v>0</v>
          </cell>
          <cell r="DN1254">
            <v>0</v>
          </cell>
          <cell r="DO1254">
            <v>0</v>
          </cell>
          <cell r="DP1254">
            <v>0</v>
          </cell>
          <cell r="DQ1254">
            <v>0</v>
          </cell>
          <cell r="DR1254">
            <v>0</v>
          </cell>
          <cell r="DS1254">
            <v>0</v>
          </cell>
          <cell r="DT1254">
            <v>0</v>
          </cell>
          <cell r="DU1254">
            <v>0</v>
          </cell>
          <cell r="DV1254">
            <v>0</v>
          </cell>
          <cell r="DW1254">
            <v>0</v>
          </cell>
          <cell r="DX1254">
            <v>0</v>
          </cell>
          <cell r="DY1254">
            <v>0</v>
          </cell>
          <cell r="DZ1254">
            <v>0</v>
          </cell>
          <cell r="EA1254">
            <v>0</v>
          </cell>
          <cell r="EB1254">
            <v>0</v>
          </cell>
          <cell r="EC1254">
            <v>0</v>
          </cell>
          <cell r="ED1254">
            <v>0</v>
          </cell>
        </row>
        <row r="1255"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  <cell r="BQ1255">
            <v>0</v>
          </cell>
          <cell r="BR1255">
            <v>0</v>
          </cell>
          <cell r="BS1255">
            <v>0</v>
          </cell>
          <cell r="BT1255">
            <v>0</v>
          </cell>
          <cell r="BU1255">
            <v>0</v>
          </cell>
          <cell r="BV1255">
            <v>0</v>
          </cell>
          <cell r="BW1255">
            <v>0</v>
          </cell>
          <cell r="BX1255">
            <v>0</v>
          </cell>
          <cell r="BY1255">
            <v>0</v>
          </cell>
          <cell r="BZ1255">
            <v>0</v>
          </cell>
          <cell r="CA1255">
            <v>0</v>
          </cell>
          <cell r="CB1255">
            <v>0</v>
          </cell>
          <cell r="CC1255">
            <v>0</v>
          </cell>
          <cell r="CD1255">
            <v>0</v>
          </cell>
          <cell r="CE1255">
            <v>0</v>
          </cell>
          <cell r="CF1255">
            <v>0</v>
          </cell>
          <cell r="CG1255">
            <v>0</v>
          </cell>
          <cell r="CH1255">
            <v>0</v>
          </cell>
          <cell r="CI1255">
            <v>0</v>
          </cell>
          <cell r="CJ1255">
            <v>0</v>
          </cell>
          <cell r="CK1255">
            <v>0</v>
          </cell>
          <cell r="CL1255">
            <v>0</v>
          </cell>
          <cell r="CM1255">
            <v>0</v>
          </cell>
          <cell r="CN1255">
            <v>0</v>
          </cell>
          <cell r="CO1255">
            <v>0</v>
          </cell>
          <cell r="CP1255">
            <v>0</v>
          </cell>
          <cell r="CQ1255">
            <v>0</v>
          </cell>
          <cell r="CR1255">
            <v>0</v>
          </cell>
          <cell r="CS1255">
            <v>0</v>
          </cell>
          <cell r="CT1255">
            <v>0</v>
          </cell>
          <cell r="CU1255">
            <v>0</v>
          </cell>
          <cell r="CV1255">
            <v>0</v>
          </cell>
          <cell r="CW1255">
            <v>0</v>
          </cell>
          <cell r="CX1255">
            <v>0</v>
          </cell>
          <cell r="CY1255">
            <v>0</v>
          </cell>
          <cell r="CZ1255">
            <v>0</v>
          </cell>
          <cell r="DA1255">
            <v>0</v>
          </cell>
          <cell r="DB1255">
            <v>0</v>
          </cell>
          <cell r="DC1255">
            <v>0</v>
          </cell>
          <cell r="DD1255">
            <v>0</v>
          </cell>
          <cell r="DE1255">
            <v>0</v>
          </cell>
          <cell r="DF1255">
            <v>0</v>
          </cell>
          <cell r="DG1255">
            <v>0</v>
          </cell>
          <cell r="DH1255">
            <v>0</v>
          </cell>
          <cell r="DI1255">
            <v>0</v>
          </cell>
          <cell r="DJ1255">
            <v>0</v>
          </cell>
          <cell r="DK1255">
            <v>0</v>
          </cell>
          <cell r="DL1255">
            <v>0</v>
          </cell>
          <cell r="DM1255">
            <v>0</v>
          </cell>
          <cell r="DN1255">
            <v>0</v>
          </cell>
          <cell r="DO1255">
            <v>0</v>
          </cell>
          <cell r="DP1255">
            <v>0</v>
          </cell>
          <cell r="DQ1255">
            <v>0</v>
          </cell>
          <cell r="DR1255">
            <v>0</v>
          </cell>
          <cell r="DS1255">
            <v>0</v>
          </cell>
          <cell r="DT1255">
            <v>0</v>
          </cell>
          <cell r="DU1255">
            <v>0</v>
          </cell>
          <cell r="DV1255">
            <v>0</v>
          </cell>
          <cell r="DW1255">
            <v>0</v>
          </cell>
          <cell r="DX1255">
            <v>0</v>
          </cell>
          <cell r="DY1255">
            <v>0</v>
          </cell>
          <cell r="DZ1255">
            <v>0</v>
          </cell>
          <cell r="EA1255">
            <v>0</v>
          </cell>
          <cell r="EB1255">
            <v>0</v>
          </cell>
          <cell r="EC1255">
            <v>0</v>
          </cell>
          <cell r="ED1255">
            <v>0</v>
          </cell>
        </row>
        <row r="1256"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0</v>
          </cell>
          <cell r="BD1256">
            <v>0</v>
          </cell>
          <cell r="BE1256">
            <v>0</v>
          </cell>
          <cell r="BF1256">
            <v>0</v>
          </cell>
          <cell r="BG1256">
            <v>0</v>
          </cell>
          <cell r="BH1256">
            <v>0</v>
          </cell>
          <cell r="BI1256">
            <v>0</v>
          </cell>
          <cell r="BJ1256">
            <v>0</v>
          </cell>
          <cell r="BK1256">
            <v>0</v>
          </cell>
          <cell r="BL1256">
            <v>0</v>
          </cell>
          <cell r="BM1256">
            <v>0</v>
          </cell>
          <cell r="BN1256">
            <v>0</v>
          </cell>
          <cell r="BO1256">
            <v>0</v>
          </cell>
          <cell r="BP1256">
            <v>0</v>
          </cell>
          <cell r="BQ1256">
            <v>0</v>
          </cell>
          <cell r="BR1256">
            <v>0</v>
          </cell>
          <cell r="BS1256">
            <v>0</v>
          </cell>
          <cell r="BT1256">
            <v>0</v>
          </cell>
          <cell r="BU1256">
            <v>0</v>
          </cell>
          <cell r="BV1256">
            <v>0</v>
          </cell>
          <cell r="BW1256">
            <v>0</v>
          </cell>
          <cell r="BX1256">
            <v>0</v>
          </cell>
          <cell r="BY1256">
            <v>0</v>
          </cell>
          <cell r="BZ1256">
            <v>0</v>
          </cell>
          <cell r="CA1256">
            <v>0</v>
          </cell>
          <cell r="CB1256">
            <v>0</v>
          </cell>
          <cell r="CC1256">
            <v>0</v>
          </cell>
          <cell r="CD1256">
            <v>0</v>
          </cell>
          <cell r="CE1256">
            <v>0</v>
          </cell>
          <cell r="CF1256">
            <v>0</v>
          </cell>
          <cell r="CG1256">
            <v>0</v>
          </cell>
          <cell r="CH1256">
            <v>0</v>
          </cell>
          <cell r="CI1256">
            <v>0</v>
          </cell>
          <cell r="CJ1256">
            <v>0</v>
          </cell>
          <cell r="CK1256">
            <v>0</v>
          </cell>
          <cell r="CL1256">
            <v>0</v>
          </cell>
          <cell r="CM1256">
            <v>0</v>
          </cell>
          <cell r="CN1256">
            <v>0</v>
          </cell>
          <cell r="CO1256">
            <v>0</v>
          </cell>
          <cell r="CP1256">
            <v>0</v>
          </cell>
          <cell r="CQ1256">
            <v>0</v>
          </cell>
          <cell r="CR1256">
            <v>0</v>
          </cell>
          <cell r="CS1256">
            <v>0</v>
          </cell>
          <cell r="CT1256">
            <v>0</v>
          </cell>
          <cell r="CU1256">
            <v>0</v>
          </cell>
          <cell r="CV1256">
            <v>0</v>
          </cell>
          <cell r="CW1256">
            <v>0</v>
          </cell>
          <cell r="CX1256">
            <v>0</v>
          </cell>
          <cell r="CY1256">
            <v>0</v>
          </cell>
          <cell r="CZ1256">
            <v>0</v>
          </cell>
          <cell r="DA1256">
            <v>0</v>
          </cell>
          <cell r="DB1256">
            <v>0</v>
          </cell>
          <cell r="DC1256">
            <v>0</v>
          </cell>
          <cell r="DD1256">
            <v>0</v>
          </cell>
          <cell r="DE1256">
            <v>0</v>
          </cell>
          <cell r="DF1256">
            <v>0</v>
          </cell>
          <cell r="DG1256">
            <v>0</v>
          </cell>
          <cell r="DH1256">
            <v>0</v>
          </cell>
          <cell r="DI1256">
            <v>0</v>
          </cell>
          <cell r="DJ1256">
            <v>0</v>
          </cell>
          <cell r="DK1256">
            <v>0</v>
          </cell>
          <cell r="DL1256">
            <v>0</v>
          </cell>
          <cell r="DM1256">
            <v>0</v>
          </cell>
          <cell r="DN1256">
            <v>0</v>
          </cell>
          <cell r="DO1256">
            <v>0</v>
          </cell>
          <cell r="DP1256">
            <v>0</v>
          </cell>
          <cell r="DQ1256">
            <v>0</v>
          </cell>
          <cell r="DR1256">
            <v>0</v>
          </cell>
          <cell r="DS1256">
            <v>0</v>
          </cell>
          <cell r="DT1256">
            <v>0</v>
          </cell>
          <cell r="DU1256">
            <v>0</v>
          </cell>
          <cell r="DV1256">
            <v>0</v>
          </cell>
          <cell r="DW1256">
            <v>0</v>
          </cell>
          <cell r="DX1256">
            <v>0</v>
          </cell>
          <cell r="DY1256">
            <v>0</v>
          </cell>
          <cell r="DZ1256">
            <v>0</v>
          </cell>
          <cell r="EA1256">
            <v>0</v>
          </cell>
          <cell r="EB1256">
            <v>0</v>
          </cell>
          <cell r="EC1256">
            <v>0</v>
          </cell>
          <cell r="ED1256">
            <v>0</v>
          </cell>
        </row>
        <row r="1257">
          <cell r="F1257">
            <v>0</v>
          </cell>
          <cell r="G1257">
            <v>0</v>
          </cell>
          <cell r="H1257">
            <v>0.57999999999999996</v>
          </cell>
          <cell r="I1257">
            <v>1.75</v>
          </cell>
          <cell r="J1257">
            <v>1.45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1.1599999999999999</v>
          </cell>
          <cell r="S1257">
            <v>0</v>
          </cell>
          <cell r="T1257">
            <v>0</v>
          </cell>
          <cell r="U1257">
            <v>0.57999999999999996</v>
          </cell>
          <cell r="V1257">
            <v>0.57999999999999996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0.57999999999999996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0.57999999999999996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0.57999999999999996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0.57999999999999996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  <cell r="BD1257">
            <v>0</v>
          </cell>
          <cell r="BE1257">
            <v>0.87</v>
          </cell>
          <cell r="BF1257">
            <v>0</v>
          </cell>
          <cell r="BG1257">
            <v>0</v>
          </cell>
          <cell r="BH1257">
            <v>0</v>
          </cell>
          <cell r="BI1257">
            <v>0.28999999999999998</v>
          </cell>
          <cell r="BJ1257">
            <v>0.28999999999999998</v>
          </cell>
          <cell r="BK1257">
            <v>0</v>
          </cell>
          <cell r="BL1257">
            <v>0</v>
          </cell>
          <cell r="BM1257">
            <v>0</v>
          </cell>
          <cell r="BN1257">
            <v>0</v>
          </cell>
          <cell r="BO1257">
            <v>0</v>
          </cell>
          <cell r="BP1257">
            <v>0</v>
          </cell>
          <cell r="BQ1257">
            <v>0.28999999999999998</v>
          </cell>
          <cell r="BR1257">
            <v>2.33</v>
          </cell>
          <cell r="BS1257">
            <v>0</v>
          </cell>
          <cell r="BT1257">
            <v>0.57999999999999996</v>
          </cell>
          <cell r="BU1257">
            <v>0.57999999999999996</v>
          </cell>
          <cell r="BV1257">
            <v>0.57999999999999996</v>
          </cell>
          <cell r="BW1257">
            <v>0.28999999999999998</v>
          </cell>
          <cell r="BX1257">
            <v>0</v>
          </cell>
          <cell r="BY1257">
            <v>0</v>
          </cell>
          <cell r="BZ1257">
            <v>0</v>
          </cell>
          <cell r="CA1257">
            <v>0</v>
          </cell>
          <cell r="CB1257">
            <v>0</v>
          </cell>
          <cell r="CC1257">
            <v>0</v>
          </cell>
          <cell r="CD1257">
            <v>0.28999999999999998</v>
          </cell>
          <cell r="CE1257">
            <v>0</v>
          </cell>
          <cell r="CF1257">
            <v>0</v>
          </cell>
          <cell r="CG1257">
            <v>0</v>
          </cell>
          <cell r="CH1257">
            <v>0</v>
          </cell>
          <cell r="CI1257">
            <v>0</v>
          </cell>
          <cell r="CJ1257">
            <v>0</v>
          </cell>
          <cell r="CK1257">
            <v>0</v>
          </cell>
          <cell r="CL1257">
            <v>0</v>
          </cell>
          <cell r="CM1257">
            <v>0</v>
          </cell>
          <cell r="CN1257">
            <v>0</v>
          </cell>
          <cell r="CO1257">
            <v>0</v>
          </cell>
          <cell r="CP1257">
            <v>0</v>
          </cell>
          <cell r="CQ1257">
            <v>0</v>
          </cell>
          <cell r="CR1257">
            <v>0.28999999999999998</v>
          </cell>
          <cell r="CS1257">
            <v>0</v>
          </cell>
          <cell r="CT1257">
            <v>0</v>
          </cell>
          <cell r="CU1257">
            <v>0</v>
          </cell>
          <cell r="CV1257">
            <v>0</v>
          </cell>
          <cell r="CW1257">
            <v>0.28999999999999998</v>
          </cell>
          <cell r="CX1257">
            <v>0</v>
          </cell>
          <cell r="CY1257">
            <v>0</v>
          </cell>
          <cell r="CZ1257">
            <v>0</v>
          </cell>
          <cell r="DA1257">
            <v>0</v>
          </cell>
          <cell r="DB1257">
            <v>0</v>
          </cell>
          <cell r="DC1257">
            <v>0</v>
          </cell>
          <cell r="DD1257">
            <v>0</v>
          </cell>
          <cell r="DE1257">
            <v>0</v>
          </cell>
          <cell r="DF1257">
            <v>0</v>
          </cell>
          <cell r="DG1257">
            <v>0</v>
          </cell>
          <cell r="DH1257">
            <v>0</v>
          </cell>
          <cell r="DI1257">
            <v>0</v>
          </cell>
          <cell r="DJ1257">
            <v>0</v>
          </cell>
          <cell r="DK1257">
            <v>0</v>
          </cell>
          <cell r="DL1257">
            <v>0</v>
          </cell>
          <cell r="DM1257">
            <v>0</v>
          </cell>
          <cell r="DN1257">
            <v>0</v>
          </cell>
          <cell r="DO1257">
            <v>0</v>
          </cell>
          <cell r="DP1257">
            <v>0</v>
          </cell>
          <cell r="DQ1257">
            <v>0</v>
          </cell>
          <cell r="DR1257">
            <v>0</v>
          </cell>
          <cell r="DS1257">
            <v>0</v>
          </cell>
          <cell r="DT1257">
            <v>0</v>
          </cell>
          <cell r="DU1257">
            <v>0</v>
          </cell>
          <cell r="DV1257">
            <v>0</v>
          </cell>
          <cell r="DW1257">
            <v>0</v>
          </cell>
          <cell r="DX1257">
            <v>0</v>
          </cell>
          <cell r="DY1257">
            <v>0</v>
          </cell>
          <cell r="DZ1257">
            <v>0</v>
          </cell>
          <cell r="EA1257">
            <v>0</v>
          </cell>
          <cell r="EB1257">
            <v>0</v>
          </cell>
          <cell r="EC1257">
            <v>0</v>
          </cell>
          <cell r="ED1257">
            <v>0</v>
          </cell>
        </row>
        <row r="1258"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0</v>
          </cell>
          <cell r="BD1258">
            <v>0</v>
          </cell>
          <cell r="BE1258">
            <v>0</v>
          </cell>
          <cell r="BF1258">
            <v>0</v>
          </cell>
          <cell r="BG1258">
            <v>0</v>
          </cell>
          <cell r="BH1258">
            <v>0</v>
          </cell>
          <cell r="BI1258">
            <v>0</v>
          </cell>
          <cell r="BJ1258">
            <v>0</v>
          </cell>
          <cell r="BK1258">
            <v>0</v>
          </cell>
          <cell r="BL1258">
            <v>0</v>
          </cell>
          <cell r="BM1258">
            <v>0</v>
          </cell>
          <cell r="BN1258">
            <v>0</v>
          </cell>
          <cell r="BO1258">
            <v>0</v>
          </cell>
          <cell r="BP1258">
            <v>0</v>
          </cell>
          <cell r="BQ1258">
            <v>0</v>
          </cell>
          <cell r="BR1258">
            <v>0</v>
          </cell>
          <cell r="BS1258">
            <v>0</v>
          </cell>
          <cell r="BT1258">
            <v>0</v>
          </cell>
          <cell r="BU1258">
            <v>0</v>
          </cell>
          <cell r="BV1258">
            <v>0</v>
          </cell>
          <cell r="BW1258">
            <v>0</v>
          </cell>
          <cell r="BX1258">
            <v>0</v>
          </cell>
          <cell r="BY1258">
            <v>0</v>
          </cell>
          <cell r="BZ1258">
            <v>0</v>
          </cell>
          <cell r="CA1258">
            <v>0</v>
          </cell>
          <cell r="CB1258">
            <v>0</v>
          </cell>
          <cell r="CC1258">
            <v>0</v>
          </cell>
          <cell r="CD1258">
            <v>0</v>
          </cell>
          <cell r="CE1258">
            <v>0</v>
          </cell>
          <cell r="CF1258">
            <v>0</v>
          </cell>
          <cell r="CG1258">
            <v>0</v>
          </cell>
          <cell r="CH1258">
            <v>0</v>
          </cell>
          <cell r="CI1258">
            <v>0</v>
          </cell>
          <cell r="CJ1258">
            <v>0</v>
          </cell>
          <cell r="CK1258">
            <v>0</v>
          </cell>
          <cell r="CL1258">
            <v>0</v>
          </cell>
          <cell r="CM1258">
            <v>0</v>
          </cell>
          <cell r="CN1258">
            <v>0</v>
          </cell>
          <cell r="CO1258">
            <v>0</v>
          </cell>
          <cell r="CP1258">
            <v>0</v>
          </cell>
          <cell r="CQ1258">
            <v>0</v>
          </cell>
          <cell r="CR1258">
            <v>0</v>
          </cell>
          <cell r="CS1258">
            <v>0</v>
          </cell>
          <cell r="CT1258">
            <v>0</v>
          </cell>
          <cell r="CU1258">
            <v>0</v>
          </cell>
          <cell r="CV1258">
            <v>0</v>
          </cell>
          <cell r="CW1258">
            <v>0</v>
          </cell>
          <cell r="CX1258">
            <v>0</v>
          </cell>
          <cell r="CY1258">
            <v>0</v>
          </cell>
          <cell r="CZ1258">
            <v>0</v>
          </cell>
          <cell r="DA1258">
            <v>0</v>
          </cell>
          <cell r="DB1258">
            <v>0</v>
          </cell>
          <cell r="DC1258">
            <v>0</v>
          </cell>
          <cell r="DD1258">
            <v>0</v>
          </cell>
          <cell r="DE1258">
            <v>0</v>
          </cell>
          <cell r="DF1258">
            <v>0</v>
          </cell>
          <cell r="DG1258">
            <v>0</v>
          </cell>
          <cell r="DH1258">
            <v>0</v>
          </cell>
          <cell r="DI1258">
            <v>0</v>
          </cell>
          <cell r="DJ1258">
            <v>0</v>
          </cell>
          <cell r="DK1258">
            <v>0</v>
          </cell>
          <cell r="DL1258">
            <v>0</v>
          </cell>
          <cell r="DM1258">
            <v>0</v>
          </cell>
          <cell r="DN1258">
            <v>0</v>
          </cell>
          <cell r="DO1258">
            <v>0</v>
          </cell>
          <cell r="DP1258">
            <v>0</v>
          </cell>
          <cell r="DQ1258">
            <v>0</v>
          </cell>
          <cell r="DR1258">
            <v>0</v>
          </cell>
          <cell r="DS1258">
            <v>0</v>
          </cell>
          <cell r="DT1258">
            <v>0</v>
          </cell>
          <cell r="DU1258">
            <v>0</v>
          </cell>
          <cell r="DV1258">
            <v>0</v>
          </cell>
          <cell r="DW1258">
            <v>0</v>
          </cell>
          <cell r="DX1258">
            <v>0</v>
          </cell>
          <cell r="DY1258">
            <v>0</v>
          </cell>
          <cell r="DZ1258">
            <v>0</v>
          </cell>
          <cell r="EA1258">
            <v>0</v>
          </cell>
          <cell r="EB1258">
            <v>0</v>
          </cell>
          <cell r="EC1258">
            <v>0</v>
          </cell>
          <cell r="ED1258">
            <v>0</v>
          </cell>
        </row>
        <row r="1259"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0</v>
          </cell>
          <cell r="BD1259">
            <v>0</v>
          </cell>
          <cell r="BE1259">
            <v>0</v>
          </cell>
          <cell r="BF1259">
            <v>0</v>
          </cell>
          <cell r="BG1259">
            <v>0</v>
          </cell>
          <cell r="BH1259">
            <v>0</v>
          </cell>
          <cell r="BI1259">
            <v>0</v>
          </cell>
          <cell r="BJ1259">
            <v>0</v>
          </cell>
          <cell r="BK1259">
            <v>0</v>
          </cell>
          <cell r="BL1259">
            <v>0</v>
          </cell>
          <cell r="BM1259">
            <v>0</v>
          </cell>
          <cell r="BN1259">
            <v>0</v>
          </cell>
          <cell r="BO1259">
            <v>0</v>
          </cell>
          <cell r="BP1259">
            <v>0</v>
          </cell>
          <cell r="BQ1259">
            <v>0</v>
          </cell>
          <cell r="BR1259">
            <v>0</v>
          </cell>
          <cell r="BS1259">
            <v>0</v>
          </cell>
          <cell r="BT1259">
            <v>0</v>
          </cell>
          <cell r="BU1259">
            <v>0</v>
          </cell>
          <cell r="BV1259">
            <v>0</v>
          </cell>
          <cell r="BW1259">
            <v>0</v>
          </cell>
          <cell r="BX1259">
            <v>0</v>
          </cell>
          <cell r="BY1259">
            <v>0</v>
          </cell>
          <cell r="BZ1259">
            <v>0</v>
          </cell>
          <cell r="CA1259">
            <v>0</v>
          </cell>
          <cell r="CB1259">
            <v>0</v>
          </cell>
          <cell r="CC1259">
            <v>0</v>
          </cell>
          <cell r="CD1259">
            <v>0</v>
          </cell>
          <cell r="CE1259">
            <v>0</v>
          </cell>
          <cell r="CF1259">
            <v>0</v>
          </cell>
          <cell r="CG1259">
            <v>0</v>
          </cell>
          <cell r="CH1259">
            <v>0</v>
          </cell>
          <cell r="CI1259">
            <v>0</v>
          </cell>
          <cell r="CJ1259">
            <v>0</v>
          </cell>
          <cell r="CK1259">
            <v>0</v>
          </cell>
          <cell r="CL1259">
            <v>0</v>
          </cell>
          <cell r="CM1259">
            <v>0</v>
          </cell>
          <cell r="CN1259">
            <v>0</v>
          </cell>
          <cell r="CO1259">
            <v>0</v>
          </cell>
          <cell r="CP1259">
            <v>0</v>
          </cell>
          <cell r="CQ1259">
            <v>0</v>
          </cell>
          <cell r="CR1259">
            <v>55.79</v>
          </cell>
          <cell r="CS1259">
            <v>3.52</v>
          </cell>
          <cell r="CT1259">
            <v>4.4400000000000004</v>
          </cell>
          <cell r="CU1259">
            <v>9.08</v>
          </cell>
          <cell r="CV1259">
            <v>7.58</v>
          </cell>
          <cell r="CW1259">
            <v>1.85</v>
          </cell>
          <cell r="CX1259">
            <v>3.9</v>
          </cell>
          <cell r="CY1259">
            <v>1.21</v>
          </cell>
          <cell r="CZ1259">
            <v>1.0900000000000001</v>
          </cell>
          <cell r="DA1259">
            <v>4.47</v>
          </cell>
          <cell r="DB1259">
            <v>4.16</v>
          </cell>
          <cell r="DC1259">
            <v>7.69</v>
          </cell>
          <cell r="DD1259">
            <v>6.78</v>
          </cell>
          <cell r="DE1259">
            <v>52.64</v>
          </cell>
          <cell r="DF1259">
            <v>9.19</v>
          </cell>
          <cell r="DG1259">
            <v>5.4</v>
          </cell>
          <cell r="DH1259">
            <v>5.19</v>
          </cell>
          <cell r="DI1259">
            <v>4.67</v>
          </cell>
          <cell r="DJ1259">
            <v>3.56</v>
          </cell>
          <cell r="DK1259">
            <v>4.2699999999999996</v>
          </cell>
          <cell r="DL1259">
            <v>0.16</v>
          </cell>
          <cell r="DM1259">
            <v>0.21</v>
          </cell>
          <cell r="DN1259">
            <v>5.56</v>
          </cell>
          <cell r="DO1259">
            <v>4.13</v>
          </cell>
          <cell r="DP1259">
            <v>4.3099999999999996</v>
          </cell>
          <cell r="DQ1259">
            <v>6</v>
          </cell>
          <cell r="DR1259">
            <v>0</v>
          </cell>
          <cell r="DS1259">
            <v>0</v>
          </cell>
          <cell r="DT1259">
            <v>0</v>
          </cell>
          <cell r="DU1259">
            <v>0</v>
          </cell>
          <cell r="DV1259">
            <v>0</v>
          </cell>
          <cell r="DW1259">
            <v>0</v>
          </cell>
          <cell r="DX1259">
            <v>0</v>
          </cell>
          <cell r="DY1259">
            <v>0</v>
          </cell>
          <cell r="DZ1259">
            <v>0</v>
          </cell>
          <cell r="EA1259">
            <v>0</v>
          </cell>
          <cell r="EB1259">
            <v>0</v>
          </cell>
          <cell r="EC1259">
            <v>0</v>
          </cell>
          <cell r="ED1259">
            <v>0</v>
          </cell>
        </row>
        <row r="1260">
          <cell r="F1260">
            <v>-1078.9100000000001</v>
          </cell>
          <cell r="G1260">
            <v>-1092.5899999999999</v>
          </cell>
          <cell r="H1260">
            <v>-591.14</v>
          </cell>
          <cell r="I1260">
            <v>-5692.44</v>
          </cell>
          <cell r="J1260">
            <v>-9148.8700000000008</v>
          </cell>
          <cell r="K1260">
            <v>-1502.94</v>
          </cell>
          <cell r="L1260">
            <v>-1883.79</v>
          </cell>
          <cell r="M1260">
            <v>-1262.1099999999999</v>
          </cell>
          <cell r="N1260">
            <v>-1412.21</v>
          </cell>
          <cell r="O1260">
            <v>-1012</v>
          </cell>
          <cell r="P1260">
            <v>-560.78</v>
          </cell>
          <cell r="Q1260">
            <v>-830.27</v>
          </cell>
          <cell r="R1260">
            <v>-28072.48</v>
          </cell>
          <cell r="S1260">
            <v>-1012.91</v>
          </cell>
          <cell r="T1260">
            <v>-1043.95</v>
          </cell>
          <cell r="U1260">
            <v>-601.98</v>
          </cell>
          <cell r="V1260">
            <v>-7530.82</v>
          </cell>
          <cell r="W1260">
            <v>-10002.34</v>
          </cell>
          <cell r="X1260">
            <v>-1419.73</v>
          </cell>
          <cell r="Y1260">
            <v>-1588.29</v>
          </cell>
          <cell r="Z1260">
            <v>-1111.6199999999999</v>
          </cell>
          <cell r="AA1260">
            <v>-1230.99</v>
          </cell>
          <cell r="AB1260">
            <v>-1024.57</v>
          </cell>
          <cell r="AC1260">
            <v>-606.78</v>
          </cell>
          <cell r="AD1260">
            <v>-898.5</v>
          </cell>
          <cell r="AE1260">
            <v>-29312.17</v>
          </cell>
          <cell r="AF1260">
            <v>-2415.59</v>
          </cell>
          <cell r="AG1260">
            <v>-1027.23</v>
          </cell>
          <cell r="AH1260">
            <v>-575.84</v>
          </cell>
          <cell r="AI1260">
            <v>-9546.1299999999992</v>
          </cell>
          <cell r="AJ1260">
            <v>-7628.57</v>
          </cell>
          <cell r="AK1260">
            <v>-1494.16</v>
          </cell>
          <cell r="AL1260">
            <v>-1644.38</v>
          </cell>
          <cell r="AM1260">
            <v>-1056.49</v>
          </cell>
          <cell r="AN1260">
            <v>-1208.92</v>
          </cell>
          <cell r="AO1260">
            <v>-1051.58</v>
          </cell>
          <cell r="AP1260">
            <v>-792.61</v>
          </cell>
          <cell r="AQ1260">
            <v>-870.67</v>
          </cell>
          <cell r="AR1260">
            <v>-31181.18</v>
          </cell>
          <cell r="AS1260">
            <v>-2750.32</v>
          </cell>
          <cell r="AT1260">
            <v>-1305.19</v>
          </cell>
          <cell r="AU1260">
            <v>-825.83</v>
          </cell>
          <cell r="AV1260">
            <v>-8296.49</v>
          </cell>
          <cell r="AW1260">
            <v>-7071.1</v>
          </cell>
          <cell r="AX1260">
            <v>-1949.93</v>
          </cell>
          <cell r="AY1260">
            <v>-2188.69</v>
          </cell>
          <cell r="AZ1260">
            <v>-1760.49</v>
          </cell>
          <cell r="BA1260">
            <v>-1609.84</v>
          </cell>
          <cell r="BB1260">
            <v>-1320.03</v>
          </cell>
          <cell r="BC1260">
            <v>-980.77</v>
          </cell>
          <cell r="BD1260">
            <v>-1122.51</v>
          </cell>
          <cell r="BE1260">
            <v>-34217.300000000003</v>
          </cell>
          <cell r="BF1260">
            <v>-1276.5</v>
          </cell>
          <cell r="BG1260">
            <v>-1248.1500000000001</v>
          </cell>
          <cell r="BH1260">
            <v>-732.49</v>
          </cell>
          <cell r="BI1260">
            <v>-9858.7800000000007</v>
          </cell>
          <cell r="BJ1260">
            <v>-10444.99</v>
          </cell>
          <cell r="BK1260">
            <v>-1877.06</v>
          </cell>
          <cell r="BL1260">
            <v>-2203.83</v>
          </cell>
          <cell r="BM1260">
            <v>-1712.58</v>
          </cell>
          <cell r="BN1260">
            <v>-1529.73</v>
          </cell>
          <cell r="BO1260">
            <v>-1208.95</v>
          </cell>
          <cell r="BP1260">
            <v>-915.76</v>
          </cell>
          <cell r="BQ1260">
            <v>-1208.48</v>
          </cell>
          <cell r="BR1260">
            <v>-32291.279999999999</v>
          </cell>
          <cell r="BS1260">
            <v>-1324.63</v>
          </cell>
          <cell r="BT1260">
            <v>-1268.98</v>
          </cell>
          <cell r="BU1260">
            <v>-842.06</v>
          </cell>
          <cell r="BV1260">
            <v>-10276.1</v>
          </cell>
          <cell r="BW1260">
            <v>-6865.06</v>
          </cell>
          <cell r="BX1260">
            <v>-1749.15</v>
          </cell>
          <cell r="BY1260">
            <v>-2204.92</v>
          </cell>
          <cell r="BZ1260">
            <v>-1705.65</v>
          </cell>
          <cell r="CA1260">
            <v>-1601.82</v>
          </cell>
          <cell r="CB1260">
            <v>-1336.41</v>
          </cell>
          <cell r="CC1260">
            <v>-1937.62</v>
          </cell>
          <cell r="CD1260">
            <v>-1178.8800000000001</v>
          </cell>
          <cell r="CE1260">
            <v>-28578.95</v>
          </cell>
          <cell r="CF1260">
            <v>-1309.3800000000001</v>
          </cell>
          <cell r="CG1260">
            <v>-1437.93</v>
          </cell>
          <cell r="CH1260">
            <v>-749.82</v>
          </cell>
          <cell r="CI1260">
            <v>-7149.84</v>
          </cell>
          <cell r="CJ1260">
            <v>-7363.62</v>
          </cell>
          <cell r="CK1260">
            <v>-1814.21</v>
          </cell>
          <cell r="CL1260">
            <v>-2102.4299999999998</v>
          </cell>
          <cell r="CM1260">
            <v>-1623.11</v>
          </cell>
          <cell r="CN1260">
            <v>-1533.37</v>
          </cell>
          <cell r="CO1260">
            <v>-1364.73</v>
          </cell>
          <cell r="CP1260">
            <v>-957.03</v>
          </cell>
          <cell r="CQ1260">
            <v>-1173.49</v>
          </cell>
          <cell r="CR1260">
            <v>-28700.55</v>
          </cell>
          <cell r="CS1260">
            <v>-903.87</v>
          </cell>
          <cell r="CT1260">
            <v>-745.23</v>
          </cell>
          <cell r="CU1260">
            <v>-484.5</v>
          </cell>
          <cell r="CV1260">
            <v>-10191.24</v>
          </cell>
          <cell r="CW1260">
            <v>-10510.52</v>
          </cell>
          <cell r="CX1260">
            <v>-978.31</v>
          </cell>
          <cell r="CY1260">
            <v>-1165.02</v>
          </cell>
          <cell r="CZ1260">
            <v>-890.91</v>
          </cell>
          <cell r="DA1260">
            <v>-901.51</v>
          </cell>
          <cell r="DB1260">
            <v>-745.5</v>
          </cell>
          <cell r="DC1260">
            <v>-510.3</v>
          </cell>
          <cell r="DD1260">
            <v>-673.65</v>
          </cell>
          <cell r="DE1260">
            <v>-7316.18</v>
          </cell>
          <cell r="DF1260">
            <v>-126.62</v>
          </cell>
          <cell r="DG1260">
            <v>-83.29</v>
          </cell>
          <cell r="DH1260">
            <v>-98.11</v>
          </cell>
          <cell r="DI1260">
            <v>-1866.12</v>
          </cell>
          <cell r="DJ1260">
            <v>-3783.53</v>
          </cell>
          <cell r="DK1260">
            <v>-225.15</v>
          </cell>
          <cell r="DL1260">
            <v>-443.06</v>
          </cell>
          <cell r="DM1260">
            <v>-295.92</v>
          </cell>
          <cell r="DN1260">
            <v>-152.68</v>
          </cell>
          <cell r="DO1260">
            <v>-102.84</v>
          </cell>
          <cell r="DP1260">
            <v>-42.88</v>
          </cell>
          <cell r="DQ1260">
            <v>-95.99</v>
          </cell>
          <cell r="DR1260">
            <v>0</v>
          </cell>
          <cell r="DS1260">
            <v>0</v>
          </cell>
          <cell r="DT1260">
            <v>0</v>
          </cell>
          <cell r="DU1260">
            <v>0</v>
          </cell>
          <cell r="DV1260">
            <v>0</v>
          </cell>
          <cell r="DW1260">
            <v>0</v>
          </cell>
          <cell r="DX1260">
            <v>0</v>
          </cell>
          <cell r="DY1260">
            <v>0</v>
          </cell>
          <cell r="DZ1260">
            <v>0</v>
          </cell>
          <cell r="EA1260">
            <v>0</v>
          </cell>
          <cell r="EB1260">
            <v>0</v>
          </cell>
          <cell r="EC1260">
            <v>0</v>
          </cell>
          <cell r="ED1260">
            <v>0</v>
          </cell>
        </row>
        <row r="1261">
          <cell r="F1261">
            <v>174.58</v>
          </cell>
          <cell r="G1261">
            <v>339.1</v>
          </cell>
          <cell r="H1261">
            <v>148.05000000000001</v>
          </cell>
          <cell r="I1261">
            <v>3234.75</v>
          </cell>
          <cell r="J1261">
            <v>4052.12</v>
          </cell>
          <cell r="K1261">
            <v>409.88</v>
          </cell>
          <cell r="L1261">
            <v>492.57</v>
          </cell>
          <cell r="M1261">
            <v>369.67</v>
          </cell>
          <cell r="N1261">
            <v>376.55</v>
          </cell>
          <cell r="O1261">
            <v>246.03</v>
          </cell>
          <cell r="P1261">
            <v>128.47</v>
          </cell>
          <cell r="Q1261">
            <v>170.45</v>
          </cell>
          <cell r="R1261">
            <v>11595.09</v>
          </cell>
          <cell r="S1261">
            <v>152.34</v>
          </cell>
          <cell r="T1261">
            <v>292.27999999999997</v>
          </cell>
          <cell r="U1261">
            <v>154.99</v>
          </cell>
          <cell r="V1261">
            <v>3880.34</v>
          </cell>
          <cell r="W1261">
            <v>4732.18</v>
          </cell>
          <cell r="X1261">
            <v>435.59</v>
          </cell>
          <cell r="Y1261">
            <v>429.57</v>
          </cell>
          <cell r="Z1261">
            <v>393.91</v>
          </cell>
          <cell r="AA1261">
            <v>423.4</v>
          </cell>
          <cell r="AB1261">
            <v>264.44</v>
          </cell>
          <cell r="AC1261">
            <v>205.11</v>
          </cell>
          <cell r="AD1261">
            <v>230.95</v>
          </cell>
          <cell r="AE1261">
            <v>11539.01</v>
          </cell>
          <cell r="AF1261">
            <v>397.8</v>
          </cell>
          <cell r="AG1261">
            <v>310.66000000000003</v>
          </cell>
          <cell r="AH1261">
            <v>184.11</v>
          </cell>
          <cell r="AI1261">
            <v>4614.4799999999996</v>
          </cell>
          <cell r="AJ1261">
            <v>3304.24</v>
          </cell>
          <cell r="AK1261">
            <v>478.36</v>
          </cell>
          <cell r="AL1261">
            <v>477.19</v>
          </cell>
          <cell r="AM1261">
            <v>393.59</v>
          </cell>
          <cell r="AN1261">
            <v>444.24</v>
          </cell>
          <cell r="AO1261">
            <v>312.3</v>
          </cell>
          <cell r="AP1261">
            <v>339.64</v>
          </cell>
          <cell r="AQ1261">
            <v>282.41000000000003</v>
          </cell>
          <cell r="AR1261">
            <v>8424.9599999999991</v>
          </cell>
          <cell r="AS1261">
            <v>295.98</v>
          </cell>
          <cell r="AT1261">
            <v>227.85</v>
          </cell>
          <cell r="AU1261">
            <v>167.88</v>
          </cell>
          <cell r="AV1261">
            <v>3245.61</v>
          </cell>
          <cell r="AW1261">
            <v>2111.75</v>
          </cell>
          <cell r="AX1261">
            <v>429.5</v>
          </cell>
          <cell r="AY1261">
            <v>411.16</v>
          </cell>
          <cell r="AZ1261">
            <v>418.74</v>
          </cell>
          <cell r="BA1261">
            <v>284.45</v>
          </cell>
          <cell r="BB1261">
            <v>295.63</v>
          </cell>
          <cell r="BC1261">
            <v>281.3</v>
          </cell>
          <cell r="BD1261">
            <v>255.09</v>
          </cell>
          <cell r="BE1261">
            <v>11218.5</v>
          </cell>
          <cell r="BF1261">
            <v>170.95</v>
          </cell>
          <cell r="BG1261">
            <v>200.49</v>
          </cell>
          <cell r="BH1261">
            <v>139.13</v>
          </cell>
          <cell r="BI1261">
            <v>4192.33</v>
          </cell>
          <cell r="BJ1261">
            <v>4294.0200000000004</v>
          </cell>
          <cell r="BK1261">
            <v>408.55</v>
          </cell>
          <cell r="BL1261">
            <v>464.93</v>
          </cell>
          <cell r="BM1261">
            <v>376.75</v>
          </cell>
          <cell r="BN1261">
            <v>287.25</v>
          </cell>
          <cell r="BO1261">
            <v>211.27</v>
          </cell>
          <cell r="BP1261">
            <v>245.34</v>
          </cell>
          <cell r="BQ1261">
            <v>227.49</v>
          </cell>
          <cell r="BR1261">
            <v>10648.21</v>
          </cell>
          <cell r="BS1261">
            <v>180.19</v>
          </cell>
          <cell r="BT1261">
            <v>185.25</v>
          </cell>
          <cell r="BU1261">
            <v>170.89</v>
          </cell>
          <cell r="BV1261">
            <v>4976.9399999999996</v>
          </cell>
          <cell r="BW1261">
            <v>2588.83</v>
          </cell>
          <cell r="BX1261">
            <v>347.62</v>
          </cell>
          <cell r="BY1261">
            <v>487.06</v>
          </cell>
          <cell r="BZ1261">
            <v>412.72</v>
          </cell>
          <cell r="CA1261">
            <v>288.83</v>
          </cell>
          <cell r="CB1261">
            <v>308.51</v>
          </cell>
          <cell r="CC1261">
            <v>468.04</v>
          </cell>
          <cell r="CD1261">
            <v>233.32</v>
          </cell>
          <cell r="CE1261">
            <v>8324.0400000000009</v>
          </cell>
          <cell r="CF1261">
            <v>159.93</v>
          </cell>
          <cell r="CG1261">
            <v>206.84</v>
          </cell>
          <cell r="CH1261">
            <v>106.64</v>
          </cell>
          <cell r="CI1261">
            <v>2524.0700000000002</v>
          </cell>
          <cell r="CJ1261">
            <v>2940.5</v>
          </cell>
          <cell r="CK1261">
            <v>347</v>
          </cell>
          <cell r="CL1261">
            <v>446.66</v>
          </cell>
          <cell r="CM1261">
            <v>371.64</v>
          </cell>
          <cell r="CN1261">
            <v>307.38</v>
          </cell>
          <cell r="CO1261">
            <v>347.56</v>
          </cell>
          <cell r="CP1261">
            <v>258.87</v>
          </cell>
          <cell r="CQ1261">
            <v>306.95999999999998</v>
          </cell>
          <cell r="CR1261">
            <v>8384.7199999999993</v>
          </cell>
          <cell r="CS1261">
            <v>189.56</v>
          </cell>
          <cell r="CT1261">
            <v>206.51</v>
          </cell>
          <cell r="CU1261">
            <v>147.77000000000001</v>
          </cell>
          <cell r="CV1261">
            <v>3134.51</v>
          </cell>
          <cell r="CW1261">
            <v>2678.18</v>
          </cell>
          <cell r="CX1261">
            <v>289</v>
          </cell>
          <cell r="CY1261">
            <v>344.79</v>
          </cell>
          <cell r="CZ1261">
            <v>368.72</v>
          </cell>
          <cell r="DA1261">
            <v>316.27</v>
          </cell>
          <cell r="DB1261">
            <v>262.36</v>
          </cell>
          <cell r="DC1261">
            <v>160.03</v>
          </cell>
          <cell r="DD1261">
            <v>287</v>
          </cell>
          <cell r="DE1261">
            <v>3225.76</v>
          </cell>
          <cell r="DF1261">
            <v>49.51</v>
          </cell>
          <cell r="DG1261">
            <v>65.239999999999995</v>
          </cell>
          <cell r="DH1261">
            <v>53.88</v>
          </cell>
          <cell r="DI1261">
            <v>878.31</v>
          </cell>
          <cell r="DJ1261">
            <v>1472.57</v>
          </cell>
          <cell r="DK1261">
            <v>119.23</v>
          </cell>
          <cell r="DL1261">
            <v>256.31</v>
          </cell>
          <cell r="DM1261">
            <v>137.04</v>
          </cell>
          <cell r="DN1261">
            <v>82.17</v>
          </cell>
          <cell r="DO1261">
            <v>43.66</v>
          </cell>
          <cell r="DP1261">
            <v>26</v>
          </cell>
          <cell r="DQ1261">
            <v>41.85</v>
          </cell>
          <cell r="DR1261">
            <v>0</v>
          </cell>
          <cell r="DS1261">
            <v>0</v>
          </cell>
          <cell r="DT1261">
            <v>0</v>
          </cell>
          <cell r="DU1261">
            <v>0</v>
          </cell>
          <cell r="DV1261">
            <v>0</v>
          </cell>
          <cell r="DW1261">
            <v>0</v>
          </cell>
          <cell r="DX1261">
            <v>0</v>
          </cell>
          <cell r="DY1261">
            <v>0</v>
          </cell>
          <cell r="DZ1261">
            <v>0</v>
          </cell>
          <cell r="EA1261">
            <v>0</v>
          </cell>
          <cell r="EB1261">
            <v>0</v>
          </cell>
          <cell r="EC1261">
            <v>0</v>
          </cell>
          <cell r="ED1261">
            <v>0</v>
          </cell>
        </row>
        <row r="1262">
          <cell r="F1262">
            <v>306.42</v>
          </cell>
          <cell r="G1262">
            <v>290.45999999999998</v>
          </cell>
          <cell r="H1262">
            <v>154.11000000000001</v>
          </cell>
          <cell r="I1262">
            <v>2204.3200000000002</v>
          </cell>
          <cell r="J1262">
            <v>4718.6099999999997</v>
          </cell>
          <cell r="K1262">
            <v>364.49</v>
          </cell>
          <cell r="L1262">
            <v>396.02</v>
          </cell>
          <cell r="M1262">
            <v>371.93</v>
          </cell>
          <cell r="N1262">
            <v>410.08</v>
          </cell>
          <cell r="O1262">
            <v>202.04</v>
          </cell>
          <cell r="P1262">
            <v>154.76</v>
          </cell>
          <cell r="Q1262">
            <v>249.85</v>
          </cell>
          <cell r="R1262">
            <v>11318.78</v>
          </cell>
          <cell r="S1262">
            <v>431.41</v>
          </cell>
          <cell r="T1262">
            <v>273.35000000000002</v>
          </cell>
          <cell r="U1262">
            <v>136.43</v>
          </cell>
          <cell r="V1262">
            <v>3323.81</v>
          </cell>
          <cell r="W1262">
            <v>4957.22</v>
          </cell>
          <cell r="X1262">
            <v>380.52</v>
          </cell>
          <cell r="Y1262">
            <v>419.83</v>
          </cell>
          <cell r="Z1262">
            <v>315.70999999999998</v>
          </cell>
          <cell r="AA1262">
            <v>306.07</v>
          </cell>
          <cell r="AB1262">
            <v>273.2</v>
          </cell>
          <cell r="AC1262">
            <v>231.78</v>
          </cell>
          <cell r="AD1262">
            <v>269.45</v>
          </cell>
          <cell r="AE1262">
            <v>12083.83</v>
          </cell>
          <cell r="AF1262">
            <v>619.14</v>
          </cell>
          <cell r="AG1262">
            <v>272.87</v>
          </cell>
          <cell r="AH1262">
            <v>144.99</v>
          </cell>
          <cell r="AI1262">
            <v>4491.93</v>
          </cell>
          <cell r="AJ1262">
            <v>4111.97</v>
          </cell>
          <cell r="AK1262">
            <v>442.29</v>
          </cell>
          <cell r="AL1262">
            <v>484.92</v>
          </cell>
          <cell r="AM1262">
            <v>331.75</v>
          </cell>
          <cell r="AN1262">
            <v>309.77</v>
          </cell>
          <cell r="AO1262">
            <v>207.84</v>
          </cell>
          <cell r="AP1262">
            <v>261.56</v>
          </cell>
          <cell r="AQ1262">
            <v>404.82</v>
          </cell>
          <cell r="AR1262">
            <v>12065.72</v>
          </cell>
          <cell r="AS1262">
            <v>476.21</v>
          </cell>
          <cell r="AT1262">
            <v>310.08999999999997</v>
          </cell>
          <cell r="AU1262">
            <v>165.92</v>
          </cell>
          <cell r="AV1262">
            <v>4338.75</v>
          </cell>
          <cell r="AW1262">
            <v>4386.96</v>
          </cell>
          <cell r="AX1262">
            <v>408.55</v>
          </cell>
          <cell r="AY1262">
            <v>442.33</v>
          </cell>
          <cell r="AZ1262">
            <v>392.63</v>
          </cell>
          <cell r="BA1262">
            <v>342.24</v>
          </cell>
          <cell r="BB1262">
            <v>274.25</v>
          </cell>
          <cell r="BC1262">
            <v>258.95999999999998</v>
          </cell>
          <cell r="BD1262">
            <v>268.85000000000002</v>
          </cell>
          <cell r="BE1262">
            <v>13367.47</v>
          </cell>
          <cell r="BF1262">
            <v>220.76</v>
          </cell>
          <cell r="BG1262">
            <v>337.86</v>
          </cell>
          <cell r="BH1262">
            <v>177.83</v>
          </cell>
          <cell r="BI1262">
            <v>5047.72</v>
          </cell>
          <cell r="BJ1262">
            <v>5297.09</v>
          </cell>
          <cell r="BK1262">
            <v>371.85</v>
          </cell>
          <cell r="BL1262">
            <v>402.1</v>
          </cell>
          <cell r="BM1262">
            <v>379.49</v>
          </cell>
          <cell r="BN1262">
            <v>296.13</v>
          </cell>
          <cell r="BO1262">
            <v>266.95999999999998</v>
          </cell>
          <cell r="BP1262">
            <v>224.61</v>
          </cell>
          <cell r="BQ1262">
            <v>345.08</v>
          </cell>
          <cell r="BR1262">
            <v>11661.2</v>
          </cell>
          <cell r="BS1262">
            <v>258.27</v>
          </cell>
          <cell r="BT1262">
            <v>339.11</v>
          </cell>
          <cell r="BU1262">
            <v>231.37</v>
          </cell>
          <cell r="BV1262">
            <v>4659.43</v>
          </cell>
          <cell r="BW1262">
            <v>3680.69</v>
          </cell>
          <cell r="BX1262">
            <v>338.93</v>
          </cell>
          <cell r="BY1262">
            <v>388.13</v>
          </cell>
          <cell r="BZ1262">
            <v>402.93</v>
          </cell>
          <cell r="CA1262">
            <v>341.24</v>
          </cell>
          <cell r="CB1262">
            <v>318.67</v>
          </cell>
          <cell r="CC1262">
            <v>373.12</v>
          </cell>
          <cell r="CD1262">
            <v>329.29</v>
          </cell>
          <cell r="CE1262">
            <v>11013.75</v>
          </cell>
          <cell r="CF1262">
            <v>203.09</v>
          </cell>
          <cell r="CG1262">
            <v>402.29</v>
          </cell>
          <cell r="CH1262">
            <v>201.98</v>
          </cell>
          <cell r="CI1262">
            <v>3994.4</v>
          </cell>
          <cell r="CJ1262">
            <v>3858.37</v>
          </cell>
          <cell r="CK1262">
            <v>369.01</v>
          </cell>
          <cell r="CL1262">
            <v>385.07</v>
          </cell>
          <cell r="CM1262">
            <v>379.49</v>
          </cell>
          <cell r="CN1262">
            <v>344.13</v>
          </cell>
          <cell r="CO1262">
            <v>335.39</v>
          </cell>
          <cell r="CP1262">
            <v>263.92</v>
          </cell>
          <cell r="CQ1262">
            <v>276.60000000000002</v>
          </cell>
          <cell r="CR1262">
            <v>8891.84</v>
          </cell>
          <cell r="CS1262">
            <v>315.7</v>
          </cell>
          <cell r="CT1262">
            <v>177.4</v>
          </cell>
          <cell r="CU1262">
            <v>123.39</v>
          </cell>
          <cell r="CV1262">
            <v>3523.05</v>
          </cell>
          <cell r="CW1262">
            <v>3241.2</v>
          </cell>
          <cell r="CX1262">
            <v>287.95</v>
          </cell>
          <cell r="CY1262">
            <v>275.55</v>
          </cell>
          <cell r="CZ1262">
            <v>231.71</v>
          </cell>
          <cell r="DA1262">
            <v>256.38</v>
          </cell>
          <cell r="DB1262">
            <v>142.69</v>
          </cell>
          <cell r="DC1262">
            <v>177.14</v>
          </cell>
          <cell r="DD1262">
            <v>139.66999999999999</v>
          </cell>
          <cell r="DE1262">
            <v>2084.31</v>
          </cell>
          <cell r="DF1262">
            <v>49.21</v>
          </cell>
          <cell r="DG1262">
            <v>7.39</v>
          </cell>
          <cell r="DH1262">
            <v>29.68</v>
          </cell>
          <cell r="DI1262">
            <v>505.36</v>
          </cell>
          <cell r="DJ1262">
            <v>1136.75</v>
          </cell>
          <cell r="DK1262">
            <v>69.98</v>
          </cell>
          <cell r="DL1262">
            <v>87.03</v>
          </cell>
          <cell r="DM1262">
            <v>77.459999999999994</v>
          </cell>
          <cell r="DN1262">
            <v>63.67</v>
          </cell>
          <cell r="DO1262">
            <v>33.39</v>
          </cell>
          <cell r="DP1262">
            <v>11.58</v>
          </cell>
          <cell r="DQ1262">
            <v>12.83</v>
          </cell>
          <cell r="DR1262">
            <v>0</v>
          </cell>
        </row>
        <row r="1263"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0</v>
          </cell>
          <cell r="BD1263">
            <v>0</v>
          </cell>
          <cell r="BE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K1263">
            <v>0</v>
          </cell>
          <cell r="BL1263">
            <v>0</v>
          </cell>
          <cell r="BM1263">
            <v>0</v>
          </cell>
          <cell r="BN1263">
            <v>0</v>
          </cell>
          <cell r="BO1263">
            <v>0</v>
          </cell>
          <cell r="BP1263">
            <v>0</v>
          </cell>
          <cell r="BQ1263">
            <v>0</v>
          </cell>
          <cell r="BR1263">
            <v>0</v>
          </cell>
          <cell r="BS1263">
            <v>0</v>
          </cell>
          <cell r="BT1263">
            <v>0</v>
          </cell>
          <cell r="BU1263">
            <v>0</v>
          </cell>
          <cell r="BV1263">
            <v>0</v>
          </cell>
          <cell r="BW1263">
            <v>0</v>
          </cell>
          <cell r="BX1263">
            <v>0</v>
          </cell>
          <cell r="BY1263">
            <v>0</v>
          </cell>
          <cell r="BZ1263">
            <v>0</v>
          </cell>
          <cell r="CA1263">
            <v>0</v>
          </cell>
          <cell r="CB1263">
            <v>0</v>
          </cell>
          <cell r="CC1263">
            <v>0</v>
          </cell>
          <cell r="CD1263">
            <v>0</v>
          </cell>
          <cell r="CE1263">
            <v>0</v>
          </cell>
          <cell r="CF1263">
            <v>0</v>
          </cell>
          <cell r="CG1263">
            <v>0</v>
          </cell>
          <cell r="CH1263">
            <v>0</v>
          </cell>
          <cell r="CI1263">
            <v>0</v>
          </cell>
          <cell r="CJ1263">
            <v>0</v>
          </cell>
          <cell r="CK1263">
            <v>0</v>
          </cell>
          <cell r="CL1263">
            <v>0</v>
          </cell>
          <cell r="CM1263">
            <v>0</v>
          </cell>
          <cell r="CN1263">
            <v>0</v>
          </cell>
          <cell r="CO1263">
            <v>0</v>
          </cell>
          <cell r="CP1263">
            <v>0</v>
          </cell>
          <cell r="CQ1263">
            <v>0</v>
          </cell>
          <cell r="CR1263">
            <v>0</v>
          </cell>
          <cell r="CS1263">
            <v>0</v>
          </cell>
          <cell r="CT1263">
            <v>0</v>
          </cell>
          <cell r="CU1263">
            <v>0</v>
          </cell>
          <cell r="CV1263">
            <v>0</v>
          </cell>
          <cell r="CW1263">
            <v>0</v>
          </cell>
          <cell r="CX1263">
            <v>0</v>
          </cell>
          <cell r="CY1263">
            <v>0</v>
          </cell>
          <cell r="CZ1263">
            <v>0</v>
          </cell>
          <cell r="DA1263">
            <v>0</v>
          </cell>
          <cell r="DB1263">
            <v>0</v>
          </cell>
          <cell r="DC1263">
            <v>0</v>
          </cell>
          <cell r="DD1263">
            <v>0</v>
          </cell>
          <cell r="DE1263">
            <v>0</v>
          </cell>
          <cell r="DF1263">
            <v>0</v>
          </cell>
          <cell r="DG1263">
            <v>0</v>
          </cell>
          <cell r="DH1263">
            <v>0</v>
          </cell>
          <cell r="DI1263">
            <v>0</v>
          </cell>
          <cell r="DJ1263">
            <v>0</v>
          </cell>
          <cell r="DK1263">
            <v>0</v>
          </cell>
          <cell r="DL1263">
            <v>0</v>
          </cell>
          <cell r="DM1263">
            <v>0</v>
          </cell>
          <cell r="DN1263">
            <v>0</v>
          </cell>
          <cell r="DO1263">
            <v>0</v>
          </cell>
          <cell r="DP1263">
            <v>0</v>
          </cell>
          <cell r="DQ1263">
            <v>0</v>
          </cell>
          <cell r="DR1263">
            <v>0</v>
          </cell>
        </row>
        <row r="1264"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0</v>
          </cell>
          <cell r="BD1264">
            <v>0</v>
          </cell>
          <cell r="BE1264">
            <v>0</v>
          </cell>
          <cell r="BF1264">
            <v>0</v>
          </cell>
          <cell r="BG1264">
            <v>0</v>
          </cell>
          <cell r="BH1264">
            <v>0</v>
          </cell>
          <cell r="BI1264">
            <v>0</v>
          </cell>
          <cell r="BJ1264">
            <v>0</v>
          </cell>
          <cell r="BK1264">
            <v>0</v>
          </cell>
          <cell r="BL1264">
            <v>0</v>
          </cell>
          <cell r="BM1264">
            <v>0</v>
          </cell>
          <cell r="BN1264">
            <v>0</v>
          </cell>
          <cell r="BO1264">
            <v>0</v>
          </cell>
          <cell r="BP1264">
            <v>0</v>
          </cell>
          <cell r="BQ1264">
            <v>0</v>
          </cell>
          <cell r="BR1264">
            <v>0</v>
          </cell>
          <cell r="BS1264">
            <v>0</v>
          </cell>
          <cell r="BT1264">
            <v>0</v>
          </cell>
          <cell r="BU1264">
            <v>0</v>
          </cell>
          <cell r="BV1264">
            <v>0</v>
          </cell>
          <cell r="BW1264">
            <v>0</v>
          </cell>
          <cell r="BX1264">
            <v>0</v>
          </cell>
          <cell r="BY1264">
            <v>0</v>
          </cell>
          <cell r="BZ1264">
            <v>0</v>
          </cell>
          <cell r="CA1264">
            <v>0</v>
          </cell>
          <cell r="CB1264">
            <v>0</v>
          </cell>
          <cell r="CC1264">
            <v>0</v>
          </cell>
          <cell r="CD1264">
            <v>0</v>
          </cell>
          <cell r="CE1264">
            <v>0</v>
          </cell>
          <cell r="CF1264">
            <v>0</v>
          </cell>
          <cell r="CG1264">
            <v>0</v>
          </cell>
          <cell r="CH1264">
            <v>0</v>
          </cell>
          <cell r="CI1264">
            <v>0</v>
          </cell>
          <cell r="CJ1264">
            <v>0</v>
          </cell>
          <cell r="CK1264">
            <v>0</v>
          </cell>
          <cell r="CL1264">
            <v>0</v>
          </cell>
          <cell r="CM1264">
            <v>0</v>
          </cell>
          <cell r="CN1264">
            <v>0</v>
          </cell>
          <cell r="CO1264">
            <v>0</v>
          </cell>
          <cell r="CP1264">
            <v>0</v>
          </cell>
          <cell r="CQ1264">
            <v>0</v>
          </cell>
          <cell r="CR1264">
            <v>0</v>
          </cell>
          <cell r="CS1264">
            <v>0</v>
          </cell>
          <cell r="CT1264">
            <v>0</v>
          </cell>
          <cell r="CU1264">
            <v>0</v>
          </cell>
          <cell r="CV1264">
            <v>0</v>
          </cell>
          <cell r="CW1264">
            <v>0</v>
          </cell>
          <cell r="CX1264">
            <v>0</v>
          </cell>
          <cell r="CY1264">
            <v>0</v>
          </cell>
          <cell r="CZ1264">
            <v>0</v>
          </cell>
          <cell r="DA1264">
            <v>0</v>
          </cell>
          <cell r="DB1264">
            <v>0</v>
          </cell>
          <cell r="DC1264">
            <v>0</v>
          </cell>
          <cell r="DD1264">
            <v>0</v>
          </cell>
          <cell r="DE1264">
            <v>0</v>
          </cell>
          <cell r="DF1264">
            <v>0</v>
          </cell>
          <cell r="DG1264">
            <v>0</v>
          </cell>
          <cell r="DH1264">
            <v>0</v>
          </cell>
          <cell r="DI1264">
            <v>0</v>
          </cell>
          <cell r="DJ1264">
            <v>0</v>
          </cell>
          <cell r="DK1264">
            <v>0</v>
          </cell>
          <cell r="DL1264">
            <v>0</v>
          </cell>
          <cell r="DM1264">
            <v>0</v>
          </cell>
          <cell r="DN1264">
            <v>0</v>
          </cell>
          <cell r="DO1264">
            <v>0</v>
          </cell>
          <cell r="DP1264">
            <v>0</v>
          </cell>
          <cell r="DQ1264">
            <v>0</v>
          </cell>
          <cell r="DR1264">
            <v>0</v>
          </cell>
        </row>
        <row r="1265"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0</v>
          </cell>
          <cell r="BD1265">
            <v>0</v>
          </cell>
          <cell r="BE1265">
            <v>0</v>
          </cell>
          <cell r="BF1265">
            <v>0</v>
          </cell>
          <cell r="BG1265">
            <v>0</v>
          </cell>
          <cell r="BH1265">
            <v>0</v>
          </cell>
          <cell r="BI1265">
            <v>0</v>
          </cell>
          <cell r="BJ1265">
            <v>0</v>
          </cell>
          <cell r="BK1265">
            <v>0</v>
          </cell>
          <cell r="BL1265">
            <v>0</v>
          </cell>
          <cell r="BM1265">
            <v>0</v>
          </cell>
          <cell r="BN1265">
            <v>0</v>
          </cell>
          <cell r="BO1265">
            <v>0</v>
          </cell>
          <cell r="BP1265">
            <v>0</v>
          </cell>
          <cell r="BQ1265">
            <v>0</v>
          </cell>
          <cell r="BR1265">
            <v>0</v>
          </cell>
          <cell r="BS1265">
            <v>0</v>
          </cell>
          <cell r="BT1265">
            <v>0</v>
          </cell>
          <cell r="BU1265">
            <v>0</v>
          </cell>
          <cell r="BV1265">
            <v>0</v>
          </cell>
          <cell r="BW1265">
            <v>0</v>
          </cell>
          <cell r="BX1265">
            <v>0</v>
          </cell>
          <cell r="BY1265">
            <v>0</v>
          </cell>
          <cell r="BZ1265">
            <v>0</v>
          </cell>
          <cell r="CA1265">
            <v>0</v>
          </cell>
          <cell r="CB1265">
            <v>0</v>
          </cell>
          <cell r="CC1265">
            <v>0</v>
          </cell>
          <cell r="CD1265">
            <v>0</v>
          </cell>
          <cell r="CE1265">
            <v>0</v>
          </cell>
          <cell r="CF1265">
            <v>0</v>
          </cell>
          <cell r="CG1265">
            <v>0</v>
          </cell>
          <cell r="CH1265">
            <v>0</v>
          </cell>
          <cell r="CI1265">
            <v>0</v>
          </cell>
          <cell r="CJ1265">
            <v>0</v>
          </cell>
          <cell r="CK1265">
            <v>0</v>
          </cell>
          <cell r="CL1265">
            <v>0</v>
          </cell>
          <cell r="CM1265">
            <v>0</v>
          </cell>
          <cell r="CN1265">
            <v>0</v>
          </cell>
          <cell r="CO1265">
            <v>0</v>
          </cell>
          <cell r="CP1265">
            <v>0</v>
          </cell>
          <cell r="CQ1265">
            <v>0</v>
          </cell>
          <cell r="CR1265">
            <v>6468.03</v>
          </cell>
          <cell r="CS1265">
            <v>206.16</v>
          </cell>
          <cell r="CT1265">
            <v>142.46</v>
          </cell>
          <cell r="CU1265">
            <v>90.36</v>
          </cell>
          <cell r="CV1265">
            <v>2158.48</v>
          </cell>
          <cell r="CW1265">
            <v>2600.9499999999998</v>
          </cell>
          <cell r="CX1265">
            <v>249.61</v>
          </cell>
          <cell r="CY1265">
            <v>279.18</v>
          </cell>
          <cell r="CZ1265">
            <v>118.51</v>
          </cell>
          <cell r="DA1265">
            <v>198.86</v>
          </cell>
          <cell r="DB1265">
            <v>123.58</v>
          </cell>
          <cell r="DC1265">
            <v>131.35</v>
          </cell>
          <cell r="DD1265">
            <v>168.52</v>
          </cell>
          <cell r="DE1265">
            <v>1343.6</v>
          </cell>
          <cell r="DF1265">
            <v>42.54</v>
          </cell>
          <cell r="DG1265">
            <v>20.34</v>
          </cell>
          <cell r="DH1265">
            <v>21.12</v>
          </cell>
          <cell r="DI1265">
            <v>262.76</v>
          </cell>
          <cell r="DJ1265">
            <v>763.14</v>
          </cell>
          <cell r="DK1265">
            <v>29.58</v>
          </cell>
          <cell r="DL1265">
            <v>69.599999999999994</v>
          </cell>
          <cell r="DM1265">
            <v>45.7</v>
          </cell>
          <cell r="DN1265">
            <v>13.99</v>
          </cell>
          <cell r="DO1265">
            <v>29.25</v>
          </cell>
          <cell r="DP1265">
            <v>12.93</v>
          </cell>
          <cell r="DQ1265">
            <v>32.64</v>
          </cell>
          <cell r="DR1265">
            <v>0</v>
          </cell>
        </row>
        <row r="1266"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0</v>
          </cell>
          <cell r="BD1266">
            <v>0</v>
          </cell>
          <cell r="BE1266">
            <v>0</v>
          </cell>
          <cell r="BF1266">
            <v>0</v>
          </cell>
          <cell r="BG1266">
            <v>0</v>
          </cell>
          <cell r="BH1266">
            <v>0</v>
          </cell>
          <cell r="BI1266">
            <v>0</v>
          </cell>
          <cell r="BJ1266">
            <v>0</v>
          </cell>
          <cell r="BK1266">
            <v>0</v>
          </cell>
          <cell r="BL1266">
            <v>0</v>
          </cell>
          <cell r="BM1266">
            <v>0</v>
          </cell>
          <cell r="BN1266">
            <v>0</v>
          </cell>
          <cell r="BO1266">
            <v>0</v>
          </cell>
          <cell r="BP1266">
            <v>0</v>
          </cell>
          <cell r="BQ1266">
            <v>0</v>
          </cell>
          <cell r="BR1266">
            <v>0</v>
          </cell>
          <cell r="BS1266">
            <v>0</v>
          </cell>
          <cell r="BT1266">
            <v>0</v>
          </cell>
          <cell r="BU1266">
            <v>0</v>
          </cell>
          <cell r="BV1266">
            <v>0</v>
          </cell>
          <cell r="BW1266">
            <v>0</v>
          </cell>
          <cell r="BX1266">
            <v>0</v>
          </cell>
          <cell r="BY1266">
            <v>0</v>
          </cell>
          <cell r="BZ1266">
            <v>0</v>
          </cell>
          <cell r="CA1266">
            <v>0</v>
          </cell>
          <cell r="CB1266">
            <v>0</v>
          </cell>
          <cell r="CC1266">
            <v>0</v>
          </cell>
          <cell r="CD1266">
            <v>0</v>
          </cell>
          <cell r="CE1266">
            <v>0</v>
          </cell>
          <cell r="CF1266">
            <v>0</v>
          </cell>
          <cell r="CG1266">
            <v>0</v>
          </cell>
          <cell r="CH1266">
            <v>0</v>
          </cell>
          <cell r="CI1266">
            <v>0</v>
          </cell>
          <cell r="CJ1266">
            <v>0</v>
          </cell>
          <cell r="CK1266">
            <v>0</v>
          </cell>
          <cell r="CL1266">
            <v>0</v>
          </cell>
          <cell r="CM1266">
            <v>0</v>
          </cell>
          <cell r="CN1266">
            <v>0</v>
          </cell>
          <cell r="CO1266">
            <v>0</v>
          </cell>
          <cell r="CP1266">
            <v>0</v>
          </cell>
          <cell r="CQ1266">
            <v>0</v>
          </cell>
          <cell r="CR1266">
            <v>4372.3</v>
          </cell>
          <cell r="CS1266">
            <v>160.11000000000001</v>
          </cell>
          <cell r="CT1266">
            <v>83.29</v>
          </cell>
          <cell r="CU1266">
            <v>95.52</v>
          </cell>
          <cell r="CV1266">
            <v>1308.8800000000001</v>
          </cell>
          <cell r="CW1266">
            <v>1979.26</v>
          </cell>
          <cell r="CX1266">
            <v>108.91</v>
          </cell>
          <cell r="CY1266">
            <v>204.36</v>
          </cell>
          <cell r="CZ1266">
            <v>127.14</v>
          </cell>
          <cell r="DA1266">
            <v>75.959999999999994</v>
          </cell>
          <cell r="DB1266">
            <v>101.96</v>
          </cell>
          <cell r="DC1266">
            <v>59.43</v>
          </cell>
          <cell r="DD1266">
            <v>67.48</v>
          </cell>
          <cell r="DE1266">
            <v>774.83</v>
          </cell>
          <cell r="DF1266">
            <v>8.15</v>
          </cell>
          <cell r="DG1266">
            <v>5.2</v>
          </cell>
          <cell r="DH1266">
            <v>8.86</v>
          </cell>
          <cell r="DI1266">
            <v>238.34</v>
          </cell>
          <cell r="DJ1266">
            <v>425.57</v>
          </cell>
          <cell r="DK1266">
            <v>8.33</v>
          </cell>
          <cell r="DL1266">
            <v>22.5</v>
          </cell>
          <cell r="DM1266">
            <v>26.58</v>
          </cell>
          <cell r="DN1266">
            <v>0.87</v>
          </cell>
          <cell r="DO1266">
            <v>3.78</v>
          </cell>
          <cell r="DP1266">
            <v>7.41</v>
          </cell>
          <cell r="DQ1266">
            <v>19.23</v>
          </cell>
          <cell r="DR1266">
            <v>0</v>
          </cell>
        </row>
        <row r="1268"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  <cell r="BD1268">
            <v>0</v>
          </cell>
          <cell r="BE1268">
            <v>0</v>
          </cell>
          <cell r="BF1268">
            <v>0</v>
          </cell>
          <cell r="BG1268">
            <v>0</v>
          </cell>
          <cell r="BH1268">
            <v>0</v>
          </cell>
          <cell r="BI1268">
            <v>0</v>
          </cell>
          <cell r="BJ1268">
            <v>0</v>
          </cell>
          <cell r="BK1268">
            <v>0</v>
          </cell>
          <cell r="BL1268">
            <v>0</v>
          </cell>
          <cell r="BM1268">
            <v>0</v>
          </cell>
          <cell r="BN1268">
            <v>0</v>
          </cell>
          <cell r="BO1268">
            <v>0</v>
          </cell>
          <cell r="BP1268">
            <v>0</v>
          </cell>
          <cell r="BQ1268">
            <v>0</v>
          </cell>
          <cell r="BR1268">
            <v>0</v>
          </cell>
          <cell r="BS1268">
            <v>0</v>
          </cell>
          <cell r="BT1268">
            <v>0</v>
          </cell>
          <cell r="BU1268">
            <v>0</v>
          </cell>
          <cell r="BV1268">
            <v>0</v>
          </cell>
          <cell r="BW1268">
            <v>0</v>
          </cell>
          <cell r="BX1268">
            <v>0</v>
          </cell>
          <cell r="BY1268">
            <v>0</v>
          </cell>
          <cell r="BZ1268">
            <v>0</v>
          </cell>
          <cell r="CA1268">
            <v>0</v>
          </cell>
          <cell r="CB1268">
            <v>0</v>
          </cell>
          <cell r="CC1268">
            <v>0</v>
          </cell>
          <cell r="CD1268">
            <v>0</v>
          </cell>
          <cell r="CE1268">
            <v>0</v>
          </cell>
          <cell r="CF1268">
            <v>0</v>
          </cell>
          <cell r="CG1268">
            <v>0</v>
          </cell>
          <cell r="CH1268">
            <v>0</v>
          </cell>
          <cell r="CI1268">
            <v>0</v>
          </cell>
          <cell r="CJ1268">
            <v>0</v>
          </cell>
          <cell r="CK1268">
            <v>0</v>
          </cell>
          <cell r="CL1268">
            <v>0</v>
          </cell>
          <cell r="CM1268">
            <v>0</v>
          </cell>
          <cell r="CN1268">
            <v>0</v>
          </cell>
          <cell r="CO1268">
            <v>0</v>
          </cell>
          <cell r="CP1268">
            <v>0</v>
          </cell>
          <cell r="CQ1268">
            <v>0</v>
          </cell>
          <cell r="CR1268">
            <v>0</v>
          </cell>
          <cell r="CS1268">
            <v>0</v>
          </cell>
          <cell r="CT1268">
            <v>0</v>
          </cell>
          <cell r="CU1268">
            <v>0</v>
          </cell>
          <cell r="CV1268">
            <v>0</v>
          </cell>
          <cell r="CW1268">
            <v>0</v>
          </cell>
          <cell r="CX1268">
            <v>0</v>
          </cell>
          <cell r="CY1268">
            <v>0</v>
          </cell>
          <cell r="CZ1268">
            <v>0</v>
          </cell>
          <cell r="DA1268">
            <v>0</v>
          </cell>
          <cell r="DB1268">
            <v>0</v>
          </cell>
          <cell r="DC1268">
            <v>0</v>
          </cell>
          <cell r="DD1268">
            <v>0</v>
          </cell>
          <cell r="DE1268">
            <v>0</v>
          </cell>
          <cell r="DF1268">
            <v>0</v>
          </cell>
          <cell r="DG1268">
            <v>0</v>
          </cell>
          <cell r="DH1268">
            <v>0</v>
          </cell>
          <cell r="DI1268">
            <v>0</v>
          </cell>
          <cell r="DJ1268">
            <v>0</v>
          </cell>
          <cell r="DK1268">
            <v>0</v>
          </cell>
          <cell r="DL1268">
            <v>0</v>
          </cell>
          <cell r="DM1268">
            <v>0</v>
          </cell>
          <cell r="DN1268">
            <v>0</v>
          </cell>
          <cell r="DO1268">
            <v>0</v>
          </cell>
          <cell r="DP1268">
            <v>0</v>
          </cell>
          <cell r="DQ1268">
            <v>0</v>
          </cell>
          <cell r="DR1268">
            <v>0</v>
          </cell>
        </row>
        <row r="1269"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0</v>
          </cell>
          <cell r="BQ1269">
            <v>0</v>
          </cell>
          <cell r="BR1269">
            <v>0</v>
          </cell>
          <cell r="BS1269">
            <v>0</v>
          </cell>
          <cell r="BT1269">
            <v>0</v>
          </cell>
          <cell r="BU1269">
            <v>0</v>
          </cell>
          <cell r="BV1269">
            <v>0</v>
          </cell>
          <cell r="BW1269">
            <v>0</v>
          </cell>
          <cell r="BX1269">
            <v>0</v>
          </cell>
          <cell r="BY1269">
            <v>0</v>
          </cell>
          <cell r="BZ1269">
            <v>0</v>
          </cell>
          <cell r="CA1269">
            <v>0</v>
          </cell>
          <cell r="CB1269">
            <v>0</v>
          </cell>
          <cell r="CC1269">
            <v>0</v>
          </cell>
          <cell r="CD1269">
            <v>0</v>
          </cell>
          <cell r="CE1269">
            <v>0</v>
          </cell>
          <cell r="CF1269">
            <v>0</v>
          </cell>
          <cell r="CG1269">
            <v>0</v>
          </cell>
          <cell r="CH1269">
            <v>0</v>
          </cell>
          <cell r="CI1269">
            <v>0</v>
          </cell>
          <cell r="CJ1269">
            <v>0</v>
          </cell>
          <cell r="CK1269">
            <v>0</v>
          </cell>
          <cell r="CL1269">
            <v>0</v>
          </cell>
          <cell r="CM1269">
            <v>0</v>
          </cell>
          <cell r="CN1269">
            <v>0</v>
          </cell>
          <cell r="CO1269">
            <v>0</v>
          </cell>
          <cell r="CP1269">
            <v>0</v>
          </cell>
          <cell r="CQ1269">
            <v>0</v>
          </cell>
          <cell r="CR1269">
            <v>0</v>
          </cell>
          <cell r="CS1269">
            <v>0</v>
          </cell>
          <cell r="CT1269">
            <v>0</v>
          </cell>
          <cell r="CU1269">
            <v>0</v>
          </cell>
          <cell r="CV1269">
            <v>0</v>
          </cell>
          <cell r="CW1269">
            <v>0</v>
          </cell>
          <cell r="CX1269">
            <v>0</v>
          </cell>
          <cell r="CY1269">
            <v>0</v>
          </cell>
          <cell r="CZ1269">
            <v>0</v>
          </cell>
          <cell r="DA1269">
            <v>0</v>
          </cell>
          <cell r="DB1269">
            <v>0</v>
          </cell>
          <cell r="DC1269">
            <v>0</v>
          </cell>
          <cell r="DD1269">
            <v>0</v>
          </cell>
          <cell r="DE1269">
            <v>0</v>
          </cell>
          <cell r="DF1269">
            <v>0</v>
          </cell>
          <cell r="DG1269">
            <v>0</v>
          </cell>
          <cell r="DH1269">
            <v>0</v>
          </cell>
          <cell r="DI1269">
            <v>0</v>
          </cell>
          <cell r="DJ1269">
            <v>0</v>
          </cell>
          <cell r="DK1269">
            <v>0</v>
          </cell>
          <cell r="DL1269">
            <v>0</v>
          </cell>
          <cell r="DM1269">
            <v>0</v>
          </cell>
          <cell r="DN1269">
            <v>0</v>
          </cell>
          <cell r="DO1269">
            <v>0</v>
          </cell>
          <cell r="DP1269">
            <v>0</v>
          </cell>
          <cell r="DQ1269">
            <v>0</v>
          </cell>
          <cell r="DR1269">
            <v>0</v>
          </cell>
        </row>
        <row r="1270"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0</v>
          </cell>
          <cell r="BD1270">
            <v>0</v>
          </cell>
          <cell r="BE1270">
            <v>0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K1270">
            <v>0</v>
          </cell>
          <cell r="BL1270">
            <v>0</v>
          </cell>
          <cell r="BM1270">
            <v>0</v>
          </cell>
          <cell r="BN1270">
            <v>0</v>
          </cell>
          <cell r="BO1270">
            <v>0</v>
          </cell>
          <cell r="BP1270">
            <v>0</v>
          </cell>
          <cell r="BQ1270">
            <v>0</v>
          </cell>
          <cell r="BR1270">
            <v>0</v>
          </cell>
          <cell r="BS1270">
            <v>0</v>
          </cell>
          <cell r="BT1270">
            <v>0</v>
          </cell>
          <cell r="BU1270">
            <v>0</v>
          </cell>
          <cell r="BV1270">
            <v>0</v>
          </cell>
          <cell r="BW1270">
            <v>0</v>
          </cell>
          <cell r="BX1270">
            <v>0</v>
          </cell>
          <cell r="BY1270">
            <v>0</v>
          </cell>
          <cell r="BZ1270">
            <v>0</v>
          </cell>
          <cell r="CA1270">
            <v>0</v>
          </cell>
          <cell r="CB1270">
            <v>0</v>
          </cell>
          <cell r="CC1270">
            <v>0</v>
          </cell>
          <cell r="CD1270">
            <v>0</v>
          </cell>
          <cell r="CE1270">
            <v>0</v>
          </cell>
          <cell r="CF1270">
            <v>0</v>
          </cell>
          <cell r="CG1270">
            <v>0</v>
          </cell>
          <cell r="CH1270">
            <v>0</v>
          </cell>
          <cell r="CI1270">
            <v>0</v>
          </cell>
          <cell r="CJ1270">
            <v>0</v>
          </cell>
          <cell r="CK1270">
            <v>0</v>
          </cell>
          <cell r="CL1270">
            <v>0</v>
          </cell>
          <cell r="CM1270">
            <v>0</v>
          </cell>
          <cell r="CN1270">
            <v>0</v>
          </cell>
          <cell r="CO1270">
            <v>0</v>
          </cell>
          <cell r="CP1270">
            <v>0</v>
          </cell>
          <cell r="CQ1270">
            <v>0</v>
          </cell>
          <cell r="CR1270">
            <v>0</v>
          </cell>
          <cell r="CS1270">
            <v>0</v>
          </cell>
          <cell r="CT1270">
            <v>0</v>
          </cell>
          <cell r="CU1270">
            <v>0</v>
          </cell>
          <cell r="CV1270">
            <v>0</v>
          </cell>
          <cell r="CW1270">
            <v>0</v>
          </cell>
          <cell r="CX1270">
            <v>0</v>
          </cell>
          <cell r="CY1270">
            <v>0</v>
          </cell>
          <cell r="CZ1270">
            <v>0</v>
          </cell>
          <cell r="DA1270">
            <v>0</v>
          </cell>
          <cell r="DB1270">
            <v>0</v>
          </cell>
          <cell r="DC1270">
            <v>0</v>
          </cell>
          <cell r="DD1270">
            <v>0</v>
          </cell>
          <cell r="DE1270">
            <v>0</v>
          </cell>
          <cell r="DF1270">
            <v>0</v>
          </cell>
          <cell r="DG1270">
            <v>0</v>
          </cell>
          <cell r="DH1270">
            <v>0</v>
          </cell>
          <cell r="DI1270">
            <v>0</v>
          </cell>
          <cell r="DJ1270">
            <v>0</v>
          </cell>
          <cell r="DK1270">
            <v>0</v>
          </cell>
          <cell r="DL1270">
            <v>0</v>
          </cell>
          <cell r="DM1270">
            <v>0</v>
          </cell>
          <cell r="DN1270">
            <v>0</v>
          </cell>
          <cell r="DO1270">
            <v>0</v>
          </cell>
          <cell r="DP1270">
            <v>0</v>
          </cell>
          <cell r="DQ1270">
            <v>0</v>
          </cell>
          <cell r="DR1270">
            <v>0</v>
          </cell>
        </row>
        <row r="1271"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  <cell r="BD1271">
            <v>0</v>
          </cell>
          <cell r="BE1271">
            <v>0</v>
          </cell>
          <cell r="BF1271">
            <v>0</v>
          </cell>
          <cell r="BG1271">
            <v>0</v>
          </cell>
          <cell r="BH1271">
            <v>0</v>
          </cell>
          <cell r="BI1271">
            <v>0</v>
          </cell>
          <cell r="BJ1271">
            <v>0</v>
          </cell>
          <cell r="BK1271">
            <v>0</v>
          </cell>
          <cell r="BL1271">
            <v>0</v>
          </cell>
          <cell r="BM1271">
            <v>0</v>
          </cell>
          <cell r="BN1271">
            <v>0</v>
          </cell>
          <cell r="BO1271">
            <v>0</v>
          </cell>
          <cell r="BP1271">
            <v>0</v>
          </cell>
          <cell r="BQ1271">
            <v>0</v>
          </cell>
          <cell r="BR1271">
            <v>0</v>
          </cell>
          <cell r="BS1271">
            <v>0</v>
          </cell>
          <cell r="BT1271">
            <v>0</v>
          </cell>
          <cell r="BU1271">
            <v>0</v>
          </cell>
          <cell r="BV1271">
            <v>0</v>
          </cell>
          <cell r="BW1271">
            <v>0</v>
          </cell>
          <cell r="BX1271">
            <v>0</v>
          </cell>
          <cell r="BY1271">
            <v>0</v>
          </cell>
          <cell r="BZ1271">
            <v>0</v>
          </cell>
          <cell r="CA1271">
            <v>0</v>
          </cell>
          <cell r="CB1271">
            <v>0</v>
          </cell>
          <cell r="CC1271">
            <v>0</v>
          </cell>
          <cell r="CD1271">
            <v>0</v>
          </cell>
          <cell r="CE1271">
            <v>0</v>
          </cell>
          <cell r="CF1271">
            <v>0</v>
          </cell>
          <cell r="CG1271">
            <v>0</v>
          </cell>
          <cell r="CH1271">
            <v>0</v>
          </cell>
          <cell r="CI1271">
            <v>0</v>
          </cell>
          <cell r="CJ1271">
            <v>0</v>
          </cell>
          <cell r="CK1271">
            <v>0</v>
          </cell>
          <cell r="CL1271">
            <v>0</v>
          </cell>
          <cell r="CM1271">
            <v>0</v>
          </cell>
          <cell r="CN1271">
            <v>0</v>
          </cell>
          <cell r="CO1271">
            <v>0</v>
          </cell>
          <cell r="CP1271">
            <v>0</v>
          </cell>
          <cell r="CQ1271">
            <v>0</v>
          </cell>
          <cell r="CR1271">
            <v>0</v>
          </cell>
          <cell r="CS1271">
            <v>0</v>
          </cell>
          <cell r="CT1271">
            <v>0</v>
          </cell>
          <cell r="CU1271">
            <v>0</v>
          </cell>
          <cell r="CV1271">
            <v>0</v>
          </cell>
          <cell r="CW1271">
            <v>0</v>
          </cell>
          <cell r="CX1271">
            <v>0</v>
          </cell>
          <cell r="CY1271">
            <v>0</v>
          </cell>
          <cell r="CZ1271">
            <v>0</v>
          </cell>
          <cell r="DA1271">
            <v>0</v>
          </cell>
          <cell r="DB1271">
            <v>0</v>
          </cell>
          <cell r="DC1271">
            <v>0</v>
          </cell>
          <cell r="DD1271">
            <v>0</v>
          </cell>
          <cell r="DE1271">
            <v>0</v>
          </cell>
          <cell r="DF1271">
            <v>0</v>
          </cell>
          <cell r="DG1271">
            <v>0</v>
          </cell>
          <cell r="DH1271">
            <v>0</v>
          </cell>
          <cell r="DI1271">
            <v>0</v>
          </cell>
          <cell r="DJ1271">
            <v>0</v>
          </cell>
          <cell r="DK1271">
            <v>0</v>
          </cell>
          <cell r="DL1271">
            <v>0</v>
          </cell>
          <cell r="DM1271">
            <v>0</v>
          </cell>
          <cell r="DN1271">
            <v>0</v>
          </cell>
          <cell r="DO1271">
            <v>0</v>
          </cell>
          <cell r="DP1271">
            <v>0</v>
          </cell>
          <cell r="DQ1271">
            <v>0</v>
          </cell>
          <cell r="DR1271">
            <v>0</v>
          </cell>
        </row>
        <row r="1272"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0</v>
          </cell>
          <cell r="BD1272">
            <v>0</v>
          </cell>
          <cell r="BE1272">
            <v>0</v>
          </cell>
          <cell r="BF1272">
            <v>0</v>
          </cell>
          <cell r="BG1272">
            <v>0</v>
          </cell>
          <cell r="BH1272">
            <v>0</v>
          </cell>
          <cell r="BI1272">
            <v>0</v>
          </cell>
          <cell r="BJ1272">
            <v>0</v>
          </cell>
          <cell r="BK1272">
            <v>0</v>
          </cell>
          <cell r="BL1272">
            <v>0</v>
          </cell>
          <cell r="BM1272">
            <v>0</v>
          </cell>
          <cell r="BN1272">
            <v>0</v>
          </cell>
          <cell r="BO1272">
            <v>0</v>
          </cell>
          <cell r="BP1272">
            <v>0</v>
          </cell>
          <cell r="BQ1272">
            <v>0</v>
          </cell>
          <cell r="BR1272">
            <v>0</v>
          </cell>
          <cell r="BS1272">
            <v>0</v>
          </cell>
          <cell r="BT1272">
            <v>0</v>
          </cell>
          <cell r="BU1272">
            <v>0</v>
          </cell>
          <cell r="BV1272">
            <v>0</v>
          </cell>
          <cell r="BW1272">
            <v>0</v>
          </cell>
          <cell r="BX1272">
            <v>0</v>
          </cell>
          <cell r="BY1272">
            <v>0</v>
          </cell>
          <cell r="BZ1272">
            <v>0</v>
          </cell>
          <cell r="CA1272">
            <v>0</v>
          </cell>
          <cell r="CB1272">
            <v>0</v>
          </cell>
          <cell r="CC1272">
            <v>0</v>
          </cell>
          <cell r="CD1272">
            <v>0</v>
          </cell>
          <cell r="CE1272">
            <v>0</v>
          </cell>
          <cell r="CF1272">
            <v>0</v>
          </cell>
          <cell r="CG1272">
            <v>0</v>
          </cell>
          <cell r="CH1272">
            <v>0</v>
          </cell>
          <cell r="CI1272">
            <v>0</v>
          </cell>
          <cell r="CJ1272">
            <v>0</v>
          </cell>
          <cell r="CK1272">
            <v>0</v>
          </cell>
          <cell r="CL1272">
            <v>0</v>
          </cell>
          <cell r="CM1272">
            <v>0</v>
          </cell>
          <cell r="CN1272">
            <v>0</v>
          </cell>
          <cell r="CO1272">
            <v>0</v>
          </cell>
          <cell r="CP1272">
            <v>0</v>
          </cell>
          <cell r="CQ1272">
            <v>0</v>
          </cell>
          <cell r="CR1272">
            <v>0</v>
          </cell>
          <cell r="CS1272">
            <v>0</v>
          </cell>
          <cell r="CT1272">
            <v>0</v>
          </cell>
          <cell r="CU1272">
            <v>0</v>
          </cell>
          <cell r="CV1272">
            <v>0</v>
          </cell>
          <cell r="CW1272">
            <v>0</v>
          </cell>
          <cell r="CX1272">
            <v>0</v>
          </cell>
          <cell r="CY1272">
            <v>0</v>
          </cell>
          <cell r="CZ1272">
            <v>0</v>
          </cell>
          <cell r="DA1272">
            <v>0</v>
          </cell>
          <cell r="DB1272">
            <v>0</v>
          </cell>
          <cell r="DC1272">
            <v>0</v>
          </cell>
          <cell r="DD1272">
            <v>0</v>
          </cell>
          <cell r="DE1272">
            <v>0</v>
          </cell>
          <cell r="DF1272">
            <v>0</v>
          </cell>
          <cell r="DG1272">
            <v>0</v>
          </cell>
          <cell r="DH1272">
            <v>0</v>
          </cell>
          <cell r="DI1272">
            <v>0</v>
          </cell>
          <cell r="DJ1272">
            <v>0</v>
          </cell>
          <cell r="DK1272">
            <v>0</v>
          </cell>
          <cell r="DL1272">
            <v>0</v>
          </cell>
          <cell r="DM1272">
            <v>0</v>
          </cell>
          <cell r="DN1272">
            <v>0</v>
          </cell>
          <cell r="DO1272">
            <v>0</v>
          </cell>
          <cell r="DP1272">
            <v>0</v>
          </cell>
          <cell r="DQ1272">
            <v>0</v>
          </cell>
          <cell r="DR1272">
            <v>0</v>
          </cell>
        </row>
        <row r="1273"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0</v>
          </cell>
          <cell r="BQ1273">
            <v>0</v>
          </cell>
          <cell r="BR1273">
            <v>0</v>
          </cell>
          <cell r="BS1273">
            <v>0</v>
          </cell>
          <cell r="BT1273">
            <v>0</v>
          </cell>
          <cell r="BU1273">
            <v>0</v>
          </cell>
          <cell r="BV1273">
            <v>0</v>
          </cell>
          <cell r="BW1273">
            <v>0</v>
          </cell>
          <cell r="BX1273">
            <v>0</v>
          </cell>
          <cell r="BY1273">
            <v>0</v>
          </cell>
          <cell r="BZ1273">
            <v>0</v>
          </cell>
          <cell r="CA1273">
            <v>0</v>
          </cell>
          <cell r="CB1273">
            <v>0</v>
          </cell>
          <cell r="CC1273">
            <v>0</v>
          </cell>
          <cell r="CD1273">
            <v>0</v>
          </cell>
          <cell r="CE1273">
            <v>0</v>
          </cell>
          <cell r="CF1273">
            <v>0</v>
          </cell>
          <cell r="CG1273">
            <v>0</v>
          </cell>
          <cell r="CH1273">
            <v>0</v>
          </cell>
          <cell r="CI1273">
            <v>0</v>
          </cell>
          <cell r="CJ1273">
            <v>0</v>
          </cell>
          <cell r="CK1273">
            <v>0</v>
          </cell>
          <cell r="CL1273">
            <v>0</v>
          </cell>
          <cell r="CM1273">
            <v>0</v>
          </cell>
          <cell r="CN1273">
            <v>0</v>
          </cell>
          <cell r="CO1273">
            <v>0</v>
          </cell>
          <cell r="CP1273">
            <v>0</v>
          </cell>
          <cell r="CQ1273">
            <v>0</v>
          </cell>
          <cell r="CR1273">
            <v>0</v>
          </cell>
          <cell r="CS1273">
            <v>0</v>
          </cell>
          <cell r="CT1273">
            <v>0</v>
          </cell>
          <cell r="CU1273">
            <v>0</v>
          </cell>
          <cell r="CV1273">
            <v>0</v>
          </cell>
          <cell r="CW1273">
            <v>0</v>
          </cell>
          <cell r="CX1273">
            <v>0</v>
          </cell>
          <cell r="CY1273">
            <v>0</v>
          </cell>
          <cell r="CZ1273">
            <v>0</v>
          </cell>
          <cell r="DA1273">
            <v>0</v>
          </cell>
          <cell r="DB1273">
            <v>0</v>
          </cell>
          <cell r="DC1273">
            <v>0</v>
          </cell>
          <cell r="DD1273">
            <v>0</v>
          </cell>
          <cell r="DE1273">
            <v>0</v>
          </cell>
          <cell r="DF1273">
            <v>0</v>
          </cell>
          <cell r="DG1273">
            <v>0</v>
          </cell>
          <cell r="DH1273">
            <v>0</v>
          </cell>
          <cell r="DI1273">
            <v>0</v>
          </cell>
          <cell r="DJ1273">
            <v>0</v>
          </cell>
          <cell r="DK1273">
            <v>0</v>
          </cell>
          <cell r="DL1273">
            <v>0</v>
          </cell>
          <cell r="DM1273">
            <v>0</v>
          </cell>
          <cell r="DN1273">
            <v>0</v>
          </cell>
          <cell r="DO1273">
            <v>0</v>
          </cell>
          <cell r="DP1273">
            <v>0</v>
          </cell>
          <cell r="DQ1273">
            <v>0</v>
          </cell>
          <cell r="DR1273">
            <v>0</v>
          </cell>
        </row>
        <row r="1277"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  <cell r="BD1277">
            <v>0</v>
          </cell>
          <cell r="BE1277">
            <v>0</v>
          </cell>
          <cell r="BF1277">
            <v>0</v>
          </cell>
          <cell r="BG1277">
            <v>0</v>
          </cell>
          <cell r="BH1277">
            <v>0</v>
          </cell>
          <cell r="BI1277">
            <v>0</v>
          </cell>
          <cell r="BJ1277">
            <v>0</v>
          </cell>
          <cell r="BK1277">
            <v>0</v>
          </cell>
          <cell r="BL1277">
            <v>0</v>
          </cell>
          <cell r="BM1277">
            <v>0</v>
          </cell>
          <cell r="BN1277">
            <v>0</v>
          </cell>
          <cell r="BO1277">
            <v>0</v>
          </cell>
          <cell r="BP1277">
            <v>0</v>
          </cell>
          <cell r="BQ1277">
            <v>0</v>
          </cell>
          <cell r="BR1277">
            <v>0</v>
          </cell>
          <cell r="BS1277">
            <v>0</v>
          </cell>
          <cell r="BT1277">
            <v>0</v>
          </cell>
          <cell r="BU1277">
            <v>0</v>
          </cell>
          <cell r="BV1277">
            <v>0</v>
          </cell>
          <cell r="BW1277">
            <v>0</v>
          </cell>
          <cell r="BX1277">
            <v>0</v>
          </cell>
          <cell r="BY1277">
            <v>0</v>
          </cell>
          <cell r="BZ1277">
            <v>0</v>
          </cell>
          <cell r="CA1277">
            <v>0</v>
          </cell>
          <cell r="CB1277">
            <v>0</v>
          </cell>
          <cell r="CC1277">
            <v>0</v>
          </cell>
          <cell r="CD1277">
            <v>0</v>
          </cell>
          <cell r="CE1277">
            <v>0</v>
          </cell>
          <cell r="CF1277">
            <v>0</v>
          </cell>
          <cell r="CG1277">
            <v>0</v>
          </cell>
          <cell r="CH1277">
            <v>0</v>
          </cell>
          <cell r="CI1277">
            <v>0</v>
          </cell>
          <cell r="CJ1277">
            <v>0</v>
          </cell>
          <cell r="CK1277">
            <v>0</v>
          </cell>
          <cell r="CL1277">
            <v>0</v>
          </cell>
          <cell r="CM1277">
            <v>0</v>
          </cell>
          <cell r="CN1277">
            <v>0</v>
          </cell>
          <cell r="CO1277">
            <v>0</v>
          </cell>
          <cell r="CP1277">
            <v>0</v>
          </cell>
          <cell r="CQ1277">
            <v>0</v>
          </cell>
          <cell r="CR1277">
            <v>0</v>
          </cell>
          <cell r="CS1277">
            <v>0</v>
          </cell>
          <cell r="CT1277">
            <v>0</v>
          </cell>
          <cell r="CU1277">
            <v>0</v>
          </cell>
          <cell r="CV1277">
            <v>0</v>
          </cell>
          <cell r="CW1277">
            <v>0</v>
          </cell>
          <cell r="CX1277">
            <v>0</v>
          </cell>
          <cell r="CY1277">
            <v>0</v>
          </cell>
          <cell r="CZ1277">
            <v>0</v>
          </cell>
          <cell r="DA1277">
            <v>0</v>
          </cell>
          <cell r="DB1277">
            <v>0</v>
          </cell>
          <cell r="DC1277">
            <v>0</v>
          </cell>
          <cell r="DD1277">
            <v>0</v>
          </cell>
          <cell r="DE1277">
            <v>0</v>
          </cell>
          <cell r="DF1277">
            <v>0</v>
          </cell>
          <cell r="DG1277">
            <v>0</v>
          </cell>
          <cell r="DH1277">
            <v>0</v>
          </cell>
          <cell r="DI1277">
            <v>0</v>
          </cell>
          <cell r="DJ1277">
            <v>0</v>
          </cell>
          <cell r="DK1277">
            <v>0</v>
          </cell>
          <cell r="DL1277">
            <v>0</v>
          </cell>
          <cell r="DM1277">
            <v>0</v>
          </cell>
          <cell r="DN1277">
            <v>0</v>
          </cell>
          <cell r="DO1277">
            <v>0</v>
          </cell>
          <cell r="DP1277">
            <v>0</v>
          </cell>
          <cell r="DQ1277">
            <v>0</v>
          </cell>
          <cell r="DR1277">
            <v>0</v>
          </cell>
          <cell r="DS1277">
            <v>0</v>
          </cell>
          <cell r="DT1277">
            <v>0</v>
          </cell>
          <cell r="DU1277">
            <v>0</v>
          </cell>
          <cell r="DV1277">
            <v>0</v>
          </cell>
          <cell r="DW1277">
            <v>0</v>
          </cell>
          <cell r="DX1277">
            <v>0</v>
          </cell>
          <cell r="DY1277">
            <v>0</v>
          </cell>
          <cell r="DZ1277">
            <v>0</v>
          </cell>
          <cell r="EA1277">
            <v>0</v>
          </cell>
          <cell r="EB1277">
            <v>0</v>
          </cell>
          <cell r="EC1277">
            <v>0</v>
          </cell>
          <cell r="ED1277">
            <v>0</v>
          </cell>
        </row>
        <row r="1279">
          <cell r="F1279">
            <v>135.62</v>
          </cell>
          <cell r="G1279">
            <v>93.73</v>
          </cell>
          <cell r="H1279">
            <v>126.38</v>
          </cell>
          <cell r="I1279">
            <v>122.35</v>
          </cell>
          <cell r="J1279">
            <v>123.55</v>
          </cell>
          <cell r="K1279">
            <v>58.19</v>
          </cell>
          <cell r="L1279">
            <v>12.63</v>
          </cell>
          <cell r="M1279">
            <v>13.58</v>
          </cell>
          <cell r="N1279">
            <v>31.66</v>
          </cell>
          <cell r="O1279">
            <v>68.53</v>
          </cell>
          <cell r="P1279">
            <v>133.74</v>
          </cell>
          <cell r="Q1279">
            <v>131.94</v>
          </cell>
          <cell r="R1279">
            <v>886.98</v>
          </cell>
          <cell r="S1279">
            <v>128.46</v>
          </cell>
          <cell r="T1279">
            <v>80.180000000000007</v>
          </cell>
          <cell r="U1279">
            <v>114.28</v>
          </cell>
          <cell r="V1279">
            <v>92.71</v>
          </cell>
          <cell r="W1279">
            <v>104.36</v>
          </cell>
          <cell r="X1279">
            <v>33.01</v>
          </cell>
          <cell r="Y1279">
            <v>12.49</v>
          </cell>
          <cell r="Z1279">
            <v>14.31</v>
          </cell>
          <cell r="AA1279">
            <v>25.7</v>
          </cell>
          <cell r="AB1279">
            <v>63.01</v>
          </cell>
          <cell r="AC1279">
            <v>116.27</v>
          </cell>
          <cell r="AD1279">
            <v>102.19</v>
          </cell>
          <cell r="AE1279">
            <v>781.9</v>
          </cell>
          <cell r="AF1279">
            <v>42.24</v>
          </cell>
          <cell r="AG1279">
            <v>85.83</v>
          </cell>
          <cell r="AH1279">
            <v>112.01</v>
          </cell>
          <cell r="AI1279">
            <v>76.17</v>
          </cell>
          <cell r="AJ1279">
            <v>112.72</v>
          </cell>
          <cell r="AK1279">
            <v>24.51</v>
          </cell>
          <cell r="AL1279">
            <v>14.96</v>
          </cell>
          <cell r="AM1279">
            <v>13.39</v>
          </cell>
          <cell r="AN1279">
            <v>21.46</v>
          </cell>
          <cell r="AO1279">
            <v>59.82</v>
          </cell>
          <cell r="AP1279">
            <v>107.67</v>
          </cell>
          <cell r="AQ1279">
            <v>111.11</v>
          </cell>
          <cell r="AR1279">
            <v>770.89</v>
          </cell>
          <cell r="AS1279">
            <v>36.97</v>
          </cell>
          <cell r="AT1279">
            <v>81.569999999999993</v>
          </cell>
          <cell r="AU1279">
            <v>107.91</v>
          </cell>
          <cell r="AV1279">
            <v>93.02</v>
          </cell>
          <cell r="AW1279">
            <v>114.21</v>
          </cell>
          <cell r="AX1279">
            <v>20.72</v>
          </cell>
          <cell r="AY1279">
            <v>11.23</v>
          </cell>
          <cell r="AZ1279">
            <v>6.79</v>
          </cell>
          <cell r="BA1279">
            <v>18.649999999999999</v>
          </cell>
          <cell r="BB1279">
            <v>52.6</v>
          </cell>
          <cell r="BC1279">
            <v>115.51</v>
          </cell>
          <cell r="BD1279">
            <v>111.71</v>
          </cell>
          <cell r="BE1279">
            <v>836.49</v>
          </cell>
          <cell r="BF1279">
            <v>116.15</v>
          </cell>
          <cell r="BG1279">
            <v>81.44</v>
          </cell>
          <cell r="BH1279">
            <v>116.3</v>
          </cell>
          <cell r="BI1279">
            <v>88.67</v>
          </cell>
          <cell r="BJ1279">
            <v>79.27</v>
          </cell>
          <cell r="BK1279">
            <v>20.190000000000001</v>
          </cell>
          <cell r="BL1279">
            <v>10.79</v>
          </cell>
          <cell r="BM1279">
            <v>7.34</v>
          </cell>
          <cell r="BN1279">
            <v>23.75</v>
          </cell>
          <cell r="BO1279">
            <v>66.05</v>
          </cell>
          <cell r="BP1279">
            <v>115.8</v>
          </cell>
          <cell r="BQ1279">
            <v>110.74</v>
          </cell>
          <cell r="BR1279">
            <v>771.77</v>
          </cell>
          <cell r="BS1279">
            <v>115.19</v>
          </cell>
          <cell r="BT1279">
            <v>80.59</v>
          </cell>
          <cell r="BU1279">
            <v>115.62</v>
          </cell>
          <cell r="BV1279">
            <v>79.069999999999993</v>
          </cell>
          <cell r="BW1279">
            <v>112.52</v>
          </cell>
          <cell r="BX1279">
            <v>23.76</v>
          </cell>
          <cell r="BY1279">
            <v>8.6300000000000008</v>
          </cell>
          <cell r="BZ1279">
            <v>7.5</v>
          </cell>
          <cell r="CA1279">
            <v>18.23</v>
          </cell>
          <cell r="CB1279">
            <v>52.89</v>
          </cell>
          <cell r="CC1279">
            <v>49.66</v>
          </cell>
          <cell r="CD1279">
            <v>108.12</v>
          </cell>
          <cell r="CE1279">
            <v>810.96</v>
          </cell>
          <cell r="CF1279">
            <v>111.48</v>
          </cell>
          <cell r="CG1279">
            <v>78.47</v>
          </cell>
          <cell r="CH1279">
            <v>107.09</v>
          </cell>
          <cell r="CI1279">
            <v>87.78</v>
          </cell>
          <cell r="CJ1279">
            <v>114.45</v>
          </cell>
          <cell r="CK1279">
            <v>23.15</v>
          </cell>
          <cell r="CL1279">
            <v>9.35</v>
          </cell>
          <cell r="CM1279">
            <v>10.050000000000001</v>
          </cell>
          <cell r="CN1279">
            <v>17.36</v>
          </cell>
          <cell r="CO1279">
            <v>44.32</v>
          </cell>
          <cell r="CP1279">
            <v>104.58</v>
          </cell>
          <cell r="CQ1279">
            <v>102.86</v>
          </cell>
          <cell r="CR1279">
            <v>499.99</v>
          </cell>
          <cell r="CS1279">
            <v>64.930000000000007</v>
          </cell>
          <cell r="CT1279">
            <v>4.04</v>
          </cell>
          <cell r="CU1279">
            <v>72.31</v>
          </cell>
          <cell r="CV1279">
            <v>67.66</v>
          </cell>
          <cell r="CW1279">
            <v>78.489999999999995</v>
          </cell>
          <cell r="CX1279">
            <v>15.56</v>
          </cell>
          <cell r="CY1279">
            <v>10.17</v>
          </cell>
          <cell r="CZ1279">
            <v>9.15</v>
          </cell>
          <cell r="DA1279">
            <v>23.61</v>
          </cell>
          <cell r="DB1279">
            <v>28.76</v>
          </cell>
          <cell r="DC1279">
            <v>62.19</v>
          </cell>
          <cell r="DD1279">
            <v>63.13</v>
          </cell>
          <cell r="DE1279">
            <v>369.56</v>
          </cell>
          <cell r="DF1279">
            <v>54.25</v>
          </cell>
          <cell r="DG1279">
            <v>36.119999999999997</v>
          </cell>
          <cell r="DH1279">
            <v>37.78</v>
          </cell>
          <cell r="DI1279">
            <v>37.01</v>
          </cell>
          <cell r="DJ1279">
            <v>32.04</v>
          </cell>
          <cell r="DK1279">
            <v>23.19</v>
          </cell>
          <cell r="DL1279">
            <v>5.24</v>
          </cell>
          <cell r="DM1279">
            <v>2.64</v>
          </cell>
          <cell r="DN1279">
            <v>26.19</v>
          </cell>
          <cell r="DO1279">
            <v>32.630000000000003</v>
          </cell>
          <cell r="DP1279">
            <v>42.8</v>
          </cell>
          <cell r="DQ1279">
            <v>39.67</v>
          </cell>
          <cell r="DR1279">
            <v>0</v>
          </cell>
          <cell r="DS1279">
            <v>0</v>
          </cell>
          <cell r="DT1279">
            <v>0</v>
          </cell>
          <cell r="DU1279">
            <v>0</v>
          </cell>
          <cell r="DV1279">
            <v>0</v>
          </cell>
          <cell r="DW1279">
            <v>0</v>
          </cell>
          <cell r="DX1279">
            <v>0</v>
          </cell>
          <cell r="DY1279">
            <v>0</v>
          </cell>
          <cell r="DZ1279">
            <v>0</v>
          </cell>
          <cell r="EA1279">
            <v>0</v>
          </cell>
          <cell r="EB1279">
            <v>0</v>
          </cell>
          <cell r="EC1279">
            <v>0</v>
          </cell>
          <cell r="ED1279">
            <v>0</v>
          </cell>
        </row>
        <row r="1281">
          <cell r="F1281">
            <v>-12.71</v>
          </cell>
          <cell r="G1281">
            <v>-20.85</v>
          </cell>
          <cell r="H1281">
            <v>-29.36</v>
          </cell>
          <cell r="I1281">
            <v>-29.1</v>
          </cell>
          <cell r="J1281">
            <v>-26.52</v>
          </cell>
          <cell r="K1281">
            <v>-23.21</v>
          </cell>
          <cell r="L1281">
            <v>-4.34</v>
          </cell>
          <cell r="M1281">
            <v>-3.81</v>
          </cell>
          <cell r="N1281">
            <v>-24.95</v>
          </cell>
          <cell r="O1281">
            <v>-36.1</v>
          </cell>
          <cell r="P1281">
            <v>-17.100000000000001</v>
          </cell>
          <cell r="Q1281">
            <v>-22.94</v>
          </cell>
          <cell r="R1281">
            <v>-312.42</v>
          </cell>
          <cell r="S1281">
            <v>-21.08</v>
          </cell>
          <cell r="T1281">
            <v>-23.23</v>
          </cell>
          <cell r="U1281">
            <v>-40.94</v>
          </cell>
          <cell r="V1281">
            <v>-36.68</v>
          </cell>
          <cell r="W1281">
            <v>-34.74</v>
          </cell>
          <cell r="X1281">
            <v>-29.59</v>
          </cell>
          <cell r="Y1281">
            <v>-5.19</v>
          </cell>
          <cell r="Z1281">
            <v>-6.63</v>
          </cell>
          <cell r="AA1281">
            <v>-32.36</v>
          </cell>
          <cell r="AB1281">
            <v>-45.07</v>
          </cell>
          <cell r="AC1281">
            <v>-16.100000000000001</v>
          </cell>
          <cell r="AD1281">
            <v>-20.82</v>
          </cell>
          <cell r="AE1281">
            <v>-324.54000000000002</v>
          </cell>
          <cell r="AF1281">
            <v>-9.9</v>
          </cell>
          <cell r="AG1281">
            <v>-24.25</v>
          </cell>
          <cell r="AH1281">
            <v>-42.02</v>
          </cell>
          <cell r="AI1281">
            <v>-35.229999999999997</v>
          </cell>
          <cell r="AJ1281">
            <v>-38.21</v>
          </cell>
          <cell r="AK1281">
            <v>-34.479999999999997</v>
          </cell>
          <cell r="AL1281">
            <v>-6.89</v>
          </cell>
          <cell r="AM1281">
            <v>-6.94</v>
          </cell>
          <cell r="AN1281">
            <v>-35.44</v>
          </cell>
          <cell r="AO1281">
            <v>-52.56</v>
          </cell>
          <cell r="AP1281">
            <v>-14.87</v>
          </cell>
          <cell r="AQ1281">
            <v>-23.74</v>
          </cell>
          <cell r="AR1281">
            <v>-328.84</v>
          </cell>
          <cell r="AS1281">
            <v>-10.6</v>
          </cell>
          <cell r="AT1281">
            <v>-23.05</v>
          </cell>
          <cell r="AU1281">
            <v>-42.14</v>
          </cell>
          <cell r="AV1281">
            <v>-37.25</v>
          </cell>
          <cell r="AW1281">
            <v>-36.99</v>
          </cell>
          <cell r="AX1281">
            <v>-34.520000000000003</v>
          </cell>
          <cell r="AY1281">
            <v>-7.51</v>
          </cell>
          <cell r="AZ1281">
            <v>-5.85</v>
          </cell>
          <cell r="BA1281">
            <v>-36.82</v>
          </cell>
          <cell r="BB1281">
            <v>-46.02</v>
          </cell>
          <cell r="BC1281">
            <v>-23.72</v>
          </cell>
          <cell r="BD1281">
            <v>-24.36</v>
          </cell>
          <cell r="BE1281">
            <v>-343.04</v>
          </cell>
          <cell r="BF1281">
            <v>-13.91</v>
          </cell>
          <cell r="BG1281">
            <v>-28</v>
          </cell>
          <cell r="BH1281">
            <v>-41</v>
          </cell>
          <cell r="BI1281">
            <v>-39.29</v>
          </cell>
          <cell r="BJ1281">
            <v>-35.92</v>
          </cell>
          <cell r="BK1281">
            <v>-33.340000000000003</v>
          </cell>
          <cell r="BL1281">
            <v>-5.97</v>
          </cell>
          <cell r="BM1281">
            <v>-6.56</v>
          </cell>
          <cell r="BN1281">
            <v>-38.04</v>
          </cell>
          <cell r="BO1281">
            <v>-54.08</v>
          </cell>
          <cell r="BP1281">
            <v>-23.43</v>
          </cell>
          <cell r="BQ1281">
            <v>-23.5</v>
          </cell>
          <cell r="BR1281">
            <v>-332.32</v>
          </cell>
          <cell r="BS1281">
            <v>-13.96</v>
          </cell>
          <cell r="BT1281">
            <v>-30.68</v>
          </cell>
          <cell r="BU1281">
            <v>-43.88</v>
          </cell>
          <cell r="BV1281">
            <v>-36.1</v>
          </cell>
          <cell r="BW1281">
            <v>-37.29</v>
          </cell>
          <cell r="BX1281">
            <v>-35.799999999999997</v>
          </cell>
          <cell r="BY1281">
            <v>-8.0399999999999991</v>
          </cell>
          <cell r="BZ1281">
            <v>-6.51</v>
          </cell>
          <cell r="CA1281">
            <v>-39.24</v>
          </cell>
          <cell r="CB1281">
            <v>-42.58</v>
          </cell>
          <cell r="CC1281">
            <v>-13.01</v>
          </cell>
          <cell r="CD1281">
            <v>-25.22</v>
          </cell>
          <cell r="CE1281">
            <v>-356.94</v>
          </cell>
          <cell r="CF1281">
            <v>-10.67</v>
          </cell>
          <cell r="CG1281">
            <v>-28.9</v>
          </cell>
          <cell r="CH1281">
            <v>-42.95</v>
          </cell>
          <cell r="CI1281">
            <v>-40.450000000000003</v>
          </cell>
          <cell r="CJ1281">
            <v>-38.44</v>
          </cell>
          <cell r="CK1281">
            <v>-40.409999999999997</v>
          </cell>
          <cell r="CL1281">
            <v>-8.7100000000000009</v>
          </cell>
          <cell r="CM1281">
            <v>-8.84</v>
          </cell>
          <cell r="CN1281">
            <v>-42.42</v>
          </cell>
          <cell r="CO1281">
            <v>-35.94</v>
          </cell>
          <cell r="CP1281">
            <v>-26.3</v>
          </cell>
          <cell r="CQ1281">
            <v>-32.9</v>
          </cell>
          <cell r="CR1281">
            <v>-781.61</v>
          </cell>
          <cell r="CS1281">
            <v>-62.4</v>
          </cell>
          <cell r="CT1281">
            <v>-105.11</v>
          </cell>
          <cell r="CU1281">
            <v>-84.85</v>
          </cell>
          <cell r="CV1281">
            <v>-71.34</v>
          </cell>
          <cell r="CW1281">
            <v>-66.81</v>
          </cell>
          <cell r="CX1281">
            <v>-52.29</v>
          </cell>
          <cell r="CY1281">
            <v>-11.57</v>
          </cell>
          <cell r="CZ1281">
            <v>-14.83</v>
          </cell>
          <cell r="DA1281">
            <v>-62.66</v>
          </cell>
          <cell r="DB1281">
            <v>-99.4</v>
          </cell>
          <cell r="DC1281">
            <v>-73.16</v>
          </cell>
          <cell r="DD1281">
            <v>-77.19</v>
          </cell>
          <cell r="DE1281">
            <v>-1238.96</v>
          </cell>
          <cell r="DF1281">
            <v>-117.51</v>
          </cell>
          <cell r="DG1281">
            <v>-116.52</v>
          </cell>
          <cell r="DH1281">
            <v>-146.94999999999999</v>
          </cell>
          <cell r="DI1281">
            <v>-125.21</v>
          </cell>
          <cell r="DJ1281">
            <v>-127.89</v>
          </cell>
          <cell r="DK1281">
            <v>-78.63</v>
          </cell>
          <cell r="DL1281">
            <v>-27.83</v>
          </cell>
          <cell r="DM1281">
            <v>-25.28</v>
          </cell>
          <cell r="DN1281">
            <v>-101.27</v>
          </cell>
          <cell r="DO1281">
            <v>-116.18</v>
          </cell>
          <cell r="DP1281">
            <v>-126.21</v>
          </cell>
          <cell r="DQ1281">
            <v>-129.47999999999999</v>
          </cell>
          <cell r="DR1281">
            <v>0</v>
          </cell>
          <cell r="DS1281">
            <v>0</v>
          </cell>
          <cell r="DT1281">
            <v>0</v>
          </cell>
          <cell r="DU1281">
            <v>0</v>
          </cell>
          <cell r="DV1281">
            <v>0</v>
          </cell>
          <cell r="DW1281">
            <v>0</v>
          </cell>
          <cell r="DX1281">
            <v>0</v>
          </cell>
          <cell r="DY1281">
            <v>0</v>
          </cell>
          <cell r="DZ1281">
            <v>0</v>
          </cell>
          <cell r="EA1281">
            <v>0</v>
          </cell>
          <cell r="EB1281">
            <v>0</v>
          </cell>
          <cell r="EC1281">
            <v>0</v>
          </cell>
          <cell r="ED1281">
            <v>0</v>
          </cell>
        </row>
        <row r="1282"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0</v>
          </cell>
          <cell r="BD1282">
            <v>0</v>
          </cell>
          <cell r="BE1282">
            <v>0</v>
          </cell>
          <cell r="BF1282">
            <v>0</v>
          </cell>
          <cell r="BG1282">
            <v>0</v>
          </cell>
          <cell r="BH1282">
            <v>0</v>
          </cell>
          <cell r="BI1282">
            <v>0</v>
          </cell>
          <cell r="BJ1282">
            <v>0</v>
          </cell>
          <cell r="BK1282">
            <v>0</v>
          </cell>
          <cell r="BL1282">
            <v>0</v>
          </cell>
          <cell r="BM1282">
            <v>0</v>
          </cell>
          <cell r="BN1282">
            <v>0</v>
          </cell>
          <cell r="BO1282">
            <v>0</v>
          </cell>
          <cell r="BP1282">
            <v>0</v>
          </cell>
          <cell r="BQ1282">
            <v>0</v>
          </cell>
          <cell r="BR1282">
            <v>0</v>
          </cell>
          <cell r="BS1282">
            <v>0</v>
          </cell>
          <cell r="BT1282">
            <v>0</v>
          </cell>
          <cell r="BU1282">
            <v>0</v>
          </cell>
          <cell r="BV1282">
            <v>0</v>
          </cell>
          <cell r="BW1282">
            <v>0</v>
          </cell>
          <cell r="BX1282">
            <v>0</v>
          </cell>
          <cell r="BY1282">
            <v>0</v>
          </cell>
          <cell r="BZ1282">
            <v>0</v>
          </cell>
          <cell r="CA1282">
            <v>0</v>
          </cell>
          <cell r="CB1282">
            <v>0</v>
          </cell>
          <cell r="CC1282">
            <v>0</v>
          </cell>
          <cell r="CD1282">
            <v>0</v>
          </cell>
          <cell r="CE1282">
            <v>0</v>
          </cell>
          <cell r="CF1282">
            <v>0</v>
          </cell>
          <cell r="CG1282">
            <v>0</v>
          </cell>
          <cell r="CH1282">
            <v>0</v>
          </cell>
          <cell r="CI1282">
            <v>0</v>
          </cell>
          <cell r="CJ1282">
            <v>0</v>
          </cell>
          <cell r="CK1282">
            <v>0</v>
          </cell>
          <cell r="CL1282">
            <v>0</v>
          </cell>
          <cell r="CM1282">
            <v>0</v>
          </cell>
          <cell r="CN1282">
            <v>0</v>
          </cell>
          <cell r="CO1282">
            <v>0</v>
          </cell>
          <cell r="CP1282">
            <v>0</v>
          </cell>
          <cell r="CQ1282">
            <v>0</v>
          </cell>
          <cell r="CR1282">
            <v>0</v>
          </cell>
          <cell r="CS1282">
            <v>0</v>
          </cell>
          <cell r="CT1282">
            <v>0</v>
          </cell>
          <cell r="CU1282">
            <v>0</v>
          </cell>
          <cell r="CV1282">
            <v>0</v>
          </cell>
          <cell r="CW1282">
            <v>0</v>
          </cell>
          <cell r="CX1282">
            <v>0</v>
          </cell>
          <cell r="CY1282">
            <v>0</v>
          </cell>
          <cell r="CZ1282">
            <v>0</v>
          </cell>
          <cell r="DA1282">
            <v>0</v>
          </cell>
          <cell r="DB1282">
            <v>0</v>
          </cell>
          <cell r="DC1282">
            <v>0</v>
          </cell>
          <cell r="DD1282">
            <v>0</v>
          </cell>
          <cell r="DE1282">
            <v>0</v>
          </cell>
          <cell r="DF1282">
            <v>0</v>
          </cell>
          <cell r="DG1282">
            <v>0</v>
          </cell>
          <cell r="DH1282">
            <v>0</v>
          </cell>
          <cell r="DI1282">
            <v>0</v>
          </cell>
          <cell r="DJ1282">
            <v>0</v>
          </cell>
          <cell r="DK1282">
            <v>0</v>
          </cell>
          <cell r="DL1282">
            <v>0</v>
          </cell>
          <cell r="DM1282">
            <v>0</v>
          </cell>
          <cell r="DN1282">
            <v>0</v>
          </cell>
          <cell r="DO1282">
            <v>0</v>
          </cell>
          <cell r="DP1282">
            <v>0</v>
          </cell>
          <cell r="DQ1282">
            <v>0</v>
          </cell>
          <cell r="DR1282">
            <v>0</v>
          </cell>
          <cell r="DS1282">
            <v>0</v>
          </cell>
          <cell r="DT1282">
            <v>0</v>
          </cell>
          <cell r="DU1282">
            <v>0</v>
          </cell>
          <cell r="DV1282">
            <v>0</v>
          </cell>
          <cell r="DW1282">
            <v>0</v>
          </cell>
          <cell r="DX1282">
            <v>0</v>
          </cell>
          <cell r="DY1282">
            <v>0</v>
          </cell>
          <cell r="DZ1282">
            <v>0</v>
          </cell>
          <cell r="EA1282">
            <v>0</v>
          </cell>
          <cell r="EB1282">
            <v>0</v>
          </cell>
          <cell r="EC1282">
            <v>0</v>
          </cell>
          <cell r="ED1282">
            <v>0</v>
          </cell>
        </row>
        <row r="1283">
          <cell r="F1283">
            <v>-12.71</v>
          </cell>
          <cell r="G1283">
            <v>-20.85</v>
          </cell>
          <cell r="H1283">
            <v>-29.36</v>
          </cell>
          <cell r="I1283">
            <v>-29.1</v>
          </cell>
          <cell r="J1283">
            <v>-26.52</v>
          </cell>
          <cell r="K1283">
            <v>-23.21</v>
          </cell>
          <cell r="L1283">
            <v>-4.34</v>
          </cell>
          <cell r="M1283">
            <v>-3.81</v>
          </cell>
          <cell r="N1283">
            <v>-24.95</v>
          </cell>
          <cell r="O1283">
            <v>-36.1</v>
          </cell>
          <cell r="P1283">
            <v>-17.100000000000001</v>
          </cell>
          <cell r="Q1283">
            <v>-22.94</v>
          </cell>
          <cell r="R1283">
            <v>-312.42</v>
          </cell>
          <cell r="S1283">
            <v>-21.08</v>
          </cell>
          <cell r="T1283">
            <v>-23.23</v>
          </cell>
          <cell r="U1283">
            <v>-40.94</v>
          </cell>
          <cell r="V1283">
            <v>-36.68</v>
          </cell>
          <cell r="W1283">
            <v>-34.74</v>
          </cell>
          <cell r="X1283">
            <v>-29.59</v>
          </cell>
          <cell r="Y1283">
            <v>-5.19</v>
          </cell>
          <cell r="Z1283">
            <v>-6.63</v>
          </cell>
          <cell r="AA1283">
            <v>-32.36</v>
          </cell>
          <cell r="AB1283">
            <v>-45.07</v>
          </cell>
          <cell r="AC1283">
            <v>-16.100000000000001</v>
          </cell>
          <cell r="AD1283">
            <v>-20.82</v>
          </cell>
          <cell r="AE1283">
            <v>-324.54000000000002</v>
          </cell>
          <cell r="AF1283">
            <v>-9.9</v>
          </cell>
          <cell r="AG1283">
            <v>-24.25</v>
          </cell>
          <cell r="AH1283">
            <v>-42.02</v>
          </cell>
          <cell r="AI1283">
            <v>-35.229999999999997</v>
          </cell>
          <cell r="AJ1283">
            <v>-38.21</v>
          </cell>
          <cell r="AK1283">
            <v>-34.479999999999997</v>
          </cell>
          <cell r="AL1283">
            <v>-6.89</v>
          </cell>
          <cell r="AM1283">
            <v>-6.94</v>
          </cell>
          <cell r="AN1283">
            <v>-35.44</v>
          </cell>
          <cell r="AO1283">
            <v>-52.56</v>
          </cell>
          <cell r="AP1283">
            <v>-14.87</v>
          </cell>
          <cell r="AQ1283">
            <v>-23.74</v>
          </cell>
          <cell r="AR1283">
            <v>-328.84</v>
          </cell>
          <cell r="AS1283">
            <v>-10.6</v>
          </cell>
          <cell r="AT1283">
            <v>-23.05</v>
          </cell>
          <cell r="AU1283">
            <v>-42.14</v>
          </cell>
          <cell r="AV1283">
            <v>-37.25</v>
          </cell>
          <cell r="AW1283">
            <v>-36.99</v>
          </cell>
          <cell r="AX1283">
            <v>-34.520000000000003</v>
          </cell>
          <cell r="AY1283">
            <v>-7.51</v>
          </cell>
          <cell r="AZ1283">
            <v>-5.85</v>
          </cell>
          <cell r="BA1283">
            <v>-36.82</v>
          </cell>
          <cell r="BB1283">
            <v>-46.02</v>
          </cell>
          <cell r="BC1283">
            <v>-23.72</v>
          </cell>
          <cell r="BD1283">
            <v>-24.36</v>
          </cell>
          <cell r="BE1283">
            <v>-343.04</v>
          </cell>
          <cell r="BF1283">
            <v>-13.91</v>
          </cell>
          <cell r="BG1283">
            <v>-28</v>
          </cell>
          <cell r="BH1283">
            <v>-41</v>
          </cell>
          <cell r="BI1283">
            <v>-39.29</v>
          </cell>
          <cell r="BJ1283">
            <v>-35.92</v>
          </cell>
          <cell r="BK1283">
            <v>-33.340000000000003</v>
          </cell>
          <cell r="BL1283">
            <v>-5.97</v>
          </cell>
          <cell r="BM1283">
            <v>-6.56</v>
          </cell>
          <cell r="BN1283">
            <v>-38.04</v>
          </cell>
          <cell r="BO1283">
            <v>-54.08</v>
          </cell>
          <cell r="BP1283">
            <v>-23.43</v>
          </cell>
          <cell r="BQ1283">
            <v>-23.5</v>
          </cell>
          <cell r="BR1283">
            <v>-332.32</v>
          </cell>
          <cell r="BS1283">
            <v>-13.96</v>
          </cell>
          <cell r="BT1283">
            <v>-30.68</v>
          </cell>
          <cell r="BU1283">
            <v>-43.88</v>
          </cell>
          <cell r="BV1283">
            <v>-36.1</v>
          </cell>
          <cell r="BW1283">
            <v>-37.29</v>
          </cell>
          <cell r="BX1283">
            <v>-35.799999999999997</v>
          </cell>
          <cell r="BY1283">
            <v>-8.0399999999999991</v>
          </cell>
          <cell r="BZ1283">
            <v>-6.51</v>
          </cell>
          <cell r="CA1283">
            <v>-39.24</v>
          </cell>
          <cell r="CB1283">
            <v>-42.58</v>
          </cell>
          <cell r="CC1283">
            <v>-13.01</v>
          </cell>
          <cell r="CD1283">
            <v>-25.22</v>
          </cell>
          <cell r="CE1283">
            <v>-356.94</v>
          </cell>
          <cell r="CF1283">
            <v>-10.67</v>
          </cell>
          <cell r="CG1283">
            <v>-28.9</v>
          </cell>
          <cell r="CH1283">
            <v>-42.95</v>
          </cell>
          <cell r="CI1283">
            <v>-40.450000000000003</v>
          </cell>
          <cell r="CJ1283">
            <v>-38.44</v>
          </cell>
          <cell r="CK1283">
            <v>-40.409999999999997</v>
          </cell>
          <cell r="CL1283">
            <v>-8.7100000000000009</v>
          </cell>
          <cell r="CM1283">
            <v>-8.84</v>
          </cell>
          <cell r="CN1283">
            <v>-42.42</v>
          </cell>
          <cell r="CO1283">
            <v>-35.94</v>
          </cell>
          <cell r="CP1283">
            <v>-26.3</v>
          </cell>
          <cell r="CQ1283">
            <v>-32.9</v>
          </cell>
          <cell r="CR1283">
            <v>-781.61</v>
          </cell>
          <cell r="CS1283">
            <v>-62.4</v>
          </cell>
          <cell r="CT1283">
            <v>-105.11</v>
          </cell>
          <cell r="CU1283">
            <v>-84.85</v>
          </cell>
          <cell r="CV1283">
            <v>-71.34</v>
          </cell>
          <cell r="CW1283">
            <v>-66.81</v>
          </cell>
          <cell r="CX1283">
            <v>-52.29</v>
          </cell>
          <cell r="CY1283">
            <v>-11.57</v>
          </cell>
          <cell r="CZ1283">
            <v>-14.83</v>
          </cell>
          <cell r="DA1283">
            <v>-62.66</v>
          </cell>
          <cell r="DB1283">
            <v>-99.4</v>
          </cell>
          <cell r="DC1283">
            <v>-73.16</v>
          </cell>
          <cell r="DD1283">
            <v>-77.19</v>
          </cell>
          <cell r="DE1283">
            <v>-1238.96</v>
          </cell>
          <cell r="DF1283">
            <v>-117.51</v>
          </cell>
          <cell r="DG1283">
            <v>-116.52</v>
          </cell>
          <cell r="DH1283">
            <v>-146.94999999999999</v>
          </cell>
          <cell r="DI1283">
            <v>-125.21</v>
          </cell>
          <cell r="DJ1283">
            <v>-127.89</v>
          </cell>
          <cell r="DK1283">
            <v>-78.63</v>
          </cell>
          <cell r="DL1283">
            <v>-27.83</v>
          </cell>
          <cell r="DM1283">
            <v>-25.28</v>
          </cell>
          <cell r="DN1283">
            <v>-101.27</v>
          </cell>
          <cell r="DO1283">
            <v>-116.18</v>
          </cell>
          <cell r="DP1283">
            <v>-126.21</v>
          </cell>
          <cell r="DQ1283">
            <v>-129.47999999999999</v>
          </cell>
          <cell r="DR1283">
            <v>0</v>
          </cell>
          <cell r="DS1283">
            <v>0</v>
          </cell>
          <cell r="DT1283">
            <v>0</v>
          </cell>
          <cell r="DU1283">
            <v>0</v>
          </cell>
          <cell r="DV1283">
            <v>0</v>
          </cell>
          <cell r="DW1283">
            <v>0</v>
          </cell>
          <cell r="DX1283">
            <v>0</v>
          </cell>
          <cell r="DY1283">
            <v>0</v>
          </cell>
          <cell r="DZ1283">
            <v>0</v>
          </cell>
          <cell r="EA1283">
            <v>0</v>
          </cell>
          <cell r="EB1283">
            <v>0</v>
          </cell>
          <cell r="EC1283">
            <v>0</v>
          </cell>
          <cell r="ED1283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 B.3"/>
      <sheetName val="Table 1"/>
      <sheetName val="Table 2"/>
      <sheetName val="Table 4"/>
      <sheetName val="Table 5"/>
      <sheetName val="Table3ACsummary"/>
      <sheetName val="Table 3 TransCost"/>
      <sheetName val="Table 3 UT CP Wind_2023"/>
      <sheetName val="Table 3 WYAE Wind_2024"/>
      <sheetName val="Table 3 PV wS UTS_2024"/>
      <sheetName val="Table 3 PV wS UTS_2030"/>
      <sheetName val="Table 3 PV wS UTN_2024"/>
      <sheetName val="Table 3 PV wS JB_2024"/>
      <sheetName val="Table 3 PV wS JB_2029"/>
      <sheetName val="Table 3 PV wS SO_2024"/>
      <sheetName val="Table 3 PV wS YK_2024"/>
      <sheetName val="Table 3 185 MW (NTN) 2026)"/>
      <sheetName val="Table 3 YK Wind wS_2029"/>
      <sheetName val="Table 3 ID Wind_2030"/>
      <sheetName val="Table 3 ID Wind wS_2032"/>
    </sheetNames>
    <sheetDataSet>
      <sheetData sheetId="0" refreshError="1"/>
      <sheetData sheetId="1">
        <row r="39">
          <cell r="I39">
            <v>6.9199999999999998E-2</v>
          </cell>
        </row>
      </sheetData>
      <sheetData sheetId="2" refreshError="1"/>
      <sheetData sheetId="3">
        <row r="5">
          <cell r="H5">
            <v>43738</v>
          </cell>
        </row>
      </sheetData>
      <sheetData sheetId="4">
        <row r="6">
          <cell r="M6">
            <v>69.2</v>
          </cell>
        </row>
      </sheetData>
      <sheetData sheetId="5" refreshError="1"/>
      <sheetData sheetId="6">
        <row r="4">
          <cell r="B4" t="str">
            <v>Aeolus_Wyoming - to - Utah S, Expansion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Appendix B"/>
      <sheetName val="Table 1"/>
      <sheetName val="Table 2"/>
      <sheetName val="Table 3 635 (Wyo)"/>
      <sheetName val="Table 3 477 (WM)"/>
      <sheetName val="Table 3 635 (Ut S)"/>
      <sheetName val="Table 4"/>
      <sheetName val="Table 5"/>
      <sheetName val="45 - UT 2016"/>
    </sheetNames>
    <sheetDataSet>
      <sheetData sheetId="0" refreshError="1"/>
      <sheetData sheetId="1" refreshError="1"/>
      <sheetData sheetId="2">
        <row r="8">
          <cell r="I8">
            <v>1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M4" t="str">
            <v>Utah 2016.Q4</v>
          </cell>
        </row>
      </sheetData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4"/>
      <sheetName val="Table 5"/>
      <sheetName val="Table 3 WY Wind 2021"/>
      <sheetName val="Table 3 DJ Wind 2031"/>
      <sheetName val="Table 3 UT Solar 2031"/>
      <sheetName val="Table 3 Yakima Solar 2028"/>
      <sheetName val="Table 3 30 MW Geoth 2029"/>
      <sheetName val="Table 3 200 MW (UT N) 2029)"/>
      <sheetName val="Table 3 436MW (West M) 2030"/>
      <sheetName val="Table 3 477 MW (Wyo) 2033"/>
      <sheetName val="Table 3 200 MW (Wyo) 2033"/>
      <sheetName val="Table 3 ID Wind 2036"/>
    </sheetNames>
    <sheetDataSet>
      <sheetData sheetId="0">
        <row r="17">
          <cell r="I17">
            <v>0</v>
          </cell>
        </row>
      </sheetData>
      <sheetData sheetId="1"/>
      <sheetData sheetId="2" refreshError="1"/>
      <sheetData sheetId="3">
        <row r="6">
          <cell r="M6">
            <v>10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NPC Version Log"/>
      <sheetName val="Summary"/>
      <sheetName val="Profile"/>
      <sheetName val="Delta"/>
      <sheetName val="L&amp;R"/>
      <sheetName val="Base"/>
      <sheetName val="Check LTC"/>
      <sheetName val="Thermal Derates"/>
      <sheetName val="GRID Hydro Gen Peak"/>
      <sheetName val="GRID Load Peak"/>
      <sheetName val="GRID LTC Availability Min"/>
      <sheetName val="GRID LTC Availability Peak"/>
      <sheetName val="GRID LTC Dispatch Peak"/>
      <sheetName val="GRID Nameplate"/>
      <sheetName val="GRID Plant Outage Peak"/>
      <sheetName val="GRID ResReq Margin Peak"/>
      <sheetName val="GRID ResReq NoSpin Peak"/>
      <sheetName val="GRID ResReq Spin Peak"/>
      <sheetName val="GRID STF Purchases Peak"/>
      <sheetName val="GRID STF Sales Peak"/>
      <sheetName val="GRID Thermal Avail Peak"/>
      <sheetName val="GRID Hydro Generation (MWH)"/>
      <sheetName val="GRID Load (MWH)"/>
      <sheetName val="GRID LTC Availability (MWH)"/>
      <sheetName val="GRID LTC Dispatch (MWH)"/>
      <sheetName val="GRID Plant Outage (MWH)"/>
      <sheetName val="GRID Ready Res (MWH)"/>
      <sheetName val="GRID ResReq Margin (MWH)"/>
      <sheetName val="GRID Spinning Res (MWH)"/>
      <sheetName val="GRID STF Purchases (MWH)"/>
      <sheetName val="GRID STF Sales (MWH)"/>
      <sheetName val="GRID Thermal Availability (MWH)"/>
      <sheetName val="MacroBuilder"/>
      <sheetName val="on off peak hours"/>
    </sheetNames>
    <sheetDataSet>
      <sheetData sheetId="0">
        <row r="7">
          <cell r="D7" t="str">
            <v>Ut Sch 37 - 05a - Base Case _2013 05 10 (Plants) (L&amp;R)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15">
          <cell r="C15">
            <v>40909</v>
          </cell>
          <cell r="D15">
            <v>40940</v>
          </cell>
          <cell r="E15">
            <v>40969</v>
          </cell>
          <cell r="F15">
            <v>41000</v>
          </cell>
          <cell r="G15">
            <v>41030</v>
          </cell>
          <cell r="H15">
            <v>41061</v>
          </cell>
          <cell r="I15">
            <v>41091</v>
          </cell>
          <cell r="J15">
            <v>41122</v>
          </cell>
          <cell r="K15">
            <v>41153</v>
          </cell>
          <cell r="L15">
            <v>41183</v>
          </cell>
          <cell r="M15">
            <v>41214</v>
          </cell>
          <cell r="N15">
            <v>41244</v>
          </cell>
          <cell r="O15">
            <v>41275</v>
          </cell>
          <cell r="P15">
            <v>41306</v>
          </cell>
          <cell r="Q15">
            <v>41334</v>
          </cell>
          <cell r="R15">
            <v>41365</v>
          </cell>
          <cell r="S15">
            <v>41395</v>
          </cell>
          <cell r="T15">
            <v>41426</v>
          </cell>
          <cell r="U15">
            <v>41456</v>
          </cell>
          <cell r="V15">
            <v>41487</v>
          </cell>
          <cell r="W15">
            <v>41518</v>
          </cell>
          <cell r="X15">
            <v>41548</v>
          </cell>
          <cell r="Y15">
            <v>41579</v>
          </cell>
          <cell r="Z15">
            <v>41609</v>
          </cell>
          <cell r="AA15">
            <v>41640</v>
          </cell>
          <cell r="AB15">
            <v>41671</v>
          </cell>
          <cell r="AC15">
            <v>41699</v>
          </cell>
          <cell r="AD15">
            <v>41730</v>
          </cell>
          <cell r="AE15">
            <v>41760</v>
          </cell>
          <cell r="AF15">
            <v>41791</v>
          </cell>
          <cell r="AG15">
            <v>41821</v>
          </cell>
          <cell r="AH15">
            <v>41852</v>
          </cell>
          <cell r="AI15">
            <v>41883</v>
          </cell>
          <cell r="AJ15">
            <v>41913</v>
          </cell>
          <cell r="AK15">
            <v>41944</v>
          </cell>
          <cell r="AL15">
            <v>41974</v>
          </cell>
          <cell r="AM15">
            <v>42005</v>
          </cell>
          <cell r="AN15">
            <v>42036</v>
          </cell>
          <cell r="AO15">
            <v>42064</v>
          </cell>
          <cell r="AP15">
            <v>42095</v>
          </cell>
          <cell r="AQ15">
            <v>42125</v>
          </cell>
          <cell r="AR15">
            <v>42156</v>
          </cell>
          <cell r="AS15">
            <v>42186</v>
          </cell>
          <cell r="AT15">
            <v>42217</v>
          </cell>
          <cell r="AU15">
            <v>42248</v>
          </cell>
          <cell r="AV15">
            <v>42278</v>
          </cell>
          <cell r="AW15">
            <v>42309</v>
          </cell>
          <cell r="AX15">
            <v>42339</v>
          </cell>
          <cell r="AY15">
            <v>42370</v>
          </cell>
          <cell r="AZ15">
            <v>42401</v>
          </cell>
          <cell r="BA15">
            <v>42430</v>
          </cell>
          <cell r="BB15">
            <v>42461</v>
          </cell>
          <cell r="BC15">
            <v>42491</v>
          </cell>
          <cell r="BD15">
            <v>42522</v>
          </cell>
          <cell r="BE15">
            <v>42552</v>
          </cell>
          <cell r="BF15">
            <v>42583</v>
          </cell>
          <cell r="BG15">
            <v>42614</v>
          </cell>
          <cell r="BH15">
            <v>42644</v>
          </cell>
          <cell r="BI15">
            <v>42675</v>
          </cell>
          <cell r="BJ15">
            <v>42705</v>
          </cell>
          <cell r="BK15">
            <v>42736</v>
          </cell>
          <cell r="BL15">
            <v>42767</v>
          </cell>
          <cell r="BM15">
            <v>42795</v>
          </cell>
          <cell r="BN15">
            <v>42826</v>
          </cell>
          <cell r="BO15">
            <v>42856</v>
          </cell>
          <cell r="BP15">
            <v>42887</v>
          </cell>
          <cell r="BQ15">
            <v>42917</v>
          </cell>
          <cell r="BR15">
            <v>42948</v>
          </cell>
          <cell r="BS15">
            <v>42979</v>
          </cell>
          <cell r="BT15">
            <v>43009</v>
          </cell>
          <cell r="BU15">
            <v>43040</v>
          </cell>
          <cell r="BV15">
            <v>43070</v>
          </cell>
          <cell r="BW15">
            <v>43101</v>
          </cell>
          <cell r="BX15">
            <v>43132</v>
          </cell>
          <cell r="BY15">
            <v>43160</v>
          </cell>
          <cell r="BZ15">
            <v>43191</v>
          </cell>
          <cell r="CA15">
            <v>43221</v>
          </cell>
          <cell r="CB15">
            <v>43252</v>
          </cell>
          <cell r="CC15">
            <v>43282</v>
          </cell>
          <cell r="CD15">
            <v>43313</v>
          </cell>
          <cell r="CE15">
            <v>43344</v>
          </cell>
          <cell r="CF15">
            <v>43374</v>
          </cell>
          <cell r="CG15">
            <v>43405</v>
          </cell>
          <cell r="CH15">
            <v>43435</v>
          </cell>
          <cell r="CI15">
            <v>43466</v>
          </cell>
          <cell r="CJ15">
            <v>43497</v>
          </cell>
          <cell r="CK15">
            <v>43525</v>
          </cell>
          <cell r="CL15">
            <v>43556</v>
          </cell>
          <cell r="CM15">
            <v>43586</v>
          </cell>
          <cell r="CN15">
            <v>43617</v>
          </cell>
          <cell r="CO15">
            <v>43647</v>
          </cell>
          <cell r="CP15">
            <v>43678</v>
          </cell>
          <cell r="CQ15">
            <v>43709</v>
          </cell>
          <cell r="CR15">
            <v>43739</v>
          </cell>
          <cell r="CS15">
            <v>43770</v>
          </cell>
          <cell r="CT15">
            <v>43800</v>
          </cell>
          <cell r="CU15">
            <v>43831</v>
          </cell>
          <cell r="CV15">
            <v>43862</v>
          </cell>
          <cell r="CW15">
            <v>43891</v>
          </cell>
          <cell r="CX15">
            <v>43922</v>
          </cell>
          <cell r="CY15">
            <v>43952</v>
          </cell>
          <cell r="CZ15">
            <v>43983</v>
          </cell>
          <cell r="DA15">
            <v>44013</v>
          </cell>
          <cell r="DB15">
            <v>44044</v>
          </cell>
          <cell r="DC15">
            <v>44075</v>
          </cell>
          <cell r="DD15">
            <v>44105</v>
          </cell>
          <cell r="DE15">
            <v>44136</v>
          </cell>
          <cell r="DF15">
            <v>44166</v>
          </cell>
          <cell r="DG15">
            <v>44197</v>
          </cell>
          <cell r="DH15">
            <v>44228</v>
          </cell>
          <cell r="DI15">
            <v>44256</v>
          </cell>
          <cell r="DJ15">
            <v>44287</v>
          </cell>
          <cell r="DK15">
            <v>44317</v>
          </cell>
          <cell r="DL15">
            <v>44348</v>
          </cell>
          <cell r="DM15">
            <v>44378</v>
          </cell>
          <cell r="DN15">
            <v>44409</v>
          </cell>
          <cell r="DO15">
            <v>44440</v>
          </cell>
          <cell r="DP15">
            <v>44470</v>
          </cell>
          <cell r="DQ15">
            <v>44501</v>
          </cell>
          <cell r="DR15">
            <v>44531</v>
          </cell>
          <cell r="DS15">
            <v>44562</v>
          </cell>
          <cell r="DT15">
            <v>44593</v>
          </cell>
          <cell r="DU15">
            <v>44621</v>
          </cell>
          <cell r="DV15">
            <v>44652</v>
          </cell>
          <cell r="DW15">
            <v>44682</v>
          </cell>
          <cell r="DX15">
            <v>44713</v>
          </cell>
          <cell r="DY15">
            <v>44743</v>
          </cell>
          <cell r="DZ15">
            <v>44774</v>
          </cell>
          <cell r="EA15">
            <v>44805</v>
          </cell>
          <cell r="EB15">
            <v>44835</v>
          </cell>
          <cell r="EC15">
            <v>44866</v>
          </cell>
          <cell r="ED15">
            <v>44896</v>
          </cell>
        </row>
        <row r="16">
          <cell r="C16">
            <v>400</v>
          </cell>
          <cell r="D16">
            <v>400</v>
          </cell>
          <cell r="E16">
            <v>432</v>
          </cell>
          <cell r="F16">
            <v>400</v>
          </cell>
          <cell r="G16">
            <v>416</v>
          </cell>
          <cell r="H16">
            <v>416</v>
          </cell>
          <cell r="I16">
            <v>400</v>
          </cell>
          <cell r="J16">
            <v>432</v>
          </cell>
          <cell r="K16">
            <v>384</v>
          </cell>
          <cell r="L16">
            <v>432</v>
          </cell>
          <cell r="M16">
            <v>400</v>
          </cell>
          <cell r="N16">
            <v>400</v>
          </cell>
          <cell r="O16">
            <v>416</v>
          </cell>
          <cell r="P16">
            <v>384</v>
          </cell>
          <cell r="Q16">
            <v>416</v>
          </cell>
          <cell r="R16">
            <v>416</v>
          </cell>
          <cell r="S16">
            <v>416</v>
          </cell>
          <cell r="T16">
            <v>400</v>
          </cell>
          <cell r="U16">
            <v>416</v>
          </cell>
          <cell r="V16">
            <v>432</v>
          </cell>
          <cell r="W16">
            <v>384</v>
          </cell>
          <cell r="X16">
            <v>432</v>
          </cell>
          <cell r="Y16">
            <v>400</v>
          </cell>
          <cell r="Z16">
            <v>400</v>
          </cell>
          <cell r="AA16">
            <v>416</v>
          </cell>
          <cell r="AB16">
            <v>384</v>
          </cell>
          <cell r="AC16">
            <v>416</v>
          </cell>
          <cell r="AD16">
            <v>416</v>
          </cell>
          <cell r="AE16">
            <v>416</v>
          </cell>
          <cell r="AF16">
            <v>400</v>
          </cell>
          <cell r="AG16">
            <v>416</v>
          </cell>
          <cell r="AH16">
            <v>416</v>
          </cell>
          <cell r="AI16">
            <v>400</v>
          </cell>
          <cell r="AJ16">
            <v>432</v>
          </cell>
          <cell r="AK16">
            <v>384</v>
          </cell>
          <cell r="AL16">
            <v>416</v>
          </cell>
          <cell r="AM16">
            <v>416</v>
          </cell>
          <cell r="AN16">
            <v>384</v>
          </cell>
          <cell r="AO16">
            <v>416</v>
          </cell>
          <cell r="AP16">
            <v>416</v>
          </cell>
          <cell r="AQ16">
            <v>400</v>
          </cell>
          <cell r="AR16">
            <v>416</v>
          </cell>
          <cell r="AS16">
            <v>416</v>
          </cell>
          <cell r="AT16">
            <v>416</v>
          </cell>
          <cell r="AU16">
            <v>400</v>
          </cell>
          <cell r="AV16">
            <v>432</v>
          </cell>
          <cell r="AW16">
            <v>384</v>
          </cell>
          <cell r="AX16">
            <v>416</v>
          </cell>
          <cell r="AY16">
            <v>400</v>
          </cell>
          <cell r="AZ16">
            <v>400</v>
          </cell>
          <cell r="BA16">
            <v>432</v>
          </cell>
          <cell r="BB16">
            <v>416</v>
          </cell>
          <cell r="BC16">
            <v>400</v>
          </cell>
          <cell r="BD16">
            <v>416</v>
          </cell>
          <cell r="BE16">
            <v>400</v>
          </cell>
          <cell r="BF16">
            <v>432</v>
          </cell>
          <cell r="BG16">
            <v>400</v>
          </cell>
          <cell r="BH16">
            <v>416</v>
          </cell>
          <cell r="BI16">
            <v>400</v>
          </cell>
          <cell r="BJ16">
            <v>416</v>
          </cell>
          <cell r="BK16">
            <v>400</v>
          </cell>
          <cell r="BL16">
            <v>384</v>
          </cell>
          <cell r="BM16">
            <v>432</v>
          </cell>
          <cell r="BN16">
            <v>400</v>
          </cell>
          <cell r="BO16">
            <v>416</v>
          </cell>
          <cell r="BP16">
            <v>416</v>
          </cell>
          <cell r="BQ16">
            <v>400</v>
          </cell>
          <cell r="BR16">
            <v>432</v>
          </cell>
          <cell r="BS16">
            <v>400</v>
          </cell>
          <cell r="BT16">
            <v>416</v>
          </cell>
          <cell r="BU16">
            <v>400</v>
          </cell>
          <cell r="BV16">
            <v>400</v>
          </cell>
          <cell r="BW16">
            <v>416</v>
          </cell>
          <cell r="BX16">
            <v>384</v>
          </cell>
          <cell r="BY16">
            <v>432</v>
          </cell>
          <cell r="BZ16">
            <v>400</v>
          </cell>
          <cell r="CA16">
            <v>416</v>
          </cell>
          <cell r="CB16">
            <v>416</v>
          </cell>
          <cell r="CC16">
            <v>400</v>
          </cell>
          <cell r="CD16">
            <v>432</v>
          </cell>
          <cell r="CE16">
            <v>384</v>
          </cell>
          <cell r="CF16">
            <v>432</v>
          </cell>
          <cell r="CG16">
            <v>400</v>
          </cell>
          <cell r="CH16">
            <v>400</v>
          </cell>
          <cell r="CI16">
            <v>416</v>
          </cell>
          <cell r="CJ16">
            <v>384</v>
          </cell>
          <cell r="CK16">
            <v>416</v>
          </cell>
          <cell r="CL16">
            <v>416</v>
          </cell>
          <cell r="CM16">
            <v>416</v>
          </cell>
          <cell r="CN16">
            <v>400</v>
          </cell>
          <cell r="CO16">
            <v>416</v>
          </cell>
          <cell r="CP16">
            <v>432</v>
          </cell>
          <cell r="CQ16">
            <v>384</v>
          </cell>
          <cell r="CR16">
            <v>432</v>
          </cell>
          <cell r="CS16">
            <v>400</v>
          </cell>
          <cell r="CT16">
            <v>400</v>
          </cell>
          <cell r="CU16">
            <v>416</v>
          </cell>
          <cell r="CV16">
            <v>400</v>
          </cell>
          <cell r="CW16">
            <v>416</v>
          </cell>
          <cell r="CX16">
            <v>416</v>
          </cell>
          <cell r="CY16">
            <v>400</v>
          </cell>
          <cell r="CZ16">
            <v>416</v>
          </cell>
          <cell r="DA16">
            <v>416</v>
          </cell>
          <cell r="DB16">
            <v>416</v>
          </cell>
          <cell r="DC16">
            <v>400</v>
          </cell>
          <cell r="DD16">
            <v>432</v>
          </cell>
          <cell r="DE16">
            <v>384</v>
          </cell>
          <cell r="DF16">
            <v>416</v>
          </cell>
          <cell r="DG16">
            <v>400</v>
          </cell>
          <cell r="DH16">
            <v>384</v>
          </cell>
          <cell r="DI16">
            <v>432</v>
          </cell>
          <cell r="DJ16">
            <v>416</v>
          </cell>
          <cell r="DK16">
            <v>400</v>
          </cell>
          <cell r="DL16">
            <v>416</v>
          </cell>
          <cell r="DM16">
            <v>416</v>
          </cell>
          <cell r="DN16">
            <v>416</v>
          </cell>
          <cell r="DO16">
            <v>400</v>
          </cell>
          <cell r="DP16">
            <v>416</v>
          </cell>
          <cell r="DQ16">
            <v>400</v>
          </cell>
          <cell r="DR16">
            <v>416</v>
          </cell>
          <cell r="DS16">
            <v>400</v>
          </cell>
          <cell r="DT16">
            <v>384</v>
          </cell>
          <cell r="DU16">
            <v>432</v>
          </cell>
          <cell r="DV16">
            <v>416</v>
          </cell>
          <cell r="DW16">
            <v>400</v>
          </cell>
          <cell r="DX16">
            <v>416</v>
          </cell>
          <cell r="DY16">
            <v>400</v>
          </cell>
          <cell r="DZ16">
            <v>432</v>
          </cell>
          <cell r="EA16">
            <v>400</v>
          </cell>
          <cell r="EB16">
            <v>416</v>
          </cell>
          <cell r="EC16">
            <v>400</v>
          </cell>
          <cell r="ED16">
            <v>416</v>
          </cell>
        </row>
        <row r="17">
          <cell r="C17">
            <v>344</v>
          </cell>
          <cell r="D17">
            <v>296</v>
          </cell>
          <cell r="E17">
            <v>312</v>
          </cell>
          <cell r="F17">
            <v>320</v>
          </cell>
          <cell r="G17">
            <v>328</v>
          </cell>
          <cell r="H17">
            <v>304</v>
          </cell>
          <cell r="I17">
            <v>344</v>
          </cell>
          <cell r="J17">
            <v>312</v>
          </cell>
          <cell r="K17">
            <v>336</v>
          </cell>
          <cell r="L17">
            <v>312</v>
          </cell>
          <cell r="M17">
            <v>320</v>
          </cell>
          <cell r="N17">
            <v>344</v>
          </cell>
          <cell r="O17">
            <v>328</v>
          </cell>
          <cell r="P17">
            <v>288</v>
          </cell>
          <cell r="Q17">
            <v>328</v>
          </cell>
          <cell r="R17">
            <v>304</v>
          </cell>
          <cell r="S17">
            <v>328</v>
          </cell>
          <cell r="T17">
            <v>320</v>
          </cell>
          <cell r="U17">
            <v>328</v>
          </cell>
          <cell r="V17">
            <v>312</v>
          </cell>
          <cell r="W17">
            <v>336</v>
          </cell>
          <cell r="X17">
            <v>312</v>
          </cell>
          <cell r="Y17">
            <v>320</v>
          </cell>
          <cell r="Z17">
            <v>344</v>
          </cell>
          <cell r="AA17">
            <v>328</v>
          </cell>
          <cell r="AB17">
            <v>288</v>
          </cell>
          <cell r="AC17">
            <v>328</v>
          </cell>
          <cell r="AD17">
            <v>304</v>
          </cell>
          <cell r="AE17">
            <v>328</v>
          </cell>
          <cell r="AF17">
            <v>320</v>
          </cell>
          <cell r="AG17">
            <v>328</v>
          </cell>
          <cell r="AH17">
            <v>328</v>
          </cell>
          <cell r="AI17">
            <v>320</v>
          </cell>
          <cell r="AJ17">
            <v>312</v>
          </cell>
          <cell r="AK17">
            <v>336</v>
          </cell>
          <cell r="AL17">
            <v>328</v>
          </cell>
          <cell r="AM17">
            <v>328</v>
          </cell>
          <cell r="AN17">
            <v>288</v>
          </cell>
          <cell r="AO17">
            <v>328</v>
          </cell>
          <cell r="AP17">
            <v>304</v>
          </cell>
          <cell r="AQ17">
            <v>344</v>
          </cell>
          <cell r="AR17">
            <v>304</v>
          </cell>
          <cell r="AS17">
            <v>328</v>
          </cell>
          <cell r="AT17">
            <v>328</v>
          </cell>
          <cell r="AU17">
            <v>320</v>
          </cell>
          <cell r="AV17">
            <v>312</v>
          </cell>
          <cell r="AW17">
            <v>336</v>
          </cell>
          <cell r="AX17">
            <v>328</v>
          </cell>
          <cell r="AY17">
            <v>344</v>
          </cell>
          <cell r="AZ17">
            <v>296</v>
          </cell>
          <cell r="BA17">
            <v>312</v>
          </cell>
          <cell r="BB17">
            <v>304</v>
          </cell>
          <cell r="BC17">
            <v>344</v>
          </cell>
          <cell r="BD17">
            <v>304</v>
          </cell>
          <cell r="BE17">
            <v>344</v>
          </cell>
          <cell r="BF17">
            <v>312</v>
          </cell>
          <cell r="BG17">
            <v>320</v>
          </cell>
          <cell r="BH17">
            <v>328</v>
          </cell>
          <cell r="BI17">
            <v>320</v>
          </cell>
          <cell r="BJ17">
            <v>328</v>
          </cell>
          <cell r="BK17">
            <v>344</v>
          </cell>
          <cell r="BL17">
            <v>288</v>
          </cell>
          <cell r="BM17">
            <v>312</v>
          </cell>
          <cell r="BN17">
            <v>320</v>
          </cell>
          <cell r="BO17">
            <v>328</v>
          </cell>
          <cell r="BP17">
            <v>304</v>
          </cell>
          <cell r="BQ17">
            <v>344</v>
          </cell>
          <cell r="BR17">
            <v>312</v>
          </cell>
          <cell r="BS17">
            <v>320</v>
          </cell>
          <cell r="BT17">
            <v>328</v>
          </cell>
          <cell r="BU17">
            <v>320</v>
          </cell>
          <cell r="BV17">
            <v>344</v>
          </cell>
          <cell r="BW17">
            <v>328</v>
          </cell>
          <cell r="BX17">
            <v>288</v>
          </cell>
          <cell r="BY17">
            <v>312</v>
          </cell>
          <cell r="BZ17">
            <v>320</v>
          </cell>
          <cell r="CA17">
            <v>328</v>
          </cell>
          <cell r="CB17">
            <v>304</v>
          </cell>
          <cell r="CC17">
            <v>344</v>
          </cell>
          <cell r="CD17">
            <v>312</v>
          </cell>
          <cell r="CE17">
            <v>336</v>
          </cell>
          <cell r="CF17">
            <v>312</v>
          </cell>
          <cell r="CG17">
            <v>320</v>
          </cell>
          <cell r="CH17">
            <v>344</v>
          </cell>
          <cell r="CI17">
            <v>328</v>
          </cell>
          <cell r="CJ17">
            <v>288</v>
          </cell>
          <cell r="CK17">
            <v>328</v>
          </cell>
          <cell r="CL17">
            <v>304</v>
          </cell>
          <cell r="CM17">
            <v>328</v>
          </cell>
          <cell r="CN17">
            <v>320</v>
          </cell>
          <cell r="CO17">
            <v>328</v>
          </cell>
          <cell r="CP17">
            <v>312</v>
          </cell>
          <cell r="CQ17">
            <v>336</v>
          </cell>
          <cell r="CR17">
            <v>312</v>
          </cell>
          <cell r="CS17">
            <v>320</v>
          </cell>
          <cell r="CT17">
            <v>344</v>
          </cell>
          <cell r="CU17">
            <v>328</v>
          </cell>
          <cell r="CV17">
            <v>296</v>
          </cell>
          <cell r="CW17">
            <v>328</v>
          </cell>
          <cell r="CX17">
            <v>304</v>
          </cell>
          <cell r="CY17">
            <v>344</v>
          </cell>
          <cell r="CZ17">
            <v>304</v>
          </cell>
          <cell r="DA17">
            <v>328</v>
          </cell>
          <cell r="DB17">
            <v>328</v>
          </cell>
          <cell r="DC17">
            <v>320</v>
          </cell>
          <cell r="DD17">
            <v>312</v>
          </cell>
          <cell r="DE17">
            <v>336</v>
          </cell>
          <cell r="DF17">
            <v>328</v>
          </cell>
          <cell r="DG17">
            <v>344</v>
          </cell>
          <cell r="DH17">
            <v>288</v>
          </cell>
          <cell r="DI17">
            <v>312</v>
          </cell>
          <cell r="DJ17">
            <v>304</v>
          </cell>
          <cell r="DK17">
            <v>344</v>
          </cell>
          <cell r="DL17">
            <v>304</v>
          </cell>
          <cell r="DM17">
            <v>328</v>
          </cell>
          <cell r="DN17">
            <v>328</v>
          </cell>
          <cell r="DO17">
            <v>320</v>
          </cell>
          <cell r="DP17">
            <v>328</v>
          </cell>
          <cell r="DQ17">
            <v>320</v>
          </cell>
          <cell r="DR17">
            <v>328</v>
          </cell>
          <cell r="DS17">
            <v>344</v>
          </cell>
          <cell r="DT17">
            <v>288</v>
          </cell>
          <cell r="DU17">
            <v>312</v>
          </cell>
          <cell r="DV17">
            <v>304</v>
          </cell>
          <cell r="DW17">
            <v>344</v>
          </cell>
          <cell r="DX17">
            <v>304</v>
          </cell>
          <cell r="DY17">
            <v>344</v>
          </cell>
          <cell r="DZ17">
            <v>312</v>
          </cell>
          <cell r="EA17">
            <v>320</v>
          </cell>
          <cell r="EB17">
            <v>328</v>
          </cell>
          <cell r="EC17">
            <v>320</v>
          </cell>
          <cell r="ED17">
            <v>328</v>
          </cell>
        </row>
        <row r="18">
          <cell r="C18">
            <v>744</v>
          </cell>
          <cell r="D18">
            <v>696</v>
          </cell>
          <cell r="E18">
            <v>744</v>
          </cell>
          <cell r="F18">
            <v>720</v>
          </cell>
          <cell r="G18">
            <v>744</v>
          </cell>
          <cell r="H18">
            <v>720</v>
          </cell>
          <cell r="I18">
            <v>744</v>
          </cell>
          <cell r="J18">
            <v>744</v>
          </cell>
          <cell r="K18">
            <v>720</v>
          </cell>
          <cell r="L18">
            <v>744</v>
          </cell>
          <cell r="M18">
            <v>720</v>
          </cell>
          <cell r="N18">
            <v>744</v>
          </cell>
          <cell r="O18">
            <v>744</v>
          </cell>
          <cell r="P18">
            <v>672</v>
          </cell>
          <cell r="Q18">
            <v>744</v>
          </cell>
          <cell r="R18">
            <v>720</v>
          </cell>
          <cell r="S18">
            <v>744</v>
          </cell>
          <cell r="T18">
            <v>720</v>
          </cell>
          <cell r="U18">
            <v>744</v>
          </cell>
          <cell r="V18">
            <v>744</v>
          </cell>
          <cell r="W18">
            <v>720</v>
          </cell>
          <cell r="X18">
            <v>744</v>
          </cell>
          <cell r="Y18">
            <v>720</v>
          </cell>
          <cell r="Z18">
            <v>744</v>
          </cell>
          <cell r="AA18">
            <v>744</v>
          </cell>
          <cell r="AB18">
            <v>672</v>
          </cell>
          <cell r="AC18">
            <v>744</v>
          </cell>
          <cell r="AD18">
            <v>720</v>
          </cell>
          <cell r="AE18">
            <v>744</v>
          </cell>
          <cell r="AF18">
            <v>720</v>
          </cell>
          <cell r="AG18">
            <v>744</v>
          </cell>
          <cell r="AH18">
            <v>744</v>
          </cell>
          <cell r="AI18">
            <v>720</v>
          </cell>
          <cell r="AJ18">
            <v>744</v>
          </cell>
          <cell r="AK18">
            <v>720</v>
          </cell>
          <cell r="AL18">
            <v>744</v>
          </cell>
          <cell r="AM18">
            <v>744</v>
          </cell>
          <cell r="AN18">
            <v>672</v>
          </cell>
          <cell r="AO18">
            <v>744</v>
          </cell>
          <cell r="AP18">
            <v>720</v>
          </cell>
          <cell r="AQ18">
            <v>744</v>
          </cell>
          <cell r="AR18">
            <v>720</v>
          </cell>
          <cell r="AS18">
            <v>744</v>
          </cell>
          <cell r="AT18">
            <v>744</v>
          </cell>
          <cell r="AU18">
            <v>720</v>
          </cell>
          <cell r="AV18">
            <v>744</v>
          </cell>
          <cell r="AW18">
            <v>720</v>
          </cell>
          <cell r="AX18">
            <v>744</v>
          </cell>
          <cell r="AY18">
            <v>744</v>
          </cell>
          <cell r="AZ18">
            <v>696</v>
          </cell>
          <cell r="BA18">
            <v>744</v>
          </cell>
          <cell r="BB18">
            <v>720</v>
          </cell>
          <cell r="BC18">
            <v>744</v>
          </cell>
          <cell r="BD18">
            <v>720</v>
          </cell>
          <cell r="BE18">
            <v>744</v>
          </cell>
          <cell r="BF18">
            <v>744</v>
          </cell>
          <cell r="BG18">
            <v>720</v>
          </cell>
          <cell r="BH18">
            <v>744</v>
          </cell>
          <cell r="BI18">
            <v>720</v>
          </cell>
          <cell r="BJ18">
            <v>744</v>
          </cell>
          <cell r="BK18">
            <v>744</v>
          </cell>
          <cell r="BL18">
            <v>672</v>
          </cell>
          <cell r="BM18">
            <v>744</v>
          </cell>
          <cell r="BN18">
            <v>720</v>
          </cell>
          <cell r="BO18">
            <v>744</v>
          </cell>
          <cell r="BP18">
            <v>720</v>
          </cell>
          <cell r="BQ18">
            <v>744</v>
          </cell>
          <cell r="BR18">
            <v>744</v>
          </cell>
          <cell r="BS18">
            <v>720</v>
          </cell>
          <cell r="BT18">
            <v>744</v>
          </cell>
          <cell r="BU18">
            <v>720</v>
          </cell>
          <cell r="BV18">
            <v>744</v>
          </cell>
          <cell r="BW18">
            <v>744</v>
          </cell>
          <cell r="BX18">
            <v>672</v>
          </cell>
          <cell r="BY18">
            <v>744</v>
          </cell>
          <cell r="BZ18">
            <v>720</v>
          </cell>
          <cell r="CA18">
            <v>744</v>
          </cell>
          <cell r="CB18">
            <v>720</v>
          </cell>
          <cell r="CC18">
            <v>744</v>
          </cell>
          <cell r="CD18">
            <v>744</v>
          </cell>
          <cell r="CE18">
            <v>720</v>
          </cell>
          <cell r="CF18">
            <v>744</v>
          </cell>
          <cell r="CG18">
            <v>720</v>
          </cell>
          <cell r="CH18">
            <v>744</v>
          </cell>
          <cell r="CI18">
            <v>744</v>
          </cell>
          <cell r="CJ18">
            <v>672</v>
          </cell>
          <cell r="CK18">
            <v>744</v>
          </cell>
          <cell r="CL18">
            <v>720</v>
          </cell>
          <cell r="CM18">
            <v>744</v>
          </cell>
          <cell r="CN18">
            <v>720</v>
          </cell>
          <cell r="CO18">
            <v>744</v>
          </cell>
          <cell r="CP18">
            <v>744</v>
          </cell>
          <cell r="CQ18">
            <v>720</v>
          </cell>
          <cell r="CR18">
            <v>744</v>
          </cell>
          <cell r="CS18">
            <v>720</v>
          </cell>
          <cell r="CT18">
            <v>744</v>
          </cell>
          <cell r="CU18">
            <v>744</v>
          </cell>
          <cell r="CV18">
            <v>696</v>
          </cell>
          <cell r="CW18">
            <v>744</v>
          </cell>
          <cell r="CX18">
            <v>720</v>
          </cell>
          <cell r="CY18">
            <v>744</v>
          </cell>
          <cell r="CZ18">
            <v>720</v>
          </cell>
          <cell r="DA18">
            <v>744</v>
          </cell>
          <cell r="DB18">
            <v>744</v>
          </cell>
          <cell r="DC18">
            <v>720</v>
          </cell>
          <cell r="DD18">
            <v>744</v>
          </cell>
          <cell r="DE18">
            <v>720</v>
          </cell>
          <cell r="DF18">
            <v>744</v>
          </cell>
          <cell r="DG18">
            <v>744</v>
          </cell>
          <cell r="DH18">
            <v>672</v>
          </cell>
          <cell r="DI18">
            <v>744</v>
          </cell>
          <cell r="DJ18">
            <v>720</v>
          </cell>
          <cell r="DK18">
            <v>744</v>
          </cell>
          <cell r="DL18">
            <v>720</v>
          </cell>
          <cell r="DM18">
            <v>744</v>
          </cell>
          <cell r="DN18">
            <v>744</v>
          </cell>
          <cell r="DO18">
            <v>720</v>
          </cell>
          <cell r="DP18">
            <v>744</v>
          </cell>
          <cell r="DQ18">
            <v>720</v>
          </cell>
          <cell r="DR18">
            <v>744</v>
          </cell>
          <cell r="DS18">
            <v>744</v>
          </cell>
          <cell r="DT18">
            <v>672</v>
          </cell>
          <cell r="DU18">
            <v>744</v>
          </cell>
          <cell r="DV18">
            <v>720</v>
          </cell>
          <cell r="DW18">
            <v>744</v>
          </cell>
          <cell r="DX18">
            <v>720</v>
          </cell>
          <cell r="DY18">
            <v>744</v>
          </cell>
          <cell r="DZ18">
            <v>744</v>
          </cell>
          <cell r="EA18">
            <v>720</v>
          </cell>
          <cell r="EB18">
            <v>744</v>
          </cell>
          <cell r="EC18">
            <v>720</v>
          </cell>
          <cell r="ED18">
            <v>744</v>
          </cell>
        </row>
        <row r="19">
          <cell r="C19">
            <v>344</v>
          </cell>
          <cell r="D19">
            <v>296</v>
          </cell>
          <cell r="E19">
            <v>311</v>
          </cell>
          <cell r="F19">
            <v>320</v>
          </cell>
          <cell r="G19">
            <v>328</v>
          </cell>
          <cell r="H19">
            <v>304</v>
          </cell>
          <cell r="I19">
            <v>344</v>
          </cell>
          <cell r="J19">
            <v>312</v>
          </cell>
          <cell r="K19">
            <v>336</v>
          </cell>
          <cell r="L19">
            <v>312</v>
          </cell>
          <cell r="M19">
            <v>321</v>
          </cell>
          <cell r="N19">
            <v>344</v>
          </cell>
          <cell r="O19">
            <v>328</v>
          </cell>
          <cell r="P19">
            <v>288</v>
          </cell>
          <cell r="Q19">
            <v>327</v>
          </cell>
          <cell r="R19">
            <v>304</v>
          </cell>
          <cell r="S19">
            <v>328</v>
          </cell>
          <cell r="T19">
            <v>320</v>
          </cell>
          <cell r="U19">
            <v>328</v>
          </cell>
          <cell r="V19">
            <v>312</v>
          </cell>
          <cell r="W19">
            <v>336</v>
          </cell>
          <cell r="X19">
            <v>312</v>
          </cell>
          <cell r="Y19">
            <v>321</v>
          </cell>
          <cell r="Z19">
            <v>344</v>
          </cell>
          <cell r="AA19">
            <v>328</v>
          </cell>
          <cell r="AB19">
            <v>288</v>
          </cell>
          <cell r="AC19">
            <v>327</v>
          </cell>
          <cell r="AD19">
            <v>304</v>
          </cell>
          <cell r="AE19">
            <v>328</v>
          </cell>
          <cell r="AF19">
            <v>320</v>
          </cell>
          <cell r="AG19">
            <v>328</v>
          </cell>
          <cell r="AH19">
            <v>328</v>
          </cell>
          <cell r="AI19">
            <v>320</v>
          </cell>
          <cell r="AJ19">
            <v>312</v>
          </cell>
          <cell r="AK19">
            <v>337</v>
          </cell>
          <cell r="AL19">
            <v>328</v>
          </cell>
          <cell r="AM19">
            <v>328</v>
          </cell>
          <cell r="AN19">
            <v>288</v>
          </cell>
          <cell r="AO19">
            <v>327</v>
          </cell>
          <cell r="AP19">
            <v>304</v>
          </cell>
          <cell r="AQ19">
            <v>344</v>
          </cell>
          <cell r="AR19">
            <v>304</v>
          </cell>
          <cell r="AS19">
            <v>328</v>
          </cell>
          <cell r="AT19">
            <v>328</v>
          </cell>
          <cell r="AU19">
            <v>320</v>
          </cell>
          <cell r="AV19">
            <v>312</v>
          </cell>
          <cell r="AW19">
            <v>337</v>
          </cell>
          <cell r="AX19">
            <v>328</v>
          </cell>
          <cell r="AY19">
            <v>344</v>
          </cell>
          <cell r="AZ19">
            <v>296</v>
          </cell>
          <cell r="BA19">
            <v>311</v>
          </cell>
          <cell r="BB19">
            <v>304</v>
          </cell>
          <cell r="BC19">
            <v>344</v>
          </cell>
          <cell r="BD19">
            <v>304</v>
          </cell>
          <cell r="BE19">
            <v>344</v>
          </cell>
          <cell r="BF19">
            <v>312</v>
          </cell>
          <cell r="BG19">
            <v>320</v>
          </cell>
          <cell r="BH19">
            <v>328</v>
          </cell>
          <cell r="BI19">
            <v>321</v>
          </cell>
          <cell r="BJ19">
            <v>328</v>
          </cell>
          <cell r="BK19">
            <v>344</v>
          </cell>
          <cell r="BL19">
            <v>288</v>
          </cell>
          <cell r="BM19">
            <v>311</v>
          </cell>
          <cell r="BN19">
            <v>320</v>
          </cell>
          <cell r="BO19">
            <v>328</v>
          </cell>
          <cell r="BP19">
            <v>304</v>
          </cell>
          <cell r="BQ19">
            <v>344</v>
          </cell>
          <cell r="BR19">
            <v>312</v>
          </cell>
          <cell r="BS19">
            <v>320</v>
          </cell>
          <cell r="BT19">
            <v>328</v>
          </cell>
          <cell r="BU19">
            <v>321</v>
          </cell>
          <cell r="BV19">
            <v>344</v>
          </cell>
          <cell r="BW19">
            <v>328</v>
          </cell>
          <cell r="BX19">
            <v>288</v>
          </cell>
          <cell r="BY19">
            <v>311</v>
          </cell>
          <cell r="BZ19">
            <v>320</v>
          </cell>
          <cell r="CA19">
            <v>328</v>
          </cell>
          <cell r="CB19">
            <v>304</v>
          </cell>
          <cell r="CC19">
            <v>344</v>
          </cell>
          <cell r="CD19">
            <v>312</v>
          </cell>
          <cell r="CE19">
            <v>336</v>
          </cell>
          <cell r="CF19">
            <v>312</v>
          </cell>
          <cell r="CG19">
            <v>321</v>
          </cell>
          <cell r="CH19">
            <v>344</v>
          </cell>
          <cell r="CI19">
            <v>328</v>
          </cell>
          <cell r="CJ19">
            <v>288</v>
          </cell>
          <cell r="CK19">
            <v>327</v>
          </cell>
          <cell r="CL19">
            <v>304</v>
          </cell>
          <cell r="CM19">
            <v>328</v>
          </cell>
          <cell r="CN19">
            <v>320</v>
          </cell>
          <cell r="CO19">
            <v>328</v>
          </cell>
          <cell r="CP19">
            <v>312</v>
          </cell>
          <cell r="CQ19">
            <v>336</v>
          </cell>
          <cell r="CR19">
            <v>312</v>
          </cell>
          <cell r="CS19">
            <v>321</v>
          </cell>
          <cell r="CT19">
            <v>344</v>
          </cell>
          <cell r="CU19">
            <v>328</v>
          </cell>
          <cell r="CV19">
            <v>296</v>
          </cell>
          <cell r="CW19">
            <v>327</v>
          </cell>
          <cell r="CX19">
            <v>304</v>
          </cell>
          <cell r="CY19">
            <v>344</v>
          </cell>
          <cell r="CZ19">
            <v>304</v>
          </cell>
          <cell r="DA19">
            <v>328</v>
          </cell>
          <cell r="DB19">
            <v>328</v>
          </cell>
          <cell r="DC19">
            <v>320</v>
          </cell>
          <cell r="DD19">
            <v>312</v>
          </cell>
          <cell r="DE19">
            <v>337</v>
          </cell>
          <cell r="DF19">
            <v>328</v>
          </cell>
          <cell r="DG19">
            <v>344</v>
          </cell>
          <cell r="DH19">
            <v>288</v>
          </cell>
          <cell r="DI19">
            <v>311</v>
          </cell>
          <cell r="DJ19">
            <v>304</v>
          </cell>
          <cell r="DK19">
            <v>344</v>
          </cell>
          <cell r="DL19">
            <v>304</v>
          </cell>
          <cell r="DM19">
            <v>328</v>
          </cell>
          <cell r="DN19">
            <v>328</v>
          </cell>
          <cell r="DO19">
            <v>320</v>
          </cell>
          <cell r="DP19">
            <v>328</v>
          </cell>
          <cell r="DQ19">
            <v>321</v>
          </cell>
          <cell r="DR19">
            <v>328</v>
          </cell>
          <cell r="DS19">
            <v>344</v>
          </cell>
          <cell r="DT19">
            <v>288</v>
          </cell>
          <cell r="DU19">
            <v>311</v>
          </cell>
          <cell r="DV19">
            <v>304</v>
          </cell>
          <cell r="DW19">
            <v>344</v>
          </cell>
          <cell r="DX19">
            <v>304</v>
          </cell>
          <cell r="DY19">
            <v>344</v>
          </cell>
          <cell r="DZ19">
            <v>312</v>
          </cell>
          <cell r="EA19">
            <v>320</v>
          </cell>
          <cell r="EB19">
            <v>328</v>
          </cell>
          <cell r="EC19">
            <v>321</v>
          </cell>
          <cell r="ED19">
            <v>328</v>
          </cell>
        </row>
        <row r="20">
          <cell r="C20">
            <v>744</v>
          </cell>
          <cell r="D20">
            <v>696</v>
          </cell>
          <cell r="E20">
            <v>743</v>
          </cell>
          <cell r="F20">
            <v>720</v>
          </cell>
          <cell r="G20">
            <v>744</v>
          </cell>
          <cell r="H20">
            <v>720</v>
          </cell>
          <cell r="I20">
            <v>744</v>
          </cell>
          <cell r="J20">
            <v>744</v>
          </cell>
          <cell r="K20">
            <v>720</v>
          </cell>
          <cell r="L20">
            <v>744</v>
          </cell>
          <cell r="M20">
            <v>721</v>
          </cell>
          <cell r="N20">
            <v>744</v>
          </cell>
          <cell r="O20">
            <v>744</v>
          </cell>
          <cell r="P20">
            <v>672</v>
          </cell>
          <cell r="Q20">
            <v>743</v>
          </cell>
          <cell r="R20">
            <v>720</v>
          </cell>
          <cell r="S20">
            <v>744</v>
          </cell>
          <cell r="T20">
            <v>720</v>
          </cell>
          <cell r="U20">
            <v>744</v>
          </cell>
          <cell r="V20">
            <v>744</v>
          </cell>
          <cell r="W20">
            <v>720</v>
          </cell>
          <cell r="X20">
            <v>744</v>
          </cell>
          <cell r="Y20">
            <v>721</v>
          </cell>
          <cell r="Z20">
            <v>744</v>
          </cell>
          <cell r="AA20">
            <v>744</v>
          </cell>
          <cell r="AB20">
            <v>672</v>
          </cell>
          <cell r="AC20">
            <v>743</v>
          </cell>
          <cell r="AD20">
            <v>720</v>
          </cell>
          <cell r="AE20">
            <v>744</v>
          </cell>
          <cell r="AF20">
            <v>720</v>
          </cell>
          <cell r="AG20">
            <v>744</v>
          </cell>
          <cell r="AH20">
            <v>744</v>
          </cell>
          <cell r="AI20">
            <v>720</v>
          </cell>
          <cell r="AJ20">
            <v>744</v>
          </cell>
          <cell r="AK20">
            <v>721</v>
          </cell>
          <cell r="AL20">
            <v>744</v>
          </cell>
          <cell r="AM20">
            <v>744</v>
          </cell>
          <cell r="AN20">
            <v>672</v>
          </cell>
          <cell r="AO20">
            <v>743</v>
          </cell>
          <cell r="AP20">
            <v>720</v>
          </cell>
          <cell r="AQ20">
            <v>744</v>
          </cell>
          <cell r="AR20">
            <v>720</v>
          </cell>
          <cell r="AS20">
            <v>744</v>
          </cell>
          <cell r="AT20">
            <v>744</v>
          </cell>
          <cell r="AU20">
            <v>720</v>
          </cell>
          <cell r="AV20">
            <v>744</v>
          </cell>
          <cell r="AW20">
            <v>721</v>
          </cell>
          <cell r="AX20">
            <v>744</v>
          </cell>
          <cell r="AY20">
            <v>744</v>
          </cell>
          <cell r="AZ20">
            <v>696</v>
          </cell>
          <cell r="BA20">
            <v>743</v>
          </cell>
          <cell r="BB20">
            <v>720</v>
          </cell>
          <cell r="BC20">
            <v>744</v>
          </cell>
          <cell r="BD20">
            <v>720</v>
          </cell>
          <cell r="BE20">
            <v>744</v>
          </cell>
          <cell r="BF20">
            <v>744</v>
          </cell>
          <cell r="BG20">
            <v>720</v>
          </cell>
          <cell r="BH20">
            <v>744</v>
          </cell>
          <cell r="BI20">
            <v>721</v>
          </cell>
          <cell r="BJ20">
            <v>744</v>
          </cell>
          <cell r="BK20">
            <v>744</v>
          </cell>
          <cell r="BL20">
            <v>672</v>
          </cell>
          <cell r="BM20">
            <v>743</v>
          </cell>
          <cell r="BN20">
            <v>720</v>
          </cell>
          <cell r="BO20">
            <v>744</v>
          </cell>
          <cell r="BP20">
            <v>720</v>
          </cell>
          <cell r="BQ20">
            <v>744</v>
          </cell>
          <cell r="BR20">
            <v>744</v>
          </cell>
          <cell r="BS20">
            <v>720</v>
          </cell>
          <cell r="BT20">
            <v>744</v>
          </cell>
          <cell r="BU20">
            <v>721</v>
          </cell>
          <cell r="BV20">
            <v>744</v>
          </cell>
          <cell r="BW20">
            <v>744</v>
          </cell>
          <cell r="BX20">
            <v>672</v>
          </cell>
          <cell r="BY20">
            <v>743</v>
          </cell>
          <cell r="BZ20">
            <v>720</v>
          </cell>
          <cell r="CA20">
            <v>744</v>
          </cell>
          <cell r="CB20">
            <v>720</v>
          </cell>
          <cell r="CC20">
            <v>744</v>
          </cell>
          <cell r="CD20">
            <v>744</v>
          </cell>
          <cell r="CE20">
            <v>720</v>
          </cell>
          <cell r="CF20">
            <v>744</v>
          </cell>
          <cell r="CG20">
            <v>721</v>
          </cell>
          <cell r="CH20">
            <v>744</v>
          </cell>
          <cell r="CI20">
            <v>744</v>
          </cell>
          <cell r="CJ20">
            <v>672</v>
          </cell>
          <cell r="CK20">
            <v>743</v>
          </cell>
          <cell r="CL20">
            <v>720</v>
          </cell>
          <cell r="CM20">
            <v>744</v>
          </cell>
          <cell r="CN20">
            <v>720</v>
          </cell>
          <cell r="CO20">
            <v>744</v>
          </cell>
          <cell r="CP20">
            <v>744</v>
          </cell>
          <cell r="CQ20">
            <v>720</v>
          </cell>
          <cell r="CR20">
            <v>744</v>
          </cell>
          <cell r="CS20">
            <v>721</v>
          </cell>
          <cell r="CT20">
            <v>744</v>
          </cell>
          <cell r="CU20">
            <v>744</v>
          </cell>
          <cell r="CV20">
            <v>696</v>
          </cell>
          <cell r="CW20">
            <v>743</v>
          </cell>
          <cell r="CX20">
            <v>720</v>
          </cell>
          <cell r="CY20">
            <v>744</v>
          </cell>
          <cell r="CZ20">
            <v>720</v>
          </cell>
          <cell r="DA20">
            <v>744</v>
          </cell>
          <cell r="DB20">
            <v>744</v>
          </cell>
          <cell r="DC20">
            <v>720</v>
          </cell>
          <cell r="DD20">
            <v>744</v>
          </cell>
          <cell r="DE20">
            <v>721</v>
          </cell>
          <cell r="DF20">
            <v>744</v>
          </cell>
          <cell r="DG20">
            <v>744</v>
          </cell>
          <cell r="DH20">
            <v>672</v>
          </cell>
          <cell r="DI20">
            <v>743</v>
          </cell>
          <cell r="DJ20">
            <v>720</v>
          </cell>
          <cell r="DK20">
            <v>744</v>
          </cell>
          <cell r="DL20">
            <v>720</v>
          </cell>
          <cell r="DM20">
            <v>744</v>
          </cell>
          <cell r="DN20">
            <v>744</v>
          </cell>
          <cell r="DO20">
            <v>720</v>
          </cell>
          <cell r="DP20">
            <v>744</v>
          </cell>
          <cell r="DQ20">
            <v>721</v>
          </cell>
          <cell r="DR20">
            <v>744</v>
          </cell>
          <cell r="DS20">
            <v>744</v>
          </cell>
          <cell r="DT20">
            <v>672</v>
          </cell>
          <cell r="DU20">
            <v>743</v>
          </cell>
          <cell r="DV20">
            <v>720</v>
          </cell>
          <cell r="DW20">
            <v>744</v>
          </cell>
          <cell r="DX20">
            <v>720</v>
          </cell>
          <cell r="DY20">
            <v>744</v>
          </cell>
          <cell r="DZ20">
            <v>744</v>
          </cell>
          <cell r="EA20">
            <v>720</v>
          </cell>
          <cell r="EB20">
            <v>744</v>
          </cell>
          <cell r="EC20">
            <v>721</v>
          </cell>
          <cell r="ED20">
            <v>744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FixedSolar QF"/>
      <sheetName val="Exhibit 4- Std TrackingSolar"/>
      <sheetName val="Exhibit 5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s 3 to 6_Renewable"/>
      <sheetName val="Table 7 to 8"/>
      <sheetName val="Table 9"/>
      <sheetName val="Table 10"/>
      <sheetName val="Table 11"/>
      <sheetName val="Table 12"/>
      <sheetName val="Table 13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>
        <row r="45">
          <cell r="E45">
            <v>3.06</v>
          </cell>
        </row>
        <row r="57">
          <cell r="E57">
            <v>0.254</v>
          </cell>
        </row>
      </sheetData>
      <sheetData sheetId="3">
        <row r="53">
          <cell r="G53">
            <v>0.32200000000000001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43">
          <cell r="AE43">
            <v>6.6600000000000006E-2</v>
          </cell>
        </row>
      </sheetData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>
        <row r="5">
          <cell r="P5" t="str">
            <v>Annual Price</v>
          </cell>
          <cell r="Q5">
            <v>0</v>
          </cell>
          <cell r="R5">
            <v>0</v>
          </cell>
          <cell r="S5">
            <v>0</v>
          </cell>
          <cell r="T5" t="str">
            <v>HLH/LLH Factors</v>
          </cell>
          <cell r="U5">
            <v>0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P7">
            <v>0</v>
          </cell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42370</v>
          </cell>
          <cell r="K8">
            <v>21.983621291358247</v>
          </cell>
          <cell r="L8">
            <v>19.984276199823373</v>
          </cell>
          <cell r="M8">
            <v>21.12390290199825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>(a)/(c)</v>
          </cell>
          <cell r="U8" t="str">
            <v>(b)/(c)</v>
          </cell>
        </row>
        <row r="9">
          <cell r="J9">
            <v>42401</v>
          </cell>
          <cell r="K9">
            <v>17.913635057147197</v>
          </cell>
          <cell r="L9">
            <v>16.13795382458575</v>
          </cell>
          <cell r="M9">
            <v>17.150092127145772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J10">
            <v>42430</v>
          </cell>
          <cell r="K10">
            <v>13.906503576482843</v>
          </cell>
          <cell r="L10">
            <v>9.6373288864912094</v>
          </cell>
          <cell r="M10">
            <v>12.07075845978644</v>
          </cell>
          <cell r="P10">
            <v>2017</v>
          </cell>
          <cell r="Q10">
            <v>23.947500000000002</v>
          </cell>
          <cell r="R10">
            <v>19.177500000000002</v>
          </cell>
          <cell r="S10">
            <v>21.847641692793079</v>
          </cell>
          <cell r="T10">
            <v>1.0961137287371208</v>
          </cell>
          <cell r="U10">
            <v>0.8777835278361471</v>
          </cell>
        </row>
        <row r="11">
          <cell r="J11">
            <v>42461</v>
          </cell>
          <cell r="K11">
            <v>13.742406123522002</v>
          </cell>
          <cell r="L11">
            <v>8.7709593859455577</v>
          </cell>
          <cell r="M11">
            <v>11.604684026364129</v>
          </cell>
          <cell r="P11">
            <v>2018</v>
          </cell>
          <cell r="Q11">
            <v>26.275000000000002</v>
          </cell>
          <cell r="R11">
            <v>20.528333333333332</v>
          </cell>
          <cell r="S11">
            <v>23.748232019451319</v>
          </cell>
          <cell r="T11">
            <v>1.1063981511751737</v>
          </cell>
          <cell r="U11">
            <v>0.86441522537422222</v>
          </cell>
        </row>
        <row r="12">
          <cell r="J12">
            <v>42491</v>
          </cell>
          <cell r="K12">
            <v>12.999133305431073</v>
          </cell>
          <cell r="L12">
            <v>5.3189258396273855</v>
          </cell>
          <cell r="M12">
            <v>9.6966440951354862</v>
          </cell>
          <cell r="P12">
            <v>2019</v>
          </cell>
          <cell r="Q12">
            <v>27.537500000000005</v>
          </cell>
          <cell r="R12">
            <v>21.512499999999999</v>
          </cell>
          <cell r="S12">
            <v>24.905232209910523</v>
          </cell>
          <cell r="T12">
            <v>1.105691357057174</v>
          </cell>
          <cell r="U12">
            <v>0.86377431933517745</v>
          </cell>
        </row>
        <row r="13">
          <cell r="J13">
            <v>42522</v>
          </cell>
          <cell r="K13">
            <v>14.452684459540254</v>
          </cell>
          <cell r="L13">
            <v>7.7277226711721898</v>
          </cell>
          <cell r="M13">
            <v>11.560950890541985</v>
          </cell>
          <cell r="P13">
            <v>2020</v>
          </cell>
          <cell r="Q13">
            <v>28.837500000000002</v>
          </cell>
          <cell r="R13">
            <v>23.169999999999998</v>
          </cell>
          <cell r="S13">
            <v>26.356703147494059</v>
          </cell>
          <cell r="T13">
            <v>1.0941239440541262</v>
          </cell>
          <cell r="U13">
            <v>0.87909325647972603</v>
          </cell>
        </row>
        <row r="14">
          <cell r="J14">
            <v>42552</v>
          </cell>
          <cell r="K14">
            <v>21.07082254282243</v>
          </cell>
          <cell r="L14">
            <v>13.093401789894903</v>
          </cell>
          <cell r="M14">
            <v>17.640531619063594</v>
          </cell>
          <cell r="P14">
            <v>2021</v>
          </cell>
          <cell r="Q14">
            <v>30.25</v>
          </cell>
          <cell r="R14">
            <v>24.757500000000004</v>
          </cell>
          <cell r="S14">
            <v>27.841350847663552</v>
          </cell>
          <cell r="T14">
            <v>1.0865133723401421</v>
          </cell>
          <cell r="U14">
            <v>0.88923486994086187</v>
          </cell>
        </row>
        <row r="15">
          <cell r="J15">
            <v>42583</v>
          </cell>
          <cell r="K15">
            <v>24.127774821092128</v>
          </cell>
          <cell r="L15">
            <v>18.498596563819937</v>
          </cell>
          <cell r="M15">
            <v>21.707228170465086</v>
          </cell>
          <cell r="P15">
            <v>2022</v>
          </cell>
          <cell r="Q15">
            <v>33.373780833333335</v>
          </cell>
          <cell r="R15">
            <v>26.994724166666668</v>
          </cell>
          <cell r="S15">
            <v>30.576130941519466</v>
          </cell>
          <cell r="T15">
            <v>1.0914978385317853</v>
          </cell>
          <cell r="U15">
            <v>0.88286919683518261</v>
          </cell>
        </row>
        <row r="16">
          <cell r="J16">
            <v>42614</v>
          </cell>
          <cell r="K16">
            <v>22.76162437313263</v>
          </cell>
          <cell r="L16">
            <v>18.95</v>
          </cell>
          <cell r="M16">
            <v>21.122625892685598</v>
          </cell>
          <cell r="P16">
            <v>2023</v>
          </cell>
          <cell r="Q16">
            <v>37.615015000000007</v>
          </cell>
          <cell r="R16">
            <v>30.191510833333336</v>
          </cell>
          <cell r="S16">
            <v>34.341261512259017</v>
          </cell>
          <cell r="T16">
            <v>1.0953300299283513</v>
          </cell>
          <cell r="U16">
            <v>0.8791613791635372</v>
          </cell>
        </row>
        <row r="17">
          <cell r="J17">
            <v>42644</v>
          </cell>
          <cell r="K17">
            <v>21.7</v>
          </cell>
          <cell r="L17">
            <v>19.878899992173199</v>
          </cell>
          <cell r="M17">
            <v>20.916926996634473</v>
          </cell>
          <cell r="P17">
            <v>2024</v>
          </cell>
          <cell r="Q17">
            <v>41.471919166666659</v>
          </cell>
          <cell r="R17">
            <v>33.477644999999995</v>
          </cell>
          <cell r="S17">
            <v>37.960120933796439</v>
          </cell>
          <cell r="T17">
            <v>1.092512830477935</v>
          </cell>
          <cell r="U17">
            <v>0.88191618404972916</v>
          </cell>
        </row>
        <row r="18">
          <cell r="J18">
            <v>42675</v>
          </cell>
          <cell r="K18">
            <v>24.356777295042487</v>
          </cell>
          <cell r="L18">
            <v>22.063697118173007</v>
          </cell>
          <cell r="M18">
            <v>23.37075281898861</v>
          </cell>
          <cell r="P18">
            <v>2025</v>
          </cell>
          <cell r="Q18">
            <v>43.59779666666666</v>
          </cell>
          <cell r="R18">
            <v>35.397160833333338</v>
          </cell>
          <cell r="S18">
            <v>39.990214803924012</v>
          </cell>
          <cell r="T18">
            <v>1.0902116150271004</v>
          </cell>
          <cell r="U18">
            <v>0.88514555390335181</v>
          </cell>
        </row>
        <row r="19">
          <cell r="J19">
            <v>42705</v>
          </cell>
          <cell r="K19">
            <v>27.516404693602158</v>
          </cell>
          <cell r="L19">
            <v>23.031083086216086</v>
          </cell>
          <cell r="M19">
            <v>25.587716402426146</v>
          </cell>
          <cell r="P19">
            <v>2026</v>
          </cell>
          <cell r="Q19">
            <v>45.439878333333333</v>
          </cell>
          <cell r="R19">
            <v>36.976436666666665</v>
          </cell>
          <cell r="S19">
            <v>41.722589955446999</v>
          </cell>
          <cell r="T19">
            <v>1.0890953409617139</v>
          </cell>
          <cell r="U19">
            <v>0.88624499836063719</v>
          </cell>
        </row>
        <row r="20">
          <cell r="J20">
            <v>42736</v>
          </cell>
          <cell r="K20">
            <v>26.512499999999999</v>
          </cell>
          <cell r="L20">
            <v>23.369615931925345</v>
          </cell>
          <cell r="M20">
            <v>25.161059850727895</v>
          </cell>
          <cell r="P20">
            <v>2027</v>
          </cell>
          <cell r="Q20">
            <v>47.694152500000001</v>
          </cell>
          <cell r="R20">
            <v>38.99106166666666</v>
          </cell>
          <cell r="S20">
            <v>43.868946538759737</v>
          </cell>
          <cell r="T20">
            <v>1.0871962119687684</v>
          </cell>
          <cell r="U20">
            <v>0.88880779556027645</v>
          </cell>
        </row>
        <row r="21">
          <cell r="J21">
            <v>42767</v>
          </cell>
          <cell r="K21">
            <v>25.816940455213651</v>
          </cell>
          <cell r="L21">
            <v>22.793794054212004</v>
          </cell>
          <cell r="M21">
            <v>24.516987502782939</v>
          </cell>
          <cell r="P21">
            <v>2028</v>
          </cell>
          <cell r="Q21">
            <v>48.91536</v>
          </cell>
          <cell r="R21">
            <v>39.861495833333343</v>
          </cell>
          <cell r="S21">
            <v>44.929089872644511</v>
          </cell>
          <cell r="T21">
            <v>1.0887235895197283</v>
          </cell>
          <cell r="U21">
            <v>0.88720906535886412</v>
          </cell>
        </row>
        <row r="22">
          <cell r="J22">
            <v>42795</v>
          </cell>
          <cell r="K22">
            <v>23.114644416803152</v>
          </cell>
          <cell r="L22">
            <v>20.228401408340073</v>
          </cell>
          <cell r="M22">
            <v>21.873559923164027</v>
          </cell>
          <cell r="P22">
            <v>2029</v>
          </cell>
          <cell r="Q22">
            <v>50.265955833333329</v>
          </cell>
          <cell r="R22">
            <v>41.034064166666674</v>
          </cell>
          <cell r="S22">
            <v>46.213470067714304</v>
          </cell>
          <cell r="T22">
            <v>1.0876905750570367</v>
          </cell>
          <cell r="U22">
            <v>0.88792432393718745</v>
          </cell>
        </row>
        <row r="23">
          <cell r="J23">
            <v>42826</v>
          </cell>
          <cell r="K23">
            <v>19.631449563390138</v>
          </cell>
          <cell r="L23">
            <v>15.169286215442858</v>
          </cell>
          <cell r="M23">
            <v>17.712719323772806</v>
          </cell>
          <cell r="P23">
            <v>2030</v>
          </cell>
          <cell r="Q23">
            <v>52.490934166666669</v>
          </cell>
          <cell r="R23">
            <v>42.648744166666667</v>
          </cell>
          <cell r="S23">
            <v>48.163522948517681</v>
          </cell>
          <cell r="T23">
            <v>1.0898483116107305</v>
          </cell>
          <cell r="U23">
            <v>0.88549884966376324</v>
          </cell>
        </row>
        <row r="24">
          <cell r="J24">
            <v>42856</v>
          </cell>
          <cell r="K24">
            <v>17.946306514167055</v>
          </cell>
          <cell r="L24">
            <v>11.133726018371117</v>
          </cell>
          <cell r="M24">
            <v>15.016896900974801</v>
          </cell>
          <cell r="P24">
            <v>2031</v>
          </cell>
          <cell r="Q24">
            <v>54.414976666666661</v>
          </cell>
          <cell r="R24">
            <v>44.332940000000001</v>
          </cell>
          <cell r="S24">
            <v>50.018286593306748</v>
          </cell>
          <cell r="T24">
            <v>1.0879016530315986</v>
          </cell>
          <cell r="U24">
            <v>0.88633463917839328</v>
          </cell>
        </row>
        <row r="25">
          <cell r="J25">
            <v>42887</v>
          </cell>
          <cell r="K25">
            <v>17.263649943215452</v>
          </cell>
          <cell r="L25">
            <v>10.646622023123673</v>
          </cell>
          <cell r="M25">
            <v>14.418327937575986</v>
          </cell>
          <cell r="P25">
            <v>2032</v>
          </cell>
          <cell r="Q25">
            <v>55.419961666666666</v>
          </cell>
          <cell r="R25">
            <v>45.326558333333331</v>
          </cell>
          <cell r="S25">
            <v>50.981797749060483</v>
          </cell>
          <cell r="T25">
            <v>1.0870538920469506</v>
          </cell>
          <cell r="U25">
            <v>0.88907336215244848</v>
          </cell>
        </row>
        <row r="26">
          <cell r="J26">
            <v>42917</v>
          </cell>
          <cell r="K26">
            <v>24.08557421264841</v>
          </cell>
          <cell r="L26">
            <v>17.227119331207238</v>
          </cell>
          <cell r="M26">
            <v>21.136438613628705</v>
          </cell>
          <cell r="P26">
            <v>2033</v>
          </cell>
          <cell r="Q26">
            <v>56.975466666666669</v>
          </cell>
          <cell r="R26">
            <v>46.760736666666666</v>
          </cell>
          <cell r="S26">
            <v>52.489045366750027</v>
          </cell>
          <cell r="T26">
            <v>1.0854734786767266</v>
          </cell>
          <cell r="U26">
            <v>0.89086658635037697</v>
          </cell>
        </row>
        <row r="27">
          <cell r="J27">
            <v>42948</v>
          </cell>
          <cell r="K27">
            <v>28.751045306520751</v>
          </cell>
          <cell r="L27">
            <v>21.298004984739237</v>
          </cell>
          <cell r="M27">
            <v>25.546237968154699</v>
          </cell>
          <cell r="P27">
            <v>2034</v>
          </cell>
          <cell r="Q27">
            <v>58.652556666666662</v>
          </cell>
          <cell r="R27">
            <v>48.254604166666667</v>
          </cell>
          <cell r="S27">
            <v>54.069080614346809</v>
          </cell>
          <cell r="T27">
            <v>1.0847707414337588</v>
          </cell>
          <cell r="U27">
            <v>0.89246208033104013</v>
          </cell>
        </row>
        <row r="28">
          <cell r="J28">
            <v>42979</v>
          </cell>
          <cell r="K28">
            <v>26.535213803492198</v>
          </cell>
          <cell r="L28">
            <v>23.996174265007472</v>
          </cell>
          <cell r="M28">
            <v>25.443426801943765</v>
          </cell>
          <cell r="P28">
            <v>2035</v>
          </cell>
          <cell r="Q28">
            <v>58.891550833333326</v>
          </cell>
          <cell r="R28">
            <v>48.923639166666668</v>
          </cell>
          <cell r="S28">
            <v>54.513001418765413</v>
          </cell>
          <cell r="T28">
            <v>1.0803211949555331</v>
          </cell>
          <cell r="U28">
            <v>0.8974673544543692</v>
          </cell>
        </row>
        <row r="29">
          <cell r="J29">
            <v>43009</v>
          </cell>
          <cell r="K29">
            <v>25.710164481023089</v>
          </cell>
          <cell r="L29">
            <v>21.269705964897064</v>
          </cell>
          <cell r="M29">
            <v>23.800767319088898</v>
          </cell>
          <cell r="P29">
            <v>2036</v>
          </cell>
          <cell r="Q29">
            <v>61.015539166666677</v>
          </cell>
          <cell r="R29">
            <v>50.492087500000004</v>
          </cell>
          <cell r="S29">
            <v>56.388583043072323</v>
          </cell>
          <cell r="T29">
            <v>1.0820548393645584</v>
          </cell>
          <cell r="U29">
            <v>0.8954310389646023</v>
          </cell>
        </row>
        <row r="30">
          <cell r="J30">
            <v>43040</v>
          </cell>
          <cell r="K30">
            <v>26.640026280423847</v>
          </cell>
          <cell r="L30">
            <v>24.106327004752977</v>
          </cell>
          <cell r="M30">
            <v>25.550535591885371</v>
          </cell>
          <cell r="P30">
            <v>2037</v>
          </cell>
          <cell r="Q30">
            <v>62.571659166666656</v>
          </cell>
          <cell r="R30">
            <v>52.025760833333344</v>
          </cell>
          <cell r="S30">
            <v>57.93256762464457</v>
          </cell>
          <cell r="T30">
            <v>1.0800774371348356</v>
          </cell>
          <cell r="U30">
            <v>0.89803996208863934</v>
          </cell>
        </row>
        <row r="31">
          <cell r="J31">
            <v>43070</v>
          </cell>
          <cell r="K31">
            <v>28.283778401137312</v>
          </cell>
          <cell r="L31">
            <v>25.245000000000001</v>
          </cell>
          <cell r="M31">
            <v>26.977103688648263</v>
          </cell>
          <cell r="P31">
            <v>2038</v>
          </cell>
          <cell r="Q31">
            <v>65.967674166666654</v>
          </cell>
          <cell r="R31">
            <v>55.11894916666666</v>
          </cell>
          <cell r="S31">
            <v>61.196705134968845</v>
          </cell>
          <cell r="T31">
            <v>1.0779612075711507</v>
          </cell>
          <cell r="U31">
            <v>0.90068491506368287</v>
          </cell>
        </row>
        <row r="32">
          <cell r="J32">
            <v>43101</v>
          </cell>
          <cell r="K32">
            <v>28.370196476515503</v>
          </cell>
          <cell r="L32">
            <v>26.017614207686009</v>
          </cell>
          <cell r="M32">
            <v>27.358586100918821</v>
          </cell>
          <cell r="P32">
            <v>0</v>
          </cell>
        </row>
        <row r="33">
          <cell r="J33">
            <v>43132</v>
          </cell>
          <cell r="K33">
            <v>28.022273440098356</v>
          </cell>
          <cell r="L33">
            <v>25.036683800606152</v>
          </cell>
          <cell r="M33">
            <v>26.738469895116708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J34">
            <v>43160</v>
          </cell>
          <cell r="K34">
            <v>25.715404781146269</v>
          </cell>
          <cell r="L34">
            <v>23.538198174823435</v>
          </cell>
          <cell r="M34">
            <v>24.779205940427449</v>
          </cell>
        </row>
        <row r="35">
          <cell r="J35">
            <v>43191</v>
          </cell>
          <cell r="K35">
            <v>22.234836160229261</v>
          </cell>
          <cell r="L35">
            <v>15.889428656539973</v>
          </cell>
          <cell r="M35">
            <v>19.506310933642865</v>
          </cell>
        </row>
        <row r="36">
          <cell r="J36">
            <v>43221</v>
          </cell>
          <cell r="K36">
            <v>18.757405910996749</v>
          </cell>
          <cell r="L36">
            <v>12.891880349649275</v>
          </cell>
          <cell r="M36">
            <v>16.235229919617336</v>
          </cell>
        </row>
        <row r="37">
          <cell r="J37">
            <v>43252</v>
          </cell>
          <cell r="K37">
            <v>17.113191708415595</v>
          </cell>
          <cell r="L37">
            <v>13.026956036014669</v>
          </cell>
          <cell r="M37">
            <v>15.356110369283195</v>
          </cell>
        </row>
        <row r="38">
          <cell r="J38">
            <v>43282</v>
          </cell>
          <cell r="K38">
            <v>26.555384203874869</v>
          </cell>
          <cell r="L38">
            <v>16.006244800447529</v>
          </cell>
          <cell r="M38">
            <v>22.019254260401112</v>
          </cell>
        </row>
        <row r="39">
          <cell r="J39">
            <v>43313</v>
          </cell>
          <cell r="K39">
            <v>31.181257593450532</v>
          </cell>
          <cell r="L39">
            <v>20.361527908798021</v>
          </cell>
          <cell r="M39">
            <v>26.52877382904995</v>
          </cell>
        </row>
        <row r="40">
          <cell r="J40">
            <v>43344</v>
          </cell>
          <cell r="K40">
            <v>29.524429356805761</v>
          </cell>
          <cell r="L40">
            <v>26.042822353893634</v>
          </cell>
          <cell r="M40">
            <v>28.027338345553545</v>
          </cell>
        </row>
        <row r="41">
          <cell r="J41">
            <v>43374</v>
          </cell>
          <cell r="K41">
            <v>29.311356777414211</v>
          </cell>
          <cell r="L41">
            <v>24.19455475370399</v>
          </cell>
          <cell r="M41">
            <v>27.111131907218812</v>
          </cell>
        </row>
        <row r="42">
          <cell r="J42">
            <v>43405</v>
          </cell>
          <cell r="K42">
            <v>29.11017261128864</v>
          </cell>
          <cell r="L42">
            <v>26.03063632546224</v>
          </cell>
          <cell r="M42">
            <v>27.785972008383286</v>
          </cell>
        </row>
        <row r="43">
          <cell r="J43">
            <v>43435</v>
          </cell>
          <cell r="K43">
            <v>30.844069461613614</v>
          </cell>
          <cell r="L43">
            <v>26.984928595556305</v>
          </cell>
          <cell r="M43">
            <v>29.184638889208969</v>
          </cell>
        </row>
        <row r="44">
          <cell r="J44">
            <v>43466</v>
          </cell>
          <cell r="K44">
            <v>29.573550363013595</v>
          </cell>
          <cell r="L44">
            <v>27.328658242896235</v>
          </cell>
          <cell r="M44">
            <v>28.608246751363129</v>
          </cell>
        </row>
        <row r="45">
          <cell r="J45">
            <v>43497</v>
          </cell>
          <cell r="K45">
            <v>29.124709450361088</v>
          </cell>
          <cell r="L45">
            <v>26.353207533003431</v>
          </cell>
          <cell r="M45">
            <v>27.932963625897294</v>
          </cell>
        </row>
        <row r="46">
          <cell r="J46">
            <v>43525</v>
          </cell>
          <cell r="K46">
            <v>26.952352077629257</v>
          </cell>
          <cell r="L46">
            <v>25.07774996098253</v>
          </cell>
          <cell r="M46">
            <v>26.146273167471165</v>
          </cell>
        </row>
        <row r="47">
          <cell r="J47">
            <v>43556</v>
          </cell>
          <cell r="K47">
            <v>24.114310911810307</v>
          </cell>
          <cell r="L47">
            <v>16.555649054195648</v>
          </cell>
          <cell r="M47">
            <v>20.864086313036005</v>
          </cell>
        </row>
        <row r="48">
          <cell r="J48">
            <v>43586</v>
          </cell>
          <cell r="K48">
            <v>21.783388750262979</v>
          </cell>
          <cell r="L48">
            <v>13.839071737995361</v>
          </cell>
          <cell r="M48">
            <v>18.367332434987901</v>
          </cell>
          <cell r="U48">
            <v>0.84603740708183717</v>
          </cell>
          <cell r="V48">
            <v>0.15396259291816258</v>
          </cell>
        </row>
        <row r="49">
          <cell r="J49">
            <v>43617</v>
          </cell>
          <cell r="K49">
            <v>18.766142586840417</v>
          </cell>
          <cell r="L49">
            <v>14.091970256777238</v>
          </cell>
          <cell r="M49">
            <v>16.756248484913247</v>
          </cell>
        </row>
        <row r="50">
          <cell r="J50">
            <v>43647</v>
          </cell>
          <cell r="K50">
            <v>28.156847961338194</v>
          </cell>
          <cell r="L50">
            <v>16.583391230690143</v>
          </cell>
          <cell r="M50">
            <v>23.18026156715953</v>
          </cell>
        </row>
        <row r="51">
          <cell r="J51">
            <v>43678</v>
          </cell>
          <cell r="K51">
            <v>32.662312588523626</v>
          </cell>
          <cell r="L51">
            <v>20.612492997608811</v>
          </cell>
          <cell r="M51">
            <v>27.480890164430253</v>
          </cell>
        </row>
        <row r="52">
          <cell r="J52">
            <v>43709</v>
          </cell>
          <cell r="K52">
            <v>30.657173021178274</v>
          </cell>
          <cell r="L52">
            <v>27.040380334422128</v>
          </cell>
          <cell r="M52">
            <v>29.101952165873129</v>
          </cell>
        </row>
        <row r="53">
          <cell r="J53">
            <v>43739</v>
          </cell>
          <cell r="K53">
            <v>29.929716151768428</v>
          </cell>
          <cell r="L53">
            <v>26.706347644052912</v>
          </cell>
          <cell r="M53">
            <v>28.54366769345075</v>
          </cell>
        </row>
        <row r="54">
          <cell r="J54">
            <v>43770</v>
          </cell>
          <cell r="K54">
            <v>29.842889335961026</v>
          </cell>
          <cell r="L54">
            <v>27.184032679572248</v>
          </cell>
          <cell r="M54">
            <v>28.69958097371385</v>
          </cell>
        </row>
        <row r="55">
          <cell r="J55">
            <v>43800</v>
          </cell>
          <cell r="K55">
            <v>31.541877927216731</v>
          </cell>
          <cell r="L55">
            <v>28.120797083713406</v>
          </cell>
          <cell r="M55">
            <v>30.070813164510298</v>
          </cell>
        </row>
        <row r="56">
          <cell r="J56">
            <v>43831</v>
          </cell>
          <cell r="K56">
            <v>30.862077259882998</v>
          </cell>
          <cell r="L56">
            <v>28.619831310573488</v>
          </cell>
          <cell r="M56">
            <v>29.897911501679907</v>
          </cell>
        </row>
        <row r="57">
          <cell r="J57">
            <v>43862</v>
          </cell>
          <cell r="K57">
            <v>30.660883097476148</v>
          </cell>
          <cell r="L57">
            <v>27.88547165233469</v>
          </cell>
          <cell r="M57">
            <v>29.467456176065319</v>
          </cell>
        </row>
        <row r="58">
          <cell r="J58">
            <v>43891</v>
          </cell>
          <cell r="K58">
            <v>28.231794593420354</v>
          </cell>
          <cell r="L58">
            <v>26.445856740740258</v>
          </cell>
          <cell r="M58">
            <v>27.463841316767912</v>
          </cell>
        </row>
        <row r="59">
          <cell r="J59">
            <v>43922</v>
          </cell>
          <cell r="K59">
            <v>25.362244231471813</v>
          </cell>
          <cell r="L59">
            <v>17.479805500749745</v>
          </cell>
          <cell r="M59">
            <v>21.972795577261323</v>
          </cell>
        </row>
        <row r="60">
          <cell r="J60">
            <v>43952</v>
          </cell>
          <cell r="K60">
            <v>22.878020041644106</v>
          </cell>
          <cell r="L60">
            <v>14.40060066043824</v>
          </cell>
          <cell r="M60">
            <v>19.232729707725582</v>
          </cell>
        </row>
        <row r="61">
          <cell r="J61">
            <v>43983</v>
          </cell>
          <cell r="K61">
            <v>20.579630834437804</v>
          </cell>
          <cell r="L61">
            <v>13.942993784243583</v>
          </cell>
          <cell r="M61">
            <v>17.725876902854289</v>
          </cell>
        </row>
        <row r="62">
          <cell r="J62">
            <v>44013</v>
          </cell>
          <cell r="K62">
            <v>29.473686050306409</v>
          </cell>
          <cell r="L62">
            <v>18.955055568155</v>
          </cell>
          <cell r="M62">
            <v>24.950674942981301</v>
          </cell>
        </row>
        <row r="63">
          <cell r="J63">
            <v>44044</v>
          </cell>
          <cell r="K63">
            <v>33.862677050700441</v>
          </cell>
          <cell r="L63">
            <v>22.885690956802229</v>
          </cell>
          <cell r="M63">
            <v>29.142573030324208</v>
          </cell>
        </row>
        <row r="64">
          <cell r="J64">
            <v>44075</v>
          </cell>
          <cell r="K64">
            <v>31.951742191218759</v>
          </cell>
          <cell r="L64">
            <v>27.580914182923671</v>
          </cell>
          <cell r="M64">
            <v>30.072286147651869</v>
          </cell>
        </row>
        <row r="65">
          <cell r="J65">
            <v>44105</v>
          </cell>
          <cell r="K65">
            <v>31.49120433929599</v>
          </cell>
          <cell r="L65">
            <v>26.630407148323638</v>
          </cell>
          <cell r="M65">
            <v>29.401061547177875</v>
          </cell>
        </row>
        <row r="66">
          <cell r="J66">
            <v>44136</v>
          </cell>
          <cell r="K66">
            <v>30.99255516157195</v>
          </cell>
          <cell r="L66">
            <v>28.115100713157727</v>
          </cell>
          <cell r="M66">
            <v>29.755249748753833</v>
          </cell>
        </row>
        <row r="67">
          <cell r="J67">
            <v>44166</v>
          </cell>
          <cell r="K67">
            <v>32.593685458769087</v>
          </cell>
          <cell r="L67">
            <v>29.017685796496</v>
          </cell>
          <cell r="M67">
            <v>31.056005603991657</v>
          </cell>
        </row>
        <row r="68">
          <cell r="J68">
            <v>44197</v>
          </cell>
          <cell r="K68">
            <v>32.351076680335083</v>
          </cell>
          <cell r="L68">
            <v>28.476445343519156</v>
          </cell>
          <cell r="M68">
            <v>30.684985205504233</v>
          </cell>
        </row>
        <row r="69">
          <cell r="J69">
            <v>44228</v>
          </cell>
          <cell r="K69">
            <v>31.83513543884369</v>
          </cell>
          <cell r="L69">
            <v>28.017383144244874</v>
          </cell>
          <cell r="M69">
            <v>30.193501952166201</v>
          </cell>
        </row>
        <row r="70">
          <cell r="J70">
            <v>44256</v>
          </cell>
          <cell r="K70">
            <v>30.15279431195739</v>
          </cell>
          <cell r="L70">
            <v>26.53200766385077</v>
          </cell>
          <cell r="M70">
            <v>28.595856053271543</v>
          </cell>
        </row>
        <row r="71">
          <cell r="J71">
            <v>44287</v>
          </cell>
          <cell r="K71">
            <v>26.595733477106776</v>
          </cell>
          <cell r="L71">
            <v>19.390738933537303</v>
          </cell>
          <cell r="M71">
            <v>23.497585823371899</v>
          </cell>
        </row>
        <row r="72">
          <cell r="J72">
            <v>44317</v>
          </cell>
          <cell r="K72">
            <v>23.770897936265449</v>
          </cell>
          <cell r="L72">
            <v>17.125502767535693</v>
          </cell>
          <cell r="M72">
            <v>20.91337801371165</v>
          </cell>
        </row>
        <row r="73">
          <cell r="J73">
            <v>44348</v>
          </cell>
          <cell r="K73">
            <v>20.781486516277194</v>
          </cell>
          <cell r="L73">
            <v>17.575517919390837</v>
          </cell>
          <cell r="M73">
            <v>19.402920019616058</v>
          </cell>
        </row>
        <row r="74">
          <cell r="J74">
            <v>44378</v>
          </cell>
          <cell r="K74">
            <v>30.738544514445369</v>
          </cell>
          <cell r="L74">
            <v>22.865914163656768</v>
          </cell>
          <cell r="M74">
            <v>27.35331346360627</v>
          </cell>
        </row>
        <row r="75">
          <cell r="J75">
            <v>44409</v>
          </cell>
          <cell r="K75">
            <v>35.424344576353676</v>
          </cell>
          <cell r="L75">
            <v>26.615342001387955</v>
          </cell>
          <cell r="M75">
            <v>31.636473469118414</v>
          </cell>
        </row>
        <row r="76">
          <cell r="J76">
            <v>44440</v>
          </cell>
          <cell r="K76">
            <v>33.645474906945836</v>
          </cell>
          <cell r="L76">
            <v>29.521803930079585</v>
          </cell>
          <cell r="M76">
            <v>31.872296386893346</v>
          </cell>
        </row>
        <row r="77">
          <cell r="J77">
            <v>44470</v>
          </cell>
          <cell r="K77">
            <v>33.321625783616454</v>
          </cell>
          <cell r="L77">
            <v>27.247782072888498</v>
          </cell>
          <cell r="M77">
            <v>30.709872988003433</v>
          </cell>
        </row>
        <row r="78">
          <cell r="J78">
            <v>44501</v>
          </cell>
          <cell r="K78">
            <v>33.392698288915028</v>
          </cell>
          <cell r="L78">
            <v>29.128986053079807</v>
          </cell>
          <cell r="M78">
            <v>31.559302027505879</v>
          </cell>
        </row>
        <row r="79">
          <cell r="J79">
            <v>44531</v>
          </cell>
          <cell r="K79">
            <v>35.686344522575013</v>
          </cell>
          <cell r="L79">
            <v>30.190631797570397</v>
          </cell>
          <cell r="M79">
            <v>33.323188050823028</v>
          </cell>
        </row>
        <row r="80">
          <cell r="J80">
            <v>44562</v>
          </cell>
          <cell r="K80">
            <v>33.909414948180185</v>
          </cell>
          <cell r="L80">
            <v>29.814560277347006</v>
          </cell>
          <cell r="M80">
            <v>32.14862743972192</v>
          </cell>
        </row>
        <row r="81">
          <cell r="J81">
            <v>44593</v>
          </cell>
          <cell r="K81">
            <v>33.780972220025554</v>
          </cell>
          <cell r="L81">
            <v>29.149613478223177</v>
          </cell>
          <cell r="M81">
            <v>31.789487961050529</v>
          </cell>
        </row>
        <row r="82">
          <cell r="J82">
            <v>44621</v>
          </cell>
          <cell r="K82">
            <v>31.820464900302021</v>
          </cell>
          <cell r="L82">
            <v>27.542219687864051</v>
          </cell>
          <cell r="M82">
            <v>29.980819458953693</v>
          </cell>
        </row>
        <row r="83">
          <cell r="J83">
            <v>44652</v>
          </cell>
          <cell r="K83">
            <v>28.242361468585571</v>
          </cell>
          <cell r="L83">
            <v>20.938376879800604</v>
          </cell>
          <cell r="M83">
            <v>25.101648095408031</v>
          </cell>
        </row>
        <row r="84">
          <cell r="J84">
            <v>44682</v>
          </cell>
          <cell r="K84">
            <v>26.106327461722664</v>
          </cell>
          <cell r="L84">
            <v>20.673550360706571</v>
          </cell>
          <cell r="M84">
            <v>23.770233308285743</v>
          </cell>
        </row>
        <row r="85">
          <cell r="J85">
            <v>44713</v>
          </cell>
          <cell r="K85">
            <v>27.457289492372841</v>
          </cell>
          <cell r="L85">
            <v>22.734538022752201</v>
          </cell>
          <cell r="M85">
            <v>25.426506360435965</v>
          </cell>
        </row>
        <row r="86">
          <cell r="J86">
            <v>44743</v>
          </cell>
          <cell r="K86">
            <v>34.502239045955974</v>
          </cell>
          <cell r="L86">
            <v>26.549710999200162</v>
          </cell>
          <cell r="M86">
            <v>31.082651985850973</v>
          </cell>
        </row>
        <row r="87">
          <cell r="J87">
            <v>44774</v>
          </cell>
          <cell r="K87">
            <v>38.815773860423526</v>
          </cell>
          <cell r="L87">
            <v>28.690870643587161</v>
          </cell>
          <cell r="M87">
            <v>34.462065477183884</v>
          </cell>
        </row>
        <row r="88">
          <cell r="J88">
            <v>44805</v>
          </cell>
          <cell r="K88">
            <v>38.048738714156848</v>
          </cell>
          <cell r="L88">
            <v>32.363865348096631</v>
          </cell>
          <cell r="M88">
            <v>35.604243166750955</v>
          </cell>
        </row>
        <row r="89">
          <cell r="J89">
            <v>44835</v>
          </cell>
          <cell r="K89">
            <v>35.969447567676362</v>
          </cell>
          <cell r="L89">
            <v>29.366313099132292</v>
          </cell>
          <cell r="M89">
            <v>33.130099746202411</v>
          </cell>
        </row>
        <row r="90">
          <cell r="J90">
            <v>44866</v>
          </cell>
          <cell r="K90">
            <v>37.719132240648271</v>
          </cell>
          <cell r="L90">
            <v>32.472656173301871</v>
          </cell>
          <cell r="M90">
            <v>35.463147531689316</v>
          </cell>
        </row>
        <row r="91">
          <cell r="J91">
            <v>44896</v>
          </cell>
          <cell r="K91">
            <v>39.309926329276294</v>
          </cell>
          <cell r="L91">
            <v>33.778192847987938</v>
          </cell>
          <cell r="M91">
            <v>36.931280932322302</v>
          </cell>
        </row>
        <row r="92">
          <cell r="J92">
            <v>44927</v>
          </cell>
          <cell r="K92">
            <v>38.839300000000001</v>
          </cell>
          <cell r="L92">
            <v>32.454149999999998</v>
          </cell>
          <cell r="M92">
            <v>36.093685499999999</v>
          </cell>
        </row>
        <row r="93">
          <cell r="J93">
            <v>44958</v>
          </cell>
          <cell r="K93">
            <v>39.823665012575262</v>
          </cell>
          <cell r="L93">
            <v>33.329624279289717</v>
          </cell>
          <cell r="M93">
            <v>37.031227497262478</v>
          </cell>
        </row>
        <row r="94">
          <cell r="J94">
            <v>44986</v>
          </cell>
          <cell r="K94">
            <v>35.65099948002927</v>
          </cell>
          <cell r="L94">
            <v>30.494258706310443</v>
          </cell>
          <cell r="M94">
            <v>33.433600947330177</v>
          </cell>
        </row>
        <row r="95">
          <cell r="J95">
            <v>45017</v>
          </cell>
          <cell r="K95">
            <v>32.812560873833647</v>
          </cell>
          <cell r="L95">
            <v>26.038169813757104</v>
          </cell>
          <cell r="M95">
            <v>29.899572718000734</v>
          </cell>
        </row>
        <row r="96">
          <cell r="J96">
            <v>45047</v>
          </cell>
          <cell r="K96">
            <v>29.376951248569767</v>
          </cell>
          <cell r="L96">
            <v>23.954196605579735</v>
          </cell>
          <cell r="M96">
            <v>27.04516675208405</v>
          </cell>
        </row>
        <row r="97">
          <cell r="J97">
            <v>45078</v>
          </cell>
          <cell r="K97">
            <v>34.498015359686946</v>
          </cell>
          <cell r="L97">
            <v>26.632963242854373</v>
          </cell>
          <cell r="M97">
            <v>31.116042949448939</v>
          </cell>
        </row>
        <row r="98">
          <cell r="J98">
            <v>45108</v>
          </cell>
          <cell r="K98">
            <v>38.051570833982097</v>
          </cell>
          <cell r="L98">
            <v>30.181879024783019</v>
          </cell>
          <cell r="M98">
            <v>34.66760335602649</v>
          </cell>
        </row>
        <row r="99">
          <cell r="J99">
            <v>45139</v>
          </cell>
          <cell r="K99">
            <v>41.945018870196122</v>
          </cell>
          <cell r="L99">
            <v>30.739474001794068</v>
          </cell>
          <cell r="M99">
            <v>37.126634576783239</v>
          </cell>
        </row>
        <row r="100">
          <cell r="J100">
            <v>45170</v>
          </cell>
          <cell r="K100">
            <v>42.537447508213177</v>
          </cell>
          <cell r="L100">
            <v>35.096304792867933</v>
          </cell>
          <cell r="M100">
            <v>39.337756140614715</v>
          </cell>
        </row>
        <row r="101">
          <cell r="J101">
            <v>45200</v>
          </cell>
          <cell r="K101">
            <v>38.790383420471649</v>
          </cell>
          <cell r="L101">
            <v>31.316633772310595</v>
          </cell>
          <cell r="M101">
            <v>35.576671071762391</v>
          </cell>
        </row>
        <row r="102">
          <cell r="J102">
            <v>45231</v>
          </cell>
          <cell r="K102">
            <v>41.559746118093521</v>
          </cell>
          <cell r="L102">
            <v>33.841319568510983</v>
          </cell>
          <cell r="M102">
            <v>38.240822701773027</v>
          </cell>
        </row>
        <row r="103">
          <cell r="J103">
            <v>45261</v>
          </cell>
          <cell r="K103">
            <v>43.37411324592766</v>
          </cell>
          <cell r="L103">
            <v>36.185987240182797</v>
          </cell>
          <cell r="M103">
            <v>40.283219063457366</v>
          </cell>
        </row>
        <row r="104">
          <cell r="J104">
            <v>45292</v>
          </cell>
          <cell r="K104">
            <v>44.016098507489197</v>
          </cell>
          <cell r="L104">
            <v>35.668309999999998</v>
          </cell>
          <cell r="M104">
            <v>40.42654944926884</v>
          </cell>
        </row>
        <row r="105">
          <cell r="J105">
            <v>45323</v>
          </cell>
          <cell r="K105">
            <v>46.501495022137838</v>
          </cell>
          <cell r="L105">
            <v>38.071638019323288</v>
          </cell>
          <cell r="M105">
            <v>42.876656510927582</v>
          </cell>
        </row>
        <row r="106">
          <cell r="J106">
            <v>45352</v>
          </cell>
          <cell r="K106">
            <v>39.584318608747061</v>
          </cell>
          <cell r="L106">
            <v>33.591373272340803</v>
          </cell>
          <cell r="M106">
            <v>37.00735211409237</v>
          </cell>
        </row>
        <row r="107">
          <cell r="J107">
            <v>45383</v>
          </cell>
          <cell r="K107">
            <v>37.304765604996319</v>
          </cell>
          <cell r="L107">
            <v>32.564153119809269</v>
          </cell>
          <cell r="M107">
            <v>35.266302236365888</v>
          </cell>
        </row>
        <row r="108">
          <cell r="J108">
            <v>45413</v>
          </cell>
          <cell r="K108">
            <v>31.143902803683616</v>
          </cell>
          <cell r="L108">
            <v>25.293339372187766</v>
          </cell>
          <cell r="M108">
            <v>28.628160528140398</v>
          </cell>
        </row>
        <row r="109">
          <cell r="J109">
            <v>45444</v>
          </cell>
          <cell r="K109">
            <v>35.436619293625611</v>
          </cell>
          <cell r="L109">
            <v>29.098100543118395</v>
          </cell>
          <cell r="M109">
            <v>32.711056230907502</v>
          </cell>
        </row>
        <row r="110">
          <cell r="J110">
            <v>45474</v>
          </cell>
          <cell r="K110">
            <v>41.579554678460511</v>
          </cell>
          <cell r="L110">
            <v>33.071542111134036</v>
          </cell>
          <cell r="M110">
            <v>37.921109274510123</v>
          </cell>
        </row>
        <row r="111">
          <cell r="J111">
            <v>45505</v>
          </cell>
          <cell r="K111">
            <v>46.078261526502878</v>
          </cell>
          <cell r="L111">
            <v>34.152371230279762</v>
          </cell>
          <cell r="M111">
            <v>40.950128699126935</v>
          </cell>
        </row>
        <row r="112">
          <cell r="J112">
            <v>45536</v>
          </cell>
          <cell r="K112">
            <v>47.409299647711279</v>
          </cell>
          <cell r="L112">
            <v>38.656189546906617</v>
          </cell>
          <cell r="M112">
            <v>43.645462304365267</v>
          </cell>
        </row>
        <row r="113">
          <cell r="J113">
            <v>45566</v>
          </cell>
          <cell r="K113">
            <v>43.476124543901463</v>
          </cell>
          <cell r="L113">
            <v>34.638234892380815</v>
          </cell>
          <cell r="M113">
            <v>39.675831993747579</v>
          </cell>
        </row>
        <row r="114">
          <cell r="J114">
            <v>45597</v>
          </cell>
          <cell r="K114">
            <v>46.736819671897166</v>
          </cell>
          <cell r="L114">
            <v>37.3446058505751</v>
          </cell>
          <cell r="M114">
            <v>42.698167728728677</v>
          </cell>
        </row>
        <row r="115">
          <cell r="J115">
            <v>45627</v>
          </cell>
          <cell r="K115">
            <v>46.283949604808633</v>
          </cell>
          <cell r="L115">
            <v>39.129534410403664</v>
          </cell>
          <cell r="M115">
            <v>43.207551071214496</v>
          </cell>
        </row>
        <row r="116">
          <cell r="J116">
            <v>45658</v>
          </cell>
          <cell r="K116">
            <v>46.470406459272333</v>
          </cell>
          <cell r="L116">
            <v>37.81476</v>
          </cell>
          <cell r="M116">
            <v>42.748478481785227</v>
          </cell>
        </row>
        <row r="117">
          <cell r="J117">
            <v>45689</v>
          </cell>
          <cell r="K117">
            <v>49.373502882320381</v>
          </cell>
          <cell r="L117">
            <v>41.246487853973434</v>
          </cell>
          <cell r="M117">
            <v>45.878886420131195</v>
          </cell>
        </row>
        <row r="118">
          <cell r="J118">
            <v>45717</v>
          </cell>
          <cell r="K118">
            <v>42.847235812019534</v>
          </cell>
          <cell r="L118">
            <v>36.617293273186256</v>
          </cell>
          <cell r="M118">
            <v>40.168360520321222</v>
          </cell>
        </row>
        <row r="119">
          <cell r="J119">
            <v>45748</v>
          </cell>
          <cell r="K119">
            <v>41.096437811710516</v>
          </cell>
          <cell r="L119">
            <v>35.346104339975881</v>
          </cell>
          <cell r="M119">
            <v>38.62379441886462</v>
          </cell>
        </row>
        <row r="120">
          <cell r="J120">
            <v>45778</v>
          </cell>
          <cell r="K120">
            <v>32.922851152180058</v>
          </cell>
          <cell r="L120">
            <v>27.015939072298409</v>
          </cell>
          <cell r="M120">
            <v>30.382878957830947</v>
          </cell>
        </row>
        <row r="121">
          <cell r="J121">
            <v>45809</v>
          </cell>
          <cell r="K121">
            <v>38.91532657364192</v>
          </cell>
          <cell r="L121">
            <v>30.673674589968197</v>
          </cell>
          <cell r="M121">
            <v>35.371416220662219</v>
          </cell>
        </row>
        <row r="122">
          <cell r="J122">
            <v>45839</v>
          </cell>
          <cell r="K122">
            <v>44.556760416661788</v>
          </cell>
          <cell r="L122">
            <v>35.512068953029463</v>
          </cell>
          <cell r="M122">
            <v>40.667543087299883</v>
          </cell>
        </row>
        <row r="123">
          <cell r="J123">
            <v>45870</v>
          </cell>
          <cell r="K123">
            <v>50.049413914749003</v>
          </cell>
          <cell r="L123">
            <v>37.368902804978219</v>
          </cell>
          <cell r="M123">
            <v>44.596794137547562</v>
          </cell>
        </row>
        <row r="124">
          <cell r="J124">
            <v>45901</v>
          </cell>
          <cell r="K124">
            <v>50.294362727058555</v>
          </cell>
          <cell r="L124">
            <v>40.787882448212315</v>
          </cell>
          <cell r="M124">
            <v>46.206576207154669</v>
          </cell>
        </row>
        <row r="125">
          <cell r="J125">
            <v>45931</v>
          </cell>
          <cell r="K125">
            <v>43.703257626572451</v>
          </cell>
          <cell r="L125">
            <v>35.098786708475437</v>
          </cell>
          <cell r="M125">
            <v>40.003335131790735</v>
          </cell>
        </row>
        <row r="126">
          <cell r="J126">
            <v>45962</v>
          </cell>
          <cell r="K126">
            <v>45.232729417160556</v>
          </cell>
          <cell r="L126">
            <v>36.907991397286978</v>
          </cell>
          <cell r="M126">
            <v>41.65309206861491</v>
          </cell>
        </row>
        <row r="127">
          <cell r="J127">
            <v>45992</v>
          </cell>
          <cell r="K127">
            <v>48.28031360059088</v>
          </cell>
          <cell r="L127">
            <v>40.408217981328811</v>
          </cell>
          <cell r="M127">
            <v>44.895312484308185</v>
          </cell>
        </row>
        <row r="128">
          <cell r="J128">
            <v>46023</v>
          </cell>
          <cell r="K128">
            <v>48.140925955898432</v>
          </cell>
          <cell r="L128">
            <v>39.285417608127531</v>
          </cell>
          <cell r="M128">
            <v>44.33305736635694</v>
          </cell>
        </row>
        <row r="129">
          <cell r="J129">
            <v>46054</v>
          </cell>
          <cell r="K129">
            <v>51.115393440019979</v>
          </cell>
          <cell r="L129">
            <v>41.566166363066515</v>
          </cell>
          <cell r="M129">
            <v>47.009225796929982</v>
          </cell>
        </row>
        <row r="130">
          <cell r="J130">
            <v>46082</v>
          </cell>
          <cell r="K130">
            <v>44.333059728472932</v>
          </cell>
          <cell r="L130">
            <v>38.15136394367471</v>
          </cell>
          <cell r="M130">
            <v>41.674930541009694</v>
          </cell>
        </row>
        <row r="131">
          <cell r="J131">
            <v>46113</v>
          </cell>
          <cell r="K131">
            <v>42.391578015438967</v>
          </cell>
          <cell r="L131">
            <v>36.972776057184753</v>
          </cell>
          <cell r="M131">
            <v>40.06149317338965</v>
          </cell>
        </row>
        <row r="132">
          <cell r="J132">
            <v>46143</v>
          </cell>
          <cell r="K132">
            <v>35.507920316284846</v>
          </cell>
          <cell r="L132">
            <v>29.842943559024679</v>
          </cell>
          <cell r="M132">
            <v>33.071980310662973</v>
          </cell>
        </row>
        <row r="133">
          <cell r="J133">
            <v>46174</v>
          </cell>
          <cell r="K133">
            <v>40.860492891010701</v>
          </cell>
          <cell r="L133">
            <v>32.118703674677917</v>
          </cell>
          <cell r="M133">
            <v>37.101523527987602</v>
          </cell>
        </row>
        <row r="134">
          <cell r="J134">
            <v>46204</v>
          </cell>
          <cell r="K134">
            <v>46.268081770946822</v>
          </cell>
          <cell r="L134">
            <v>36.896207981596753</v>
          </cell>
          <cell r="M134">
            <v>42.238176041526287</v>
          </cell>
        </row>
        <row r="135">
          <cell r="J135">
            <v>46235</v>
          </cell>
          <cell r="K135">
            <v>51.695684909203564</v>
          </cell>
          <cell r="L135">
            <v>39.052011427100204</v>
          </cell>
          <cell r="M135">
            <v>46.258905311899113</v>
          </cell>
        </row>
        <row r="136">
          <cell r="J136">
            <v>46266</v>
          </cell>
          <cell r="K136">
            <v>51.840473113174284</v>
          </cell>
          <cell r="L136">
            <v>42.715606623055166</v>
          </cell>
          <cell r="M136">
            <v>47.916780522423061</v>
          </cell>
        </row>
        <row r="137">
          <cell r="J137">
            <v>46296</v>
          </cell>
          <cell r="K137">
            <v>45.587909110365423</v>
          </cell>
          <cell r="L137">
            <v>36.656967656633107</v>
          </cell>
          <cell r="M137">
            <v>41.747604285260522</v>
          </cell>
        </row>
        <row r="138">
          <cell r="J138">
            <v>46327</v>
          </cell>
          <cell r="K138">
            <v>47.689317787717272</v>
          </cell>
          <cell r="L138">
            <v>38.853319780064588</v>
          </cell>
          <cell r="M138">
            <v>43.889838644426618</v>
          </cell>
        </row>
        <row r="139">
          <cell r="J139">
            <v>46357</v>
          </cell>
          <cell r="K139">
            <v>50.065482618816944</v>
          </cell>
          <cell r="L139">
            <v>41.600981852749541</v>
          </cell>
          <cell r="M139">
            <v>46.425747289407958</v>
          </cell>
        </row>
        <row r="140">
          <cell r="J140">
            <v>46388</v>
          </cell>
          <cell r="K140">
            <v>49.874085422778258</v>
          </cell>
          <cell r="L140">
            <v>41.353005127856669</v>
          </cell>
          <cell r="M140">
            <v>46.210020895961975</v>
          </cell>
        </row>
        <row r="141">
          <cell r="J141">
            <v>46419</v>
          </cell>
          <cell r="K141">
            <v>53.089020619880287</v>
          </cell>
          <cell r="L141">
            <v>43.727088253490841</v>
          </cell>
          <cell r="M141">
            <v>49.063389702332827</v>
          </cell>
        </row>
        <row r="142">
          <cell r="J142">
            <v>46447</v>
          </cell>
          <cell r="K142">
            <v>46.631665933518669</v>
          </cell>
          <cell r="L142">
            <v>39.568490242990038</v>
          </cell>
          <cell r="M142">
            <v>43.594500386591349</v>
          </cell>
        </row>
        <row r="143">
          <cell r="J143">
            <v>46478</v>
          </cell>
          <cell r="K143">
            <v>43.713280529370905</v>
          </cell>
          <cell r="L143">
            <v>38.11929513016149</v>
          </cell>
          <cell r="M143">
            <v>41.307866807710852</v>
          </cell>
        </row>
        <row r="144">
          <cell r="J144">
            <v>46508</v>
          </cell>
          <cell r="K144">
            <v>36.565368457921714</v>
          </cell>
          <cell r="L144">
            <v>30.57543637682074</v>
          </cell>
          <cell r="M144">
            <v>33.98969766304829</v>
          </cell>
        </row>
        <row r="145">
          <cell r="J145">
            <v>46539</v>
          </cell>
          <cell r="K145">
            <v>42.931237933910822</v>
          </cell>
          <cell r="L145">
            <v>33.722230975262349</v>
          </cell>
          <cell r="M145">
            <v>38.971364941691974</v>
          </cell>
        </row>
        <row r="146">
          <cell r="J146">
            <v>46569</v>
          </cell>
          <cell r="K146">
            <v>47.889451020809844</v>
          </cell>
          <cell r="L146">
            <v>38.796525477445734</v>
          </cell>
          <cell r="M146">
            <v>43.979493037163273</v>
          </cell>
        </row>
        <row r="147">
          <cell r="J147">
            <v>46600</v>
          </cell>
          <cell r="K147">
            <v>53.630394887511386</v>
          </cell>
          <cell r="L147">
            <v>40.682333045960377</v>
          </cell>
          <cell r="M147">
            <v>48.062728295644447</v>
          </cell>
        </row>
        <row r="148">
          <cell r="J148">
            <v>46631</v>
          </cell>
          <cell r="K148">
            <v>54.065577308330383</v>
          </cell>
          <cell r="L148">
            <v>45.127638042730993</v>
          </cell>
          <cell r="M148">
            <v>50.222263424122644</v>
          </cell>
        </row>
        <row r="149">
          <cell r="J149">
            <v>46661</v>
          </cell>
          <cell r="K149">
            <v>48.755895597067337</v>
          </cell>
          <cell r="L149">
            <v>39.819709083547444</v>
          </cell>
          <cell r="M149">
            <v>44.913335396253785</v>
          </cell>
        </row>
        <row r="150">
          <cell r="J150">
            <v>46692</v>
          </cell>
          <cell r="K150">
            <v>52.619911761518473</v>
          </cell>
          <cell r="L150">
            <v>42.974513484012199</v>
          </cell>
          <cell r="M150">
            <v>48.47239050219077</v>
          </cell>
        </row>
        <row r="151">
          <cell r="J151">
            <v>46722</v>
          </cell>
          <cell r="K151">
            <v>53.916010730119723</v>
          </cell>
          <cell r="L151">
            <v>45.578770744920448</v>
          </cell>
          <cell r="M151">
            <v>50.330997536484034</v>
          </cell>
        </row>
        <row r="152">
          <cell r="J152">
            <v>46753</v>
          </cell>
          <cell r="K152">
            <v>50.284267742864081</v>
          </cell>
          <cell r="L152">
            <v>41.417104181617368</v>
          </cell>
          <cell r="M152">
            <v>46.471387411527992</v>
          </cell>
        </row>
        <row r="153">
          <cell r="J153">
            <v>46784</v>
          </cell>
          <cell r="K153">
            <v>53.363420478053257</v>
          </cell>
          <cell r="L153">
            <v>44.222249371471975</v>
          </cell>
          <cell r="M153">
            <v>49.432716902223305</v>
          </cell>
        </row>
        <row r="154">
          <cell r="J154">
            <v>46813</v>
          </cell>
          <cell r="K154">
            <v>46.527773572189048</v>
          </cell>
          <cell r="L154">
            <v>39.318552054045753</v>
          </cell>
          <cell r="M154">
            <v>43.427808319387431</v>
          </cell>
        </row>
        <row r="155">
          <cell r="J155">
            <v>46844</v>
          </cell>
          <cell r="K155">
            <v>44.259854175550956</v>
          </cell>
          <cell r="L155">
            <v>38.668780086129573</v>
          </cell>
          <cell r="M155">
            <v>41.855692317099759</v>
          </cell>
        </row>
        <row r="156">
          <cell r="J156">
            <v>46874</v>
          </cell>
          <cell r="K156">
            <v>40.207148490819961</v>
          </cell>
          <cell r="L156">
            <v>31.819156477389004</v>
          </cell>
          <cell r="M156">
            <v>36.60031192504465</v>
          </cell>
        </row>
        <row r="157">
          <cell r="J157">
            <v>46905</v>
          </cell>
          <cell r="K157">
            <v>45.175658992003243</v>
          </cell>
          <cell r="L157">
            <v>35.304099955168915</v>
          </cell>
          <cell r="M157">
            <v>40.93088860616448</v>
          </cell>
        </row>
        <row r="158">
          <cell r="J158">
            <v>46935</v>
          </cell>
          <cell r="K158">
            <v>50.309605213158264</v>
          </cell>
          <cell r="L158">
            <v>41.877714441414284</v>
          </cell>
          <cell r="M158">
            <v>46.683892181308352</v>
          </cell>
        </row>
        <row r="159">
          <cell r="J159">
            <v>46966</v>
          </cell>
          <cell r="K159">
            <v>55.435636100928228</v>
          </cell>
          <cell r="L159">
            <v>41.956026878810356</v>
          </cell>
          <cell r="M159">
            <v>49.639404135417536</v>
          </cell>
        </row>
        <row r="160">
          <cell r="J160">
            <v>46997</v>
          </cell>
          <cell r="K160">
            <v>55.320409441768284</v>
          </cell>
          <cell r="L160">
            <v>46.310237792347365</v>
          </cell>
          <cell r="M160">
            <v>51.446035632517287</v>
          </cell>
        </row>
        <row r="161">
          <cell r="J161">
            <v>47027</v>
          </cell>
          <cell r="K161">
            <v>50.590372295285867</v>
          </cell>
          <cell r="L161">
            <v>41.228333953740076</v>
          </cell>
          <cell r="M161">
            <v>46.564695808421178</v>
          </cell>
        </row>
        <row r="162">
          <cell r="J162">
            <v>47058</v>
          </cell>
          <cell r="K162">
            <v>53.266304302024459</v>
          </cell>
          <cell r="L162">
            <v>43.4918905663069</v>
          </cell>
          <cell r="M162">
            <v>49.063306395665904</v>
          </cell>
        </row>
        <row r="163">
          <cell r="J163">
            <v>47088</v>
          </cell>
          <cell r="K163">
            <v>55.281535352552623</v>
          </cell>
          <cell r="L163">
            <v>46.696377648933897</v>
          </cell>
          <cell r="M163">
            <v>51.589917539996563</v>
          </cell>
        </row>
        <row r="164">
          <cell r="J164">
            <v>47119</v>
          </cell>
          <cell r="K164">
            <v>53.525858666578728</v>
          </cell>
          <cell r="L164">
            <v>43.403618755764278</v>
          </cell>
          <cell r="M164">
            <v>49.173295504928511</v>
          </cell>
        </row>
        <row r="165">
          <cell r="J165">
            <v>47150</v>
          </cell>
          <cell r="K165">
            <v>56.652654279658407</v>
          </cell>
          <cell r="L165">
            <v>47.13279230906457</v>
          </cell>
          <cell r="M165">
            <v>52.559113632303053</v>
          </cell>
        </row>
        <row r="166">
          <cell r="J166">
            <v>47178</v>
          </cell>
          <cell r="K166">
            <v>49.885501301521828</v>
          </cell>
          <cell r="L166">
            <v>42.432130820712217</v>
          </cell>
          <cell r="M166">
            <v>46.680551994773694</v>
          </cell>
        </row>
        <row r="167">
          <cell r="J167">
            <v>47209</v>
          </cell>
          <cell r="K167">
            <v>47.510819484527552</v>
          </cell>
          <cell r="L167">
            <v>41.072261999913401</v>
          </cell>
          <cell r="M167">
            <v>44.74223976614347</v>
          </cell>
        </row>
        <row r="168">
          <cell r="J168">
            <v>47239</v>
          </cell>
          <cell r="K168">
            <v>41.86086276917996</v>
          </cell>
          <cell r="L168">
            <v>33.763747843695356</v>
          </cell>
          <cell r="M168">
            <v>38.379103351221573</v>
          </cell>
        </row>
        <row r="169">
          <cell r="J169">
            <v>47270</v>
          </cell>
          <cell r="K169">
            <v>44.700553784709221</v>
          </cell>
          <cell r="L169">
            <v>36.187679597100761</v>
          </cell>
          <cell r="M169">
            <v>41.040017884037582</v>
          </cell>
        </row>
        <row r="170">
          <cell r="J170">
            <v>47300</v>
          </cell>
          <cell r="K170">
            <v>51.086735726101146</v>
          </cell>
          <cell r="L170">
            <v>42.645361611346956</v>
          </cell>
          <cell r="M170">
            <v>47.456944856756841</v>
          </cell>
        </row>
        <row r="171">
          <cell r="J171">
            <v>47331</v>
          </cell>
          <cell r="K171">
            <v>57.142495725970207</v>
          </cell>
          <cell r="L171">
            <v>43.099500005413965</v>
          </cell>
          <cell r="M171">
            <v>51.104007566131017</v>
          </cell>
        </row>
        <row r="172">
          <cell r="J172">
            <v>47362</v>
          </cell>
          <cell r="K172">
            <v>56.702697345413277</v>
          </cell>
          <cell r="L172">
            <v>47.121340359393777</v>
          </cell>
          <cell r="M172">
            <v>52.582713841424891</v>
          </cell>
        </row>
        <row r="173">
          <cell r="J173">
            <v>47392</v>
          </cell>
          <cell r="K173">
            <v>50.024641952318653</v>
          </cell>
          <cell r="L173">
            <v>40.555654059438353</v>
          </cell>
          <cell r="M173">
            <v>45.952977158380122</v>
          </cell>
        </row>
        <row r="174">
          <cell r="J174">
            <v>47423</v>
          </cell>
          <cell r="K174">
            <v>52.222414838423532</v>
          </cell>
          <cell r="L174">
            <v>42.409861657974652</v>
          </cell>
          <cell r="M174">
            <v>48.003016970830515</v>
          </cell>
        </row>
        <row r="175">
          <cell r="J175">
            <v>47453</v>
          </cell>
          <cell r="K175">
            <v>55.351038976297723</v>
          </cell>
          <cell r="L175">
            <v>47.237292996404477</v>
          </cell>
          <cell r="M175">
            <v>51.862128204943623</v>
          </cell>
        </row>
        <row r="176">
          <cell r="J176">
            <v>47484</v>
          </cell>
          <cell r="K176">
            <v>53.557960103022779</v>
          </cell>
          <cell r="L176">
            <v>43.735589771025332</v>
          </cell>
          <cell r="M176">
            <v>49.334340860263879</v>
          </cell>
        </row>
        <row r="177">
          <cell r="J177">
            <v>47515</v>
          </cell>
          <cell r="K177">
            <v>57.728520248068037</v>
          </cell>
          <cell r="L177">
            <v>47.514929029146387</v>
          </cell>
          <cell r="M177">
            <v>53.336676023931723</v>
          </cell>
        </row>
        <row r="178">
          <cell r="J178">
            <v>47543</v>
          </cell>
          <cell r="K178">
            <v>50.040581182837158</v>
          </cell>
          <cell r="L178">
            <v>43.257269985424713</v>
          </cell>
          <cell r="M178">
            <v>47.123757367949807</v>
          </cell>
        </row>
        <row r="179">
          <cell r="J179">
            <v>47574</v>
          </cell>
          <cell r="K179">
            <v>47.70105063175945</v>
          </cell>
          <cell r="L179">
            <v>41.942600002336711</v>
          </cell>
          <cell r="M179">
            <v>45.224916861107673</v>
          </cell>
        </row>
        <row r="180">
          <cell r="J180">
            <v>47604</v>
          </cell>
          <cell r="K180">
            <v>40.489496208041892</v>
          </cell>
          <cell r="L180">
            <v>33.845202346628597</v>
          </cell>
          <cell r="M180">
            <v>37.63244984763417</v>
          </cell>
        </row>
        <row r="181">
          <cell r="J181">
            <v>47635</v>
          </cell>
          <cell r="K181">
            <v>46.267166321188171</v>
          </cell>
          <cell r="L181">
            <v>37.71959682626278</v>
          </cell>
          <cell r="M181">
            <v>42.591711438370254</v>
          </cell>
        </row>
        <row r="182">
          <cell r="J182">
            <v>47665</v>
          </cell>
          <cell r="K182">
            <v>53.62671467209907</v>
          </cell>
          <cell r="L182">
            <v>42.436754348747748</v>
          </cell>
          <cell r="M182">
            <v>48.815031733057999</v>
          </cell>
        </row>
        <row r="183">
          <cell r="J183">
            <v>47696</v>
          </cell>
          <cell r="K183">
            <v>59.59512497688025</v>
          </cell>
          <cell r="L183">
            <v>44.806565925566467</v>
          </cell>
          <cell r="M183">
            <v>53.236044584815318</v>
          </cell>
        </row>
        <row r="184">
          <cell r="J184">
            <v>47727</v>
          </cell>
          <cell r="K184">
            <v>59.917975810791589</v>
          </cell>
          <cell r="L184">
            <v>49.148134747004228</v>
          </cell>
          <cell r="M184">
            <v>55.286944153363024</v>
          </cell>
        </row>
        <row r="185">
          <cell r="J185">
            <v>47757</v>
          </cell>
          <cell r="K185">
            <v>53.619155138350109</v>
          </cell>
          <cell r="L185">
            <v>44.00882983514731</v>
          </cell>
          <cell r="M185">
            <v>49.486715257972904</v>
          </cell>
        </row>
        <row r="186">
          <cell r="J186">
            <v>47788</v>
          </cell>
          <cell r="K186">
            <v>56.193561599587362</v>
          </cell>
          <cell r="L186">
            <v>45.40604516370076</v>
          </cell>
          <cell r="M186">
            <v>51.554929532156116</v>
          </cell>
        </row>
        <row r="187">
          <cell r="J187">
            <v>47818</v>
          </cell>
          <cell r="K187">
            <v>58.840111662881505</v>
          </cell>
          <cell r="L187">
            <v>49.41738393253533</v>
          </cell>
          <cell r="M187">
            <v>54.78833873883265</v>
          </cell>
        </row>
        <row r="188">
          <cell r="J188">
            <v>47849</v>
          </cell>
          <cell r="K188">
            <v>56.632269529352612</v>
          </cell>
          <cell r="L188">
            <v>45.914938935297364</v>
          </cell>
          <cell r="M188">
            <v>52.023817373908855</v>
          </cell>
        </row>
        <row r="189">
          <cell r="J189">
            <v>47880</v>
          </cell>
          <cell r="K189">
            <v>59.445930966881058</v>
          </cell>
          <cell r="L189">
            <v>50.058619530279678</v>
          </cell>
          <cell r="M189">
            <v>55.409387049142467</v>
          </cell>
        </row>
        <row r="190">
          <cell r="J190">
            <v>47908</v>
          </cell>
          <cell r="K190">
            <v>51.559197958611264</v>
          </cell>
          <cell r="L190">
            <v>44.928705112373379</v>
          </cell>
          <cell r="M190">
            <v>48.708086034728971</v>
          </cell>
        </row>
        <row r="191">
          <cell r="J191">
            <v>47939</v>
          </cell>
          <cell r="K191">
            <v>49.338096105095495</v>
          </cell>
          <cell r="L191">
            <v>43.529251510882432</v>
          </cell>
          <cell r="M191">
            <v>46.840292929583882</v>
          </cell>
        </row>
        <row r="192">
          <cell r="J192">
            <v>47969</v>
          </cell>
          <cell r="K192">
            <v>42.028169015410391</v>
          </cell>
          <cell r="L192">
            <v>34.720388262456289</v>
          </cell>
          <cell r="M192">
            <v>38.885823291640122</v>
          </cell>
        </row>
        <row r="193">
          <cell r="J193">
            <v>48000</v>
          </cell>
          <cell r="K193">
            <v>48.578151811927825</v>
          </cell>
          <cell r="L193">
            <v>39.47863810161288</v>
          </cell>
          <cell r="M193">
            <v>44.665360916492396</v>
          </cell>
        </row>
        <row r="194">
          <cell r="J194">
            <v>48030</v>
          </cell>
          <cell r="K194">
            <v>55.766909213528933</v>
          </cell>
          <cell r="L194">
            <v>45.12854318524505</v>
          </cell>
          <cell r="M194">
            <v>51.192411821366861</v>
          </cell>
        </row>
        <row r="195">
          <cell r="J195">
            <v>48061</v>
          </cell>
          <cell r="K195">
            <v>61.51445326107568</v>
          </cell>
          <cell r="L195">
            <v>47.014636938064513</v>
          </cell>
          <cell r="M195">
            <v>55.279532242180878</v>
          </cell>
        </row>
        <row r="196">
          <cell r="J196">
            <v>48092</v>
          </cell>
          <cell r="K196">
            <v>61.206249598991441</v>
          </cell>
          <cell r="L196">
            <v>49.844723426331704</v>
          </cell>
          <cell r="M196">
            <v>56.320793344747749</v>
          </cell>
        </row>
        <row r="197">
          <cell r="J197">
            <v>48122</v>
          </cell>
          <cell r="K197">
            <v>54.397291725905589</v>
          </cell>
          <cell r="L197">
            <v>45.385373744312069</v>
          </cell>
          <cell r="M197">
            <v>50.522166993820377</v>
          </cell>
        </row>
        <row r="198">
          <cell r="J198">
            <v>48153</v>
          </cell>
          <cell r="K198">
            <v>56.22134191177571</v>
          </cell>
          <cell r="L198">
            <v>46.532415840790321</v>
          </cell>
          <cell r="M198">
            <v>52.055103701251994</v>
          </cell>
        </row>
        <row r="199">
          <cell r="J199">
            <v>48183</v>
          </cell>
          <cell r="K199">
            <v>60.678854484303443</v>
          </cell>
          <cell r="L199">
            <v>50.474985475286957</v>
          </cell>
          <cell r="M199">
            <v>56.291190810426343</v>
          </cell>
        </row>
        <row r="200">
          <cell r="J200">
            <v>48214</v>
          </cell>
          <cell r="K200">
            <v>58.766204228865853</v>
          </cell>
          <cell r="L200">
            <v>48.035510548961113</v>
          </cell>
          <cell r="M200">
            <v>54.152005946506819</v>
          </cell>
        </row>
        <row r="201">
          <cell r="J201">
            <v>48245</v>
          </cell>
          <cell r="K201">
            <v>60.895732768683771</v>
          </cell>
          <cell r="L201">
            <v>51.921575322661788</v>
          </cell>
          <cell r="M201">
            <v>57.036845066894315</v>
          </cell>
        </row>
        <row r="202">
          <cell r="J202">
            <v>48274</v>
          </cell>
          <cell r="K202">
            <v>52.877523922678009</v>
          </cell>
          <cell r="L202">
            <v>46.49555628631451</v>
          </cell>
          <cell r="M202">
            <v>50.133277839041703</v>
          </cell>
        </row>
        <row r="203">
          <cell r="J203">
            <v>48305</v>
          </cell>
          <cell r="K203">
            <v>50.968017912132026</v>
          </cell>
          <cell r="L203">
            <v>45.394357754746451</v>
          </cell>
          <cell r="M203">
            <v>48.571344044456225</v>
          </cell>
        </row>
        <row r="204">
          <cell r="J204">
            <v>48335</v>
          </cell>
          <cell r="K204">
            <v>43.533310979840984</v>
          </cell>
          <cell r="L204">
            <v>37.381979938542159</v>
          </cell>
          <cell r="M204">
            <v>40.888238632082484</v>
          </cell>
        </row>
        <row r="205">
          <cell r="J205">
            <v>48366</v>
          </cell>
          <cell r="K205">
            <v>49.268085092162003</v>
          </cell>
          <cell r="L205">
            <v>40.355032912469419</v>
          </cell>
          <cell r="M205">
            <v>45.435472654894191</v>
          </cell>
        </row>
        <row r="206">
          <cell r="J206">
            <v>48396</v>
          </cell>
          <cell r="K206">
            <v>55.626537493639944</v>
          </cell>
          <cell r="L206">
            <v>44.796918876839371</v>
          </cell>
          <cell r="M206">
            <v>50.969801488415698</v>
          </cell>
        </row>
        <row r="207">
          <cell r="J207">
            <v>48427</v>
          </cell>
          <cell r="K207">
            <v>62.713284305493623</v>
          </cell>
          <cell r="L207">
            <v>47.468817942555845</v>
          </cell>
          <cell r="M207">
            <v>56.158163769430374</v>
          </cell>
        </row>
        <row r="208">
          <cell r="J208">
            <v>48458</v>
          </cell>
          <cell r="K208">
            <v>61.299003341064044</v>
          </cell>
          <cell r="L208">
            <v>50.274170476314559</v>
          </cell>
          <cell r="M208">
            <v>56.558325209221763</v>
          </cell>
        </row>
        <row r="209">
          <cell r="J209">
            <v>48488</v>
          </cell>
          <cell r="K209">
            <v>54.682758316669663</v>
          </cell>
          <cell r="L209">
            <v>46.042315164955781</v>
          </cell>
          <cell r="M209">
            <v>50.967367761432691</v>
          </cell>
        </row>
        <row r="210">
          <cell r="J210">
            <v>48519</v>
          </cell>
          <cell r="K210">
            <v>58.043741205306247</v>
          </cell>
          <cell r="L210">
            <v>47.766040660018461</v>
          </cell>
          <cell r="M210">
            <v>53.624329970832498</v>
          </cell>
        </row>
        <row r="211">
          <cell r="J211">
            <v>48549</v>
          </cell>
          <cell r="K211">
            <v>61.426433592032424</v>
          </cell>
          <cell r="L211">
            <v>52.094343435872545</v>
          </cell>
          <cell r="M211">
            <v>57.413634824883673</v>
          </cell>
        </row>
        <row r="212">
          <cell r="J212">
            <v>48580</v>
          </cell>
          <cell r="K212">
            <v>59.736834010134366</v>
          </cell>
          <cell r="L212">
            <v>49.599579136122642</v>
          </cell>
          <cell r="M212">
            <v>55.37781441430932</v>
          </cell>
        </row>
        <row r="213">
          <cell r="J213">
            <v>48611</v>
          </cell>
          <cell r="K213">
            <v>62.833529532078884</v>
          </cell>
          <cell r="L213">
            <v>52.760198102011685</v>
          </cell>
          <cell r="M213">
            <v>58.501997017149982</v>
          </cell>
        </row>
        <row r="214">
          <cell r="J214">
            <v>48639</v>
          </cell>
          <cell r="K214">
            <v>53.619110001621038</v>
          </cell>
          <cell r="L214">
            <v>47.40131570668386</v>
          </cell>
          <cell r="M214">
            <v>50.945458454798043</v>
          </cell>
        </row>
        <row r="215">
          <cell r="J215">
            <v>48670</v>
          </cell>
          <cell r="K215">
            <v>51.733186304036444</v>
          </cell>
          <cell r="L215">
            <v>46.2366074029689</v>
          </cell>
          <cell r="M215">
            <v>49.369657376577393</v>
          </cell>
        </row>
        <row r="216">
          <cell r="J216">
            <v>48700</v>
          </cell>
          <cell r="K216">
            <v>43.918045696574616</v>
          </cell>
          <cell r="L216">
            <v>37.703038460273859</v>
          </cell>
          <cell r="M216">
            <v>41.245592584965287</v>
          </cell>
        </row>
        <row r="217">
          <cell r="J217">
            <v>48731</v>
          </cell>
          <cell r="K217">
            <v>50.435244852084153</v>
          </cell>
          <cell r="L217">
            <v>41.219604619713166</v>
          </cell>
          <cell r="M217">
            <v>46.472519552164627</v>
          </cell>
        </row>
        <row r="218">
          <cell r="J218">
            <v>48761</v>
          </cell>
          <cell r="K218">
            <v>57.362704250761929</v>
          </cell>
          <cell r="L218">
            <v>45.875693124542472</v>
          </cell>
          <cell r="M218">
            <v>52.42328946648756</v>
          </cell>
        </row>
        <row r="219">
          <cell r="J219">
            <v>48792</v>
          </cell>
          <cell r="K219">
            <v>64.034959643313641</v>
          </cell>
          <cell r="L219">
            <v>48.549475390823609</v>
          </cell>
          <cell r="M219">
            <v>57.376201414742923</v>
          </cell>
        </row>
        <row r="220">
          <cell r="J220">
            <v>48823</v>
          </cell>
          <cell r="K220">
            <v>62.315847715300514</v>
          </cell>
          <cell r="L220">
            <v>51.65015014933855</v>
          </cell>
          <cell r="M220">
            <v>57.729597761936866</v>
          </cell>
        </row>
        <row r="221">
          <cell r="J221">
            <v>48853</v>
          </cell>
          <cell r="K221">
            <v>56.820014446370578</v>
          </cell>
          <cell r="L221">
            <v>48.021675947587539</v>
          </cell>
          <cell r="M221">
            <v>53.036728891893873</v>
          </cell>
        </row>
        <row r="222">
          <cell r="J222">
            <v>48884</v>
          </cell>
          <cell r="K222">
            <v>61.298780910145069</v>
          </cell>
          <cell r="L222">
            <v>49.721542799780963</v>
          </cell>
          <cell r="M222">
            <v>56.320568522688504</v>
          </cell>
        </row>
        <row r="223">
          <cell r="J223">
            <v>48914</v>
          </cell>
          <cell r="K223">
            <v>63.391271282241512</v>
          </cell>
          <cell r="L223">
            <v>54.45208256935264</v>
          </cell>
          <cell r="M223">
            <v>59.547420135699291</v>
          </cell>
        </row>
        <row r="224">
          <cell r="J224">
            <v>48945</v>
          </cell>
          <cell r="K224">
            <v>62.605622978283328</v>
          </cell>
          <cell r="L224">
            <v>56.69746</v>
          </cell>
          <cell r="M224">
            <v>60.065112897621489</v>
          </cell>
        </row>
        <row r="225">
          <cell r="J225">
            <v>48976</v>
          </cell>
          <cell r="K225">
            <v>65.577901958277536</v>
          </cell>
          <cell r="L225">
            <v>54.830052154369071</v>
          </cell>
          <cell r="M225">
            <v>60.956326542596891</v>
          </cell>
        </row>
        <row r="226">
          <cell r="J226">
            <v>49004</v>
          </cell>
          <cell r="K226">
            <v>55.438512562371663</v>
          </cell>
          <cell r="L226">
            <v>49.203246255742968</v>
          </cell>
          <cell r="M226">
            <v>52.757348050521315</v>
          </cell>
        </row>
        <row r="227">
          <cell r="J227">
            <v>49035</v>
          </cell>
          <cell r="K227">
            <v>53.078281803554418</v>
          </cell>
          <cell r="L227">
            <v>47.366859645919071</v>
          </cell>
          <cell r="M227">
            <v>50.622370275771218</v>
          </cell>
        </row>
        <row r="228">
          <cell r="J228">
            <v>49065</v>
          </cell>
          <cell r="K228">
            <v>45.887095754857135</v>
          </cell>
          <cell r="L228">
            <v>39.058957134754991</v>
          </cell>
          <cell r="M228">
            <v>42.950996148213207</v>
          </cell>
        </row>
        <row r="229">
          <cell r="J229">
            <v>49096</v>
          </cell>
          <cell r="K229">
            <v>52.797276090452634</v>
          </cell>
          <cell r="L229">
            <v>43.323963733655596</v>
          </cell>
          <cell r="M229">
            <v>48.723751777029904</v>
          </cell>
        </row>
        <row r="230">
          <cell r="J230">
            <v>49126</v>
          </cell>
          <cell r="K230">
            <v>58.552716698465673</v>
          </cell>
          <cell r="L230">
            <v>47.317360500859117</v>
          </cell>
          <cell r="M230">
            <v>53.721513533494857</v>
          </cell>
        </row>
        <row r="231">
          <cell r="J231">
            <v>49157</v>
          </cell>
          <cell r="K231">
            <v>65.753107825175505</v>
          </cell>
          <cell r="L231">
            <v>49.980436572614352</v>
          </cell>
          <cell r="M231">
            <v>58.970859186574202</v>
          </cell>
        </row>
        <row r="232">
          <cell r="J232">
            <v>49188</v>
          </cell>
          <cell r="K232">
            <v>63.98905889528497</v>
          </cell>
          <cell r="L232">
            <v>52.545177334173147</v>
          </cell>
          <cell r="M232">
            <v>59.068189824006879</v>
          </cell>
        </row>
        <row r="233">
          <cell r="J233">
            <v>49218</v>
          </cell>
          <cell r="K233">
            <v>57.687279534964958</v>
          </cell>
          <cell r="L233">
            <v>48.920922266364045</v>
          </cell>
          <cell r="M233">
            <v>53.917745909466561</v>
          </cell>
        </row>
        <row r="234">
          <cell r="J234">
            <v>49249</v>
          </cell>
          <cell r="K234">
            <v>61.036932327875</v>
          </cell>
          <cell r="L234">
            <v>50.352167216516946</v>
          </cell>
          <cell r="M234">
            <v>56.442483329991035</v>
          </cell>
        </row>
        <row r="235">
          <cell r="J235">
            <v>49279</v>
          </cell>
          <cell r="K235">
            <v>64.386787072032121</v>
          </cell>
          <cell r="L235">
            <v>54.602984396253198</v>
          </cell>
          <cell r="M235">
            <v>60.179751921447178</v>
          </cell>
        </row>
        <row r="236">
          <cell r="J236">
            <v>49310</v>
          </cell>
          <cell r="K236">
            <v>61.636735163529906</v>
          </cell>
          <cell r="L236">
            <v>51.29504</v>
          </cell>
          <cell r="M236">
            <v>57.18980624321204</v>
          </cell>
        </row>
        <row r="237">
          <cell r="J237">
            <v>49341</v>
          </cell>
          <cell r="K237">
            <v>65.555015644778621</v>
          </cell>
          <cell r="L237">
            <v>55.765751964332807</v>
          </cell>
          <cell r="M237">
            <v>61.345632262186918</v>
          </cell>
        </row>
        <row r="238">
          <cell r="J238">
            <v>49369</v>
          </cell>
          <cell r="K238">
            <v>56.070656605306432</v>
          </cell>
          <cell r="L238">
            <v>49.759729914248027</v>
          </cell>
          <cell r="M238">
            <v>53.356958128151312</v>
          </cell>
        </row>
        <row r="239">
          <cell r="J239">
            <v>49400</v>
          </cell>
          <cell r="K239">
            <v>54.232953353339468</v>
          </cell>
          <cell r="L239">
            <v>48.05858357723131</v>
          </cell>
          <cell r="M239">
            <v>51.577974349612958</v>
          </cell>
        </row>
        <row r="240">
          <cell r="J240">
            <v>49430</v>
          </cell>
          <cell r="K240">
            <v>47.532946165131698</v>
          </cell>
          <cell r="L240">
            <v>41.34593671761759</v>
          </cell>
          <cell r="M240">
            <v>44.872532102700632</v>
          </cell>
        </row>
        <row r="241">
          <cell r="J241">
            <v>49461</v>
          </cell>
          <cell r="K241">
            <v>52.415407484039818</v>
          </cell>
          <cell r="L241">
            <v>43.370610498563586</v>
          </cell>
          <cell r="M241">
            <v>48.526144780285037</v>
          </cell>
        </row>
        <row r="242">
          <cell r="J242">
            <v>49491</v>
          </cell>
          <cell r="K242">
            <v>59.619164285647159</v>
          </cell>
          <cell r="L242">
            <v>48.942749976991841</v>
          </cell>
          <cell r="M242">
            <v>55.028306132925366</v>
          </cell>
        </row>
        <row r="243">
          <cell r="J243">
            <v>49522</v>
          </cell>
          <cell r="K243">
            <v>66.82626452951142</v>
          </cell>
          <cell r="L243">
            <v>51.42627752557712</v>
          </cell>
          <cell r="M243">
            <v>60.204270117819661</v>
          </cell>
        </row>
        <row r="244">
          <cell r="J244">
            <v>49553</v>
          </cell>
          <cell r="K244">
            <v>65.007038608785621</v>
          </cell>
          <cell r="L244">
            <v>54.211204250258632</v>
          </cell>
          <cell r="M244">
            <v>60.364829834619009</v>
          </cell>
        </row>
        <row r="245">
          <cell r="J245">
            <v>49583</v>
          </cell>
          <cell r="K245">
            <v>57.440620176873018</v>
          </cell>
          <cell r="L245">
            <v>48.743040000000001</v>
          </cell>
          <cell r="M245">
            <v>53.700660700817622</v>
          </cell>
        </row>
        <row r="246">
          <cell r="J246">
            <v>49614</v>
          </cell>
          <cell r="K246">
            <v>59.044964883238727</v>
          </cell>
          <cell r="L246">
            <v>49.885510076471014</v>
          </cell>
          <cell r="M246">
            <v>55.106399316328606</v>
          </cell>
        </row>
        <row r="247">
          <cell r="J247">
            <v>49644</v>
          </cell>
          <cell r="K247">
            <v>65.281999847030477</v>
          </cell>
          <cell r="L247">
            <v>55.147105458351206</v>
          </cell>
          <cell r="M247">
            <v>60.92399525989839</v>
          </cell>
        </row>
        <row r="248">
          <cell r="J248">
            <v>49675</v>
          </cell>
          <cell r="K248">
            <v>63.903992079769218</v>
          </cell>
          <cell r="L248">
            <v>53.603452845248448</v>
          </cell>
          <cell r="M248">
            <v>59.474760208925289</v>
          </cell>
        </row>
        <row r="249">
          <cell r="J249">
            <v>49706</v>
          </cell>
          <cell r="K249">
            <v>67.120365925574475</v>
          </cell>
          <cell r="L249">
            <v>54.776707017559289</v>
          </cell>
          <cell r="M249">
            <v>61.812592595127938</v>
          </cell>
        </row>
        <row r="250">
          <cell r="J250">
            <v>49735</v>
          </cell>
          <cell r="K250">
            <v>57.626091248134983</v>
          </cell>
          <cell r="L250">
            <v>51.956317976854365</v>
          </cell>
          <cell r="M250">
            <v>55.188088741484314</v>
          </cell>
        </row>
        <row r="251">
          <cell r="J251">
            <v>49766</v>
          </cell>
          <cell r="K251">
            <v>55.735731129102462</v>
          </cell>
          <cell r="L251">
            <v>48.872466046738992</v>
          </cell>
          <cell r="M251">
            <v>52.784527143686162</v>
          </cell>
        </row>
        <row r="252">
          <cell r="J252">
            <v>49796</v>
          </cell>
          <cell r="K252">
            <v>48.91201077382361</v>
          </cell>
          <cell r="L252">
            <v>42.369559511300949</v>
          </cell>
          <cell r="M252">
            <v>46.09875673093886</v>
          </cell>
        </row>
        <row r="253">
          <cell r="J253">
            <v>49827</v>
          </cell>
          <cell r="K253">
            <v>54.075017851420441</v>
          </cell>
          <cell r="L253">
            <v>45.896204527745866</v>
          </cell>
          <cell r="M253">
            <v>50.558128122240376</v>
          </cell>
        </row>
        <row r="254">
          <cell r="J254">
            <v>49857</v>
          </cell>
          <cell r="K254">
            <v>62.403336086355104</v>
          </cell>
          <cell r="L254">
            <v>49.735745917103188</v>
          </cell>
          <cell r="M254">
            <v>56.956272313576775</v>
          </cell>
        </row>
        <row r="255">
          <cell r="J255">
            <v>49888</v>
          </cell>
          <cell r="K255">
            <v>68.873570278611993</v>
          </cell>
          <cell r="L255">
            <v>53.473076104054087</v>
          </cell>
          <cell r="M255">
            <v>62.251357783552095</v>
          </cell>
        </row>
        <row r="256">
          <cell r="J256">
            <v>49919</v>
          </cell>
          <cell r="K256">
            <v>67.961060732816051</v>
          </cell>
          <cell r="L256">
            <v>55.612318248011178</v>
          </cell>
          <cell r="M256">
            <v>62.651101464349949</v>
          </cell>
        </row>
        <row r="257">
          <cell r="J257">
            <v>49949</v>
          </cell>
          <cell r="K257">
            <v>60.644875290182355</v>
          </cell>
          <cell r="L257">
            <v>50.542336744088786</v>
          </cell>
          <cell r="M257">
            <v>56.300783715362115</v>
          </cell>
        </row>
        <row r="258">
          <cell r="J258">
            <v>49980</v>
          </cell>
          <cell r="K258">
            <v>63.262875545045361</v>
          </cell>
          <cell r="L258">
            <v>52.884826835882585</v>
          </cell>
          <cell r="M258">
            <v>58.800314600105366</v>
          </cell>
        </row>
        <row r="259">
          <cell r="J259">
            <v>50010</v>
          </cell>
          <cell r="K259">
            <v>67.475973111555049</v>
          </cell>
          <cell r="L259">
            <v>56.065212754997575</v>
          </cell>
          <cell r="M259">
            <v>62.569346158235334</v>
          </cell>
        </row>
        <row r="260">
          <cell r="J260">
            <v>50041</v>
          </cell>
          <cell r="K260">
            <v>66.505485541096192</v>
          </cell>
          <cell r="L260">
            <v>56.235302144417162</v>
          </cell>
          <cell r="M260">
            <v>62.089306680524203</v>
          </cell>
        </row>
        <row r="261">
          <cell r="J261">
            <v>50072</v>
          </cell>
          <cell r="K261">
            <v>68.507779497560406</v>
          </cell>
          <cell r="L261">
            <v>59.08146986655516</v>
          </cell>
          <cell r="M261">
            <v>64.454466356228153</v>
          </cell>
        </row>
        <row r="262">
          <cell r="J262">
            <v>50100</v>
          </cell>
          <cell r="K262">
            <v>58.780391537223302</v>
          </cell>
          <cell r="L262">
            <v>53.823880528522061</v>
          </cell>
          <cell r="M262">
            <v>56.649091803481767</v>
          </cell>
        </row>
        <row r="263">
          <cell r="J263">
            <v>50131</v>
          </cell>
          <cell r="K263">
            <v>56.848377011151698</v>
          </cell>
          <cell r="L263">
            <v>51.077772762377897</v>
          </cell>
          <cell r="M263">
            <v>54.367017184178962</v>
          </cell>
        </row>
        <row r="264">
          <cell r="J264">
            <v>50161</v>
          </cell>
          <cell r="K264">
            <v>51.444842518089295</v>
          </cell>
          <cell r="L264">
            <v>44.512852670284651</v>
          </cell>
          <cell r="M264">
            <v>48.464086883533298</v>
          </cell>
        </row>
        <row r="265">
          <cell r="J265">
            <v>50192</v>
          </cell>
          <cell r="K265">
            <v>56.588897660624077</v>
          </cell>
          <cell r="L265">
            <v>47.501124968918248</v>
          </cell>
          <cell r="M265">
            <v>52.681155403190566</v>
          </cell>
        </row>
        <row r="266">
          <cell r="J266">
            <v>50222</v>
          </cell>
          <cell r="K266">
            <v>65.410865552352178</v>
          </cell>
          <cell r="L266">
            <v>52.144715366911178</v>
          </cell>
          <cell r="M266">
            <v>59.706420972612548</v>
          </cell>
        </row>
        <row r="267">
          <cell r="J267">
            <v>50253</v>
          </cell>
          <cell r="K267">
            <v>70.671429469859021</v>
          </cell>
          <cell r="L267">
            <v>54.956669876209801</v>
          </cell>
          <cell r="M267">
            <v>63.914082844589849</v>
          </cell>
        </row>
        <row r="268">
          <cell r="J268">
            <v>50284</v>
          </cell>
          <cell r="K268">
            <v>68.466620849135225</v>
          </cell>
          <cell r="L268">
            <v>56.647577082999241</v>
          </cell>
          <cell r="M268">
            <v>63.384432029696747</v>
          </cell>
        </row>
        <row r="269">
          <cell r="J269">
            <v>50314</v>
          </cell>
          <cell r="K269">
            <v>60.79419962737699</v>
          </cell>
          <cell r="L269">
            <v>51.4503561040733</v>
          </cell>
          <cell r="M269">
            <v>56.776346912356402</v>
          </cell>
        </row>
        <row r="270">
          <cell r="J270">
            <v>50345</v>
          </cell>
          <cell r="K270">
            <v>65.148416989295001</v>
          </cell>
          <cell r="L270">
            <v>54.12919614070212</v>
          </cell>
          <cell r="M270">
            <v>60.410152024400062</v>
          </cell>
        </row>
        <row r="271">
          <cell r="J271">
            <v>50375</v>
          </cell>
          <cell r="K271">
            <v>70.243518282058915</v>
          </cell>
          <cell r="L271">
            <v>59.603867317016437</v>
          </cell>
          <cell r="M271">
            <v>65.66846836709064</v>
          </cell>
        </row>
        <row r="272">
          <cell r="J272">
            <v>50406</v>
          </cell>
          <cell r="K272">
            <v>69.612738213193211</v>
          </cell>
          <cell r="L272">
            <v>60.012957862200487</v>
          </cell>
          <cell r="M272">
            <v>65.484832662266342</v>
          </cell>
        </row>
        <row r="273">
          <cell r="J273">
            <v>50437</v>
          </cell>
          <cell r="K273">
            <v>73.258658152167854</v>
          </cell>
          <cell r="L273">
            <v>62.114678625943178</v>
          </cell>
          <cell r="M273">
            <v>68.466746955891239</v>
          </cell>
        </row>
        <row r="274">
          <cell r="J274">
            <v>50465</v>
          </cell>
          <cell r="K274">
            <v>61.544663524941328</v>
          </cell>
          <cell r="L274">
            <v>55.682163865806245</v>
          </cell>
          <cell r="M274">
            <v>59.023788671513238</v>
          </cell>
        </row>
        <row r="275">
          <cell r="J275">
            <v>50496</v>
          </cell>
          <cell r="K275">
            <v>59.91902606256906</v>
          </cell>
          <cell r="L275">
            <v>54.240010173427002</v>
          </cell>
          <cell r="M275">
            <v>57.477049230237967</v>
          </cell>
        </row>
        <row r="276">
          <cell r="J276">
            <v>50526</v>
          </cell>
          <cell r="K276">
            <v>54.30079057790104</v>
          </cell>
          <cell r="L276">
            <v>48.075841381244658</v>
          </cell>
          <cell r="M276">
            <v>51.624062423338799</v>
          </cell>
        </row>
        <row r="277">
          <cell r="J277">
            <v>50557</v>
          </cell>
          <cell r="K277">
            <v>59.548702651687137</v>
          </cell>
          <cell r="L277">
            <v>50.094934827902186</v>
          </cell>
          <cell r="M277">
            <v>55.4835824874596</v>
          </cell>
        </row>
        <row r="278">
          <cell r="J278">
            <v>50587</v>
          </cell>
          <cell r="K278">
            <v>68.313597979855075</v>
          </cell>
          <cell r="L278">
            <v>54.492962278467232</v>
          </cell>
          <cell r="M278">
            <v>62.370724628258294</v>
          </cell>
        </row>
        <row r="279">
          <cell r="J279">
            <v>50618</v>
          </cell>
          <cell r="K279">
            <v>74.397007067451142</v>
          </cell>
          <cell r="L279">
            <v>57.468040198697842</v>
          </cell>
          <cell r="M279">
            <v>67.117551313887219</v>
          </cell>
        </row>
        <row r="280">
          <cell r="J280">
            <v>50649</v>
          </cell>
          <cell r="K280">
            <v>71.144245182997309</v>
          </cell>
          <cell r="L280">
            <v>59.370635700678051</v>
          </cell>
          <cell r="M280">
            <v>66.081593105600021</v>
          </cell>
        </row>
        <row r="281">
          <cell r="J281">
            <v>50679</v>
          </cell>
          <cell r="K281">
            <v>63.730823727896386</v>
          </cell>
          <cell r="L281">
            <v>54.418934085278558</v>
          </cell>
          <cell r="M281">
            <v>59.726711181570721</v>
          </cell>
        </row>
        <row r="282">
          <cell r="J282">
            <v>50710</v>
          </cell>
          <cell r="K282">
            <v>69.782369081020164</v>
          </cell>
          <cell r="L282">
            <v>56.851564460541539</v>
          </cell>
          <cell r="M282">
            <v>64.222123094214354</v>
          </cell>
        </row>
        <row r="283">
          <cell r="J283">
            <v>50740</v>
          </cell>
          <cell r="K283">
            <v>73.95508119156024</v>
          </cell>
          <cell r="L283">
            <v>62.843497508639764</v>
          </cell>
          <cell r="M283">
            <v>69.177100207904431</v>
          </cell>
        </row>
        <row r="284">
          <cell r="J284">
            <v>0</v>
          </cell>
          <cell r="K284">
            <v>0</v>
          </cell>
          <cell r="L284">
            <v>0</v>
          </cell>
          <cell r="M284">
            <v>0</v>
          </cell>
        </row>
        <row r="285">
          <cell r="J285">
            <v>0</v>
          </cell>
          <cell r="K285">
            <v>0</v>
          </cell>
          <cell r="L285">
            <v>0</v>
          </cell>
          <cell r="M285">
            <v>0</v>
          </cell>
        </row>
        <row r="286">
          <cell r="J286">
            <v>0</v>
          </cell>
          <cell r="K286">
            <v>0</v>
          </cell>
          <cell r="L286">
            <v>0</v>
          </cell>
          <cell r="M286">
            <v>0</v>
          </cell>
        </row>
        <row r="287">
          <cell r="J287">
            <v>0</v>
          </cell>
          <cell r="K287">
            <v>0</v>
          </cell>
          <cell r="L287">
            <v>0</v>
          </cell>
          <cell r="M287">
            <v>0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</row>
        <row r="290">
          <cell r="J290">
            <v>0</v>
          </cell>
          <cell r="K290">
            <v>0</v>
          </cell>
          <cell r="L290">
            <v>0</v>
          </cell>
          <cell r="M290">
            <v>0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</row>
        <row r="294">
          <cell r="J294">
            <v>0</v>
          </cell>
          <cell r="K294">
            <v>0</v>
          </cell>
          <cell r="L294">
            <v>0</v>
          </cell>
          <cell r="M294">
            <v>0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rtPPA_2015"/>
      <sheetName val="Scenario Desc"/>
      <sheetName val="Exhibit 1- Std Base Load"/>
      <sheetName val="Exhibit 2- Std Wind "/>
      <sheetName val="Exhibit 3- Std FixedSolar"/>
      <sheetName val="Exhibit 4- Std TrackingSolar"/>
      <sheetName val="Exhibit 5 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 7 to 8"/>
      <sheetName val="Table 9"/>
      <sheetName val="Table 10"/>
      <sheetName val="Table 11"/>
      <sheetName val="Table 12"/>
      <sheetName val="XX Support Pages - Do Not Print"/>
      <sheetName val="Tariff Page 1"/>
      <sheetName val="OFPC Source"/>
    </sheetNames>
    <sheetDataSet>
      <sheetData sheetId="0"/>
      <sheetData sheetId="1">
        <row r="6">
          <cell r="B6">
            <v>2.2999999999999998</v>
          </cell>
        </row>
      </sheetData>
      <sheetData sheetId="2"/>
      <sheetData sheetId="3">
        <row r="45">
          <cell r="L45">
            <v>3.06</v>
          </cell>
        </row>
      </sheetData>
      <sheetData sheetId="4">
        <row r="53">
          <cell r="G53">
            <v>0.32200000000000001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3">
          <cell r="AE43">
            <v>6.6600000000000006E-2</v>
          </cell>
        </row>
      </sheetData>
      <sheetData sheetId="15"/>
      <sheetData sheetId="16"/>
      <sheetData sheetId="17"/>
      <sheetData sheetId="18"/>
      <sheetData sheetId="19"/>
      <sheetData sheetId="20"/>
      <sheetData sheetId="21">
        <row r="8">
          <cell r="J8">
            <v>42370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Solar QF"/>
      <sheetName val="Exhibit 4 - Renewable Wind"/>
      <sheetName val="Exhibit 5 - Renewable BaseLoad"/>
      <sheetName val="Exhibit 6 - Renewable Solar"/>
      <sheetName val="Exhibit 7 - Blending"/>
      <sheetName val="Table 1"/>
      <sheetName val="Table 2"/>
      <sheetName val="Tables 3 to 6"/>
      <sheetName val="Table 7(16-30)"/>
      <sheetName val="Table 9"/>
      <sheetName val="Table 10"/>
      <sheetName val="Table 11"/>
      <sheetName val="Table 12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>
        <row r="5">
          <cell r="P5" t="str">
            <v>Annual Price</v>
          </cell>
          <cell r="Q5">
            <v>0</v>
          </cell>
          <cell r="R5">
            <v>0</v>
          </cell>
          <cell r="S5">
            <v>0</v>
          </cell>
          <cell r="T5" t="str">
            <v>HLH/LLH Factors</v>
          </cell>
          <cell r="U5">
            <v>0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P7">
            <v>0</v>
          </cell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42005</v>
          </cell>
          <cell r="K8">
            <v>23.785487297579181</v>
          </cell>
          <cell r="L8">
            <v>19.806235531190044</v>
          </cell>
          <cell r="M8">
            <v>22.074409038031853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>(a)/(c)</v>
          </cell>
          <cell r="U8" t="str">
            <v>(b)/(c)</v>
          </cell>
        </row>
        <row r="9">
          <cell r="J9">
            <v>42036</v>
          </cell>
          <cell r="K9">
            <v>21.291715830258994</v>
          </cell>
          <cell r="L9">
            <v>12.085937206859114</v>
          </cell>
          <cell r="M9">
            <v>17.333231022197044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J10">
            <v>42064</v>
          </cell>
          <cell r="K10">
            <v>19.925449308740411</v>
          </cell>
          <cell r="L10">
            <v>15.339238234216703</v>
          </cell>
          <cell r="M10">
            <v>17.953378546695216</v>
          </cell>
          <cell r="P10">
            <v>2024</v>
          </cell>
          <cell r="Q10">
            <v>40.234360833333334</v>
          </cell>
          <cell r="R10">
            <v>32.53317666666667</v>
          </cell>
          <cell r="S10">
            <v>36.851123230456444</v>
          </cell>
          <cell r="T10">
            <v>1.0918082627147911</v>
          </cell>
          <cell r="U10">
            <v>0.88282727403486283</v>
          </cell>
        </row>
        <row r="11">
          <cell r="J11">
            <v>42095</v>
          </cell>
          <cell r="K11">
            <v>20.381100118446795</v>
          </cell>
          <cell r="L11">
            <v>17.068839018130912</v>
          </cell>
          <cell r="M11">
            <v>18.956827845310965</v>
          </cell>
          <cell r="P11">
            <v>2025</v>
          </cell>
          <cell r="Q11">
            <v>42.701166666666666</v>
          </cell>
          <cell r="R11">
            <v>34.631223333333331</v>
          </cell>
          <cell r="S11">
            <v>39.149629846800622</v>
          </cell>
          <cell r="T11">
            <v>1.0907169961443781</v>
          </cell>
          <cell r="U11">
            <v>0.88458622645607099</v>
          </cell>
        </row>
        <row r="12">
          <cell r="J12">
            <v>42125</v>
          </cell>
          <cell r="K12">
            <v>26.676991265709848</v>
          </cell>
          <cell r="L12">
            <v>23.173832127312963</v>
          </cell>
          <cell r="M12">
            <v>25.170632836199186</v>
          </cell>
          <cell r="P12">
            <v>2026</v>
          </cell>
          <cell r="Q12">
            <v>44.195540833333325</v>
          </cell>
          <cell r="R12">
            <v>35.783108333333338</v>
          </cell>
          <cell r="S12">
            <v>40.50154561194838</v>
          </cell>
          <cell r="T12">
            <v>1.0912062778240044</v>
          </cell>
          <cell r="U12">
            <v>0.88349982186301912</v>
          </cell>
        </row>
        <row r="13">
          <cell r="J13">
            <v>42156</v>
          </cell>
          <cell r="K13">
            <v>37.322733874632789</v>
          </cell>
          <cell r="L13">
            <v>24.615597772880243</v>
          </cell>
          <cell r="M13">
            <v>31.858665350879193</v>
          </cell>
          <cell r="P13">
            <v>2027</v>
          </cell>
          <cell r="Q13">
            <v>46.313721666666673</v>
          </cell>
          <cell r="R13">
            <v>37.58096333333333</v>
          </cell>
          <cell r="S13">
            <v>42.47817612083913</v>
          </cell>
          <cell r="T13">
            <v>1.0902944969886756</v>
          </cell>
          <cell r="U13">
            <v>0.88471226322018792</v>
          </cell>
        </row>
        <row r="14">
          <cell r="J14">
            <v>42186</v>
          </cell>
          <cell r="K14">
            <v>40.152853906114792</v>
          </cell>
          <cell r="L14">
            <v>24.660463542903482</v>
          </cell>
          <cell r="M14">
            <v>33.491126049933925</v>
          </cell>
          <cell r="P14">
            <v>2028</v>
          </cell>
          <cell r="Q14">
            <v>48.839144999999995</v>
          </cell>
          <cell r="R14">
            <v>40.069640833333331</v>
          </cell>
          <cell r="S14">
            <v>44.981869826716185</v>
          </cell>
          <cell r="T14">
            <v>1.0857517748404681</v>
          </cell>
          <cell r="U14">
            <v>0.89079535794518439</v>
          </cell>
        </row>
        <row r="15">
          <cell r="J15">
            <v>42217</v>
          </cell>
          <cell r="K15">
            <v>31.865750733301777</v>
          </cell>
          <cell r="L15">
            <v>23.31645309587072</v>
          </cell>
          <cell r="M15">
            <v>28.18955274920642</v>
          </cell>
          <cell r="P15">
            <v>2029</v>
          </cell>
          <cell r="Q15">
            <v>50.089875833333338</v>
          </cell>
          <cell r="R15">
            <v>41.34504583333333</v>
          </cell>
          <cell r="S15">
            <v>46.251120536987266</v>
          </cell>
          <cell r="T15">
            <v>1.0829981036519147</v>
          </cell>
          <cell r="U15">
            <v>0.89392527907014663</v>
          </cell>
        </row>
        <row r="16">
          <cell r="J16">
            <v>42248</v>
          </cell>
          <cell r="K16">
            <v>27.384399892172524</v>
          </cell>
          <cell r="L16">
            <v>23.254535731877322</v>
          </cell>
          <cell r="M16">
            <v>25.608558303245587</v>
          </cell>
          <cell r="P16">
            <v>2030</v>
          </cell>
          <cell r="Q16">
            <v>52.187535000000004</v>
          </cell>
          <cell r="R16">
            <v>42.983530833333326</v>
          </cell>
          <cell r="S16">
            <v>48.144015076549067</v>
          </cell>
          <cell r="T16">
            <v>1.0839880080010305</v>
          </cell>
          <cell r="U16">
            <v>0.8928115107348118</v>
          </cell>
        </row>
        <row r="17">
          <cell r="J17">
            <v>42278</v>
          </cell>
          <cell r="K17">
            <v>23.691494432537873</v>
          </cell>
          <cell r="L17">
            <v>21.501935483870966</v>
          </cell>
          <cell r="M17">
            <v>22.7499840846111</v>
          </cell>
          <cell r="P17">
            <v>2031</v>
          </cell>
          <cell r="Q17">
            <v>55.338625000000008</v>
          </cell>
          <cell r="R17">
            <v>45.840923333333329</v>
          </cell>
          <cell r="S17">
            <v>51.194747550238823</v>
          </cell>
          <cell r="T17">
            <v>1.080943410174934</v>
          </cell>
          <cell r="U17">
            <v>0.89542239247001587</v>
          </cell>
        </row>
        <row r="18">
          <cell r="J18">
            <v>42309</v>
          </cell>
          <cell r="K18">
            <v>22.096778999141115</v>
          </cell>
          <cell r="L18">
            <v>20.605492353584257</v>
          </cell>
          <cell r="M18">
            <v>21.455525741551668</v>
          </cell>
          <cell r="P18">
            <v>2032</v>
          </cell>
          <cell r="Q18">
            <v>56.463290833333325</v>
          </cell>
          <cell r="R18">
            <v>46.926939166666678</v>
          </cell>
          <cell r="S18">
            <v>52.272130315868509</v>
          </cell>
          <cell r="T18">
            <v>1.0801796385978262</v>
          </cell>
          <cell r="U18">
            <v>0.89774300154016939</v>
          </cell>
        </row>
        <row r="19">
          <cell r="J19">
            <v>42339</v>
          </cell>
          <cell r="K19">
            <v>21.549683426272821</v>
          </cell>
          <cell r="L19">
            <v>19.276005748613887</v>
          </cell>
          <cell r="M19">
            <v>20.572002024879481</v>
          </cell>
          <cell r="P19">
            <v>2033</v>
          </cell>
          <cell r="Q19">
            <v>57.682872500000009</v>
          </cell>
          <cell r="R19">
            <v>47.963200000000001</v>
          </cell>
          <cell r="S19">
            <v>53.414606383734444</v>
          </cell>
          <cell r="T19">
            <v>1.0799082199651913</v>
          </cell>
          <cell r="U19">
            <v>0.89794165392568581</v>
          </cell>
        </row>
        <row r="20">
          <cell r="J20">
            <v>42370</v>
          </cell>
          <cell r="K20">
            <v>24.486294135896966</v>
          </cell>
          <cell r="L20">
            <v>21.978847441981479</v>
          </cell>
          <cell r="M20">
            <v>23.408092057513304</v>
          </cell>
          <cell r="P20">
            <v>2034</v>
          </cell>
          <cell r="Q20">
            <v>58.91801916666666</v>
          </cell>
          <cell r="R20">
            <v>49.562219999999996</v>
          </cell>
          <cell r="S20">
            <v>54.796306650984356</v>
          </cell>
          <cell r="T20">
            <v>1.0752188015505286</v>
          </cell>
          <cell r="U20">
            <v>0.9044810321921517</v>
          </cell>
        </row>
        <row r="21">
          <cell r="J21">
            <v>42401</v>
          </cell>
          <cell r="K21">
            <v>23.801406379794031</v>
          </cell>
          <cell r="L21">
            <v>20.851882653228785</v>
          </cell>
          <cell r="M21">
            <v>22.533111177370973</v>
          </cell>
          <cell r="P21">
            <v>2035</v>
          </cell>
          <cell r="Q21">
            <v>60.59161666666666</v>
          </cell>
          <cell r="R21">
            <v>50.87018333333333</v>
          </cell>
          <cell r="S21">
            <v>56.322083962256833</v>
          </cell>
          <cell r="T21">
            <v>1.0758056592378751</v>
          </cell>
          <cell r="U21">
            <v>0.90320136888796598</v>
          </cell>
        </row>
        <row r="22">
          <cell r="J22">
            <v>42430</v>
          </cell>
          <cell r="K22">
            <v>20.131875236863209</v>
          </cell>
          <cell r="L22">
            <v>17.543107525038899</v>
          </cell>
          <cell r="M22">
            <v>19.018705120778755</v>
          </cell>
          <cell r="P22">
            <v>2036</v>
          </cell>
          <cell r="Q22">
            <v>61.740465</v>
          </cell>
          <cell r="R22">
            <v>52.053042500000004</v>
          </cell>
          <cell r="S22">
            <v>57.482592700318101</v>
          </cell>
          <cell r="T22">
            <v>1.0740723773870127</v>
          </cell>
          <cell r="U22">
            <v>0.90554444493092512</v>
          </cell>
        </row>
        <row r="23">
          <cell r="J23">
            <v>42461</v>
          </cell>
          <cell r="K23">
            <v>18.681027162944986</v>
          </cell>
          <cell r="L23">
            <v>13.759514434837946</v>
          </cell>
          <cell r="M23">
            <v>16.564776689858959</v>
          </cell>
          <cell r="P23">
            <v>2037</v>
          </cell>
          <cell r="Q23">
            <v>63.823340000000002</v>
          </cell>
          <cell r="R23">
            <v>53.978084166666662</v>
          </cell>
          <cell r="S23">
            <v>59.495757520429883</v>
          </cell>
          <cell r="T23">
            <v>1.072737665002149</v>
          </cell>
          <cell r="U23">
            <v>0.90725938144634022</v>
          </cell>
        </row>
        <row r="24">
          <cell r="J24">
            <v>42491</v>
          </cell>
          <cell r="K24">
            <v>17.449270932402698</v>
          </cell>
          <cell r="L24">
            <v>10.617283069648192</v>
          </cell>
          <cell r="M24">
            <v>14.51151615141826</v>
          </cell>
          <cell r="P24">
            <v>2038</v>
          </cell>
          <cell r="Q24">
            <v>65.349897499999997</v>
          </cell>
          <cell r="R24">
            <v>56.089000833333337</v>
          </cell>
          <cell r="S24">
            <v>61.274502831085613</v>
          </cell>
          <cell r="T24">
            <v>1.0665104485653512</v>
          </cell>
          <cell r="U24">
            <v>0.91537259776636526</v>
          </cell>
        </row>
        <row r="25">
          <cell r="J25">
            <v>42522</v>
          </cell>
          <cell r="K25">
            <v>17.609162795046313</v>
          </cell>
          <cell r="L25">
            <v>9.2684269105661343</v>
          </cell>
          <cell r="M25">
            <v>14.022646364719835</v>
          </cell>
          <cell r="P25">
            <v>2039</v>
          </cell>
          <cell r="Q25">
            <v>67.611695833333329</v>
          </cell>
          <cell r="R25">
            <v>57.579707500000005</v>
          </cell>
          <cell r="S25">
            <v>63.202639845701789</v>
          </cell>
          <cell r="T25">
            <v>1.069760630226767</v>
          </cell>
          <cell r="U25">
            <v>0.91103326760671399</v>
          </cell>
        </row>
        <row r="26">
          <cell r="J26">
            <v>42552</v>
          </cell>
          <cell r="K26">
            <v>26.008863468110295</v>
          </cell>
          <cell r="L26">
            <v>18.483082449120843</v>
          </cell>
          <cell r="M26">
            <v>22.77277762994483</v>
          </cell>
          <cell r="P26">
            <v>2040</v>
          </cell>
          <cell r="Q26">
            <v>69.93328666666666</v>
          </cell>
          <cell r="R26">
            <v>59.893374166666682</v>
          </cell>
          <cell r="S26">
            <v>65.508768065849026</v>
          </cell>
          <cell r="T26">
            <v>1.0675408610397028</v>
          </cell>
          <cell r="U26">
            <v>0.91428027018401903</v>
          </cell>
        </row>
        <row r="27">
          <cell r="J27">
            <v>42583</v>
          </cell>
          <cell r="K27">
            <v>27.594859252770931</v>
          </cell>
          <cell r="L27">
            <v>21.295809914983657</v>
          </cell>
          <cell r="M27">
            <v>24.886268037522399</v>
          </cell>
          <cell r="P27">
            <v>2041</v>
          </cell>
          <cell r="Q27">
            <v>71.541750833333325</v>
          </cell>
          <cell r="R27">
            <v>61.270920833333328</v>
          </cell>
          <cell r="S27">
            <v>67.034807714218019</v>
          </cell>
          <cell r="T27">
            <v>1.0672328790488854</v>
          </cell>
          <cell r="U27">
            <v>0.91401650758129682</v>
          </cell>
        </row>
        <row r="28">
          <cell r="J28">
            <v>42614</v>
          </cell>
          <cell r="K28">
            <v>26.462973856690652</v>
          </cell>
          <cell r="L28">
            <v>22.793451325123435</v>
          </cell>
          <cell r="M28">
            <v>24.885079168116746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J29">
            <v>42644</v>
          </cell>
          <cell r="K29">
            <v>23.542702132769868</v>
          </cell>
          <cell r="L29">
            <v>20.381485696162081</v>
          </cell>
          <cell r="M29">
            <v>22.183379065028518</v>
          </cell>
        </row>
        <row r="30">
          <cell r="J30">
            <v>42675</v>
          </cell>
          <cell r="K30">
            <v>25.164109673371399</v>
          </cell>
          <cell r="L30">
            <v>21.607856200235972</v>
          </cell>
          <cell r="M30">
            <v>23.634920679923162</v>
          </cell>
        </row>
        <row r="31">
          <cell r="J31">
            <v>42705</v>
          </cell>
          <cell r="K31">
            <v>28.258211271957393</v>
          </cell>
          <cell r="L31">
            <v>22.713748413878509</v>
          </cell>
          <cell r="M31">
            <v>25.874092242983473</v>
          </cell>
        </row>
        <row r="32">
          <cell r="J32">
            <v>42736</v>
          </cell>
          <cell r="K32">
            <v>26.610427810878129</v>
          </cell>
          <cell r="L32">
            <v>23.797296426295663</v>
          </cell>
          <cell r="M32">
            <v>25.400781315507665</v>
          </cell>
        </row>
        <row r="33">
          <cell r="J33">
            <v>42767</v>
          </cell>
          <cell r="K33">
            <v>25.909545443119729</v>
          </cell>
          <cell r="L33">
            <v>22.747854371096416</v>
          </cell>
          <cell r="M33">
            <v>24.550018282149704</v>
          </cell>
        </row>
        <row r="34">
          <cell r="J34">
            <v>42795</v>
          </cell>
          <cell r="K34">
            <v>23.361212127504707</v>
          </cell>
          <cell r="L34">
            <v>21.215682896887287</v>
          </cell>
          <cell r="M34">
            <v>22.438634558339217</v>
          </cell>
        </row>
        <row r="35">
          <cell r="J35">
            <v>42826</v>
          </cell>
          <cell r="K35">
            <v>21.901474569356903</v>
          </cell>
          <cell r="L35">
            <v>15.885975890491896</v>
          </cell>
          <cell r="M35">
            <v>19.314810137444951</v>
          </cell>
        </row>
        <row r="36">
          <cell r="J36">
            <v>42856</v>
          </cell>
          <cell r="K36">
            <v>20.317396454533743</v>
          </cell>
          <cell r="L36">
            <v>11.858997179712611</v>
          </cell>
          <cell r="M36">
            <v>16.680284766360653</v>
          </cell>
        </row>
        <row r="37">
          <cell r="J37">
            <v>42887</v>
          </cell>
          <cell r="K37">
            <v>19.567108149355487</v>
          </cell>
          <cell r="L37">
            <v>11.220612353632701</v>
          </cell>
          <cell r="M37">
            <v>15.978114957194688</v>
          </cell>
        </row>
        <row r="38">
          <cell r="J38">
            <v>42917</v>
          </cell>
          <cell r="K38">
            <v>25.948742376905493</v>
          </cell>
          <cell r="L38">
            <v>17.806195909471736</v>
          </cell>
          <cell r="M38">
            <v>22.447447395908974</v>
          </cell>
        </row>
        <row r="39">
          <cell r="J39">
            <v>42948</v>
          </cell>
          <cell r="K39">
            <v>30.533541998786063</v>
          </cell>
          <cell r="L39">
            <v>22.35372369365761</v>
          </cell>
          <cell r="M39">
            <v>27.01622012758083</v>
          </cell>
        </row>
        <row r="40">
          <cell r="J40">
            <v>42979</v>
          </cell>
          <cell r="K40">
            <v>28.60406750542068</v>
          </cell>
          <cell r="L40">
            <v>24.625492661231061</v>
          </cell>
          <cell r="M40">
            <v>26.893280322419145</v>
          </cell>
        </row>
        <row r="41">
          <cell r="J41">
            <v>43009</v>
          </cell>
          <cell r="K41">
            <v>25.989913440328895</v>
          </cell>
          <cell r="L41">
            <v>23.628670382113711</v>
          </cell>
          <cell r="M41">
            <v>24.974578925296363</v>
          </cell>
        </row>
        <row r="42">
          <cell r="J42">
            <v>43040</v>
          </cell>
          <cell r="K42">
            <v>28.113163745580781</v>
          </cell>
          <cell r="L42">
            <v>24.546063644682789</v>
          </cell>
          <cell r="M42">
            <v>26.579310702194643</v>
          </cell>
        </row>
        <row r="43">
          <cell r="J43">
            <v>43070</v>
          </cell>
          <cell r="K43">
            <v>31.139757935734512</v>
          </cell>
          <cell r="L43">
            <v>25.554573205839706</v>
          </cell>
          <cell r="M43">
            <v>28.738128501879743</v>
          </cell>
        </row>
        <row r="44">
          <cell r="J44">
            <v>43101</v>
          </cell>
          <cell r="K44">
            <v>28.630777287719543</v>
          </cell>
          <cell r="L44">
            <v>25.311396386863883</v>
          </cell>
          <cell r="M44">
            <v>27.203443500351611</v>
          </cell>
        </row>
        <row r="45">
          <cell r="J45">
            <v>43132</v>
          </cell>
          <cell r="K45">
            <v>28.147454865511023</v>
          </cell>
          <cell r="L45">
            <v>24.544171124776078</v>
          </cell>
          <cell r="M45">
            <v>26.598042856994997</v>
          </cell>
        </row>
        <row r="46">
          <cell r="J46">
            <v>43160</v>
          </cell>
          <cell r="K46">
            <v>25.928937124008492</v>
          </cell>
          <cell r="L46">
            <v>23.163109089975052</v>
          </cell>
          <cell r="M46">
            <v>24.739631069374113</v>
          </cell>
        </row>
        <row r="47">
          <cell r="J47">
            <v>43191</v>
          </cell>
          <cell r="K47">
            <v>23.926099349564026</v>
          </cell>
          <cell r="L47">
            <v>17.808535582575868</v>
          </cell>
          <cell r="M47">
            <v>21.295546929759116</v>
          </cell>
          <cell r="U47">
            <v>0.84603740708183717</v>
          </cell>
          <cell r="V47">
            <v>0.15396259291816258</v>
          </cell>
        </row>
        <row r="48">
          <cell r="J48">
            <v>43221</v>
          </cell>
          <cell r="K48">
            <v>21.869745354539877</v>
          </cell>
          <cell r="L48">
            <v>14.506227195892377</v>
          </cell>
          <cell r="M48">
            <v>18.703432546321451</v>
          </cell>
        </row>
        <row r="49">
          <cell r="J49">
            <v>43252</v>
          </cell>
          <cell r="K49">
            <v>21.290968532515009</v>
          </cell>
          <cell r="L49">
            <v>13.740978319677208</v>
          </cell>
          <cell r="M49">
            <v>18.044472740994753</v>
          </cell>
        </row>
        <row r="50">
          <cell r="J50">
            <v>43282</v>
          </cell>
          <cell r="K50">
            <v>27.951055392666483</v>
          </cell>
          <cell r="L50">
            <v>19.022420599461491</v>
          </cell>
          <cell r="M50">
            <v>24.111742431588333</v>
          </cell>
        </row>
        <row r="51">
          <cell r="J51">
            <v>43313</v>
          </cell>
          <cell r="K51">
            <v>32.966684945847746</v>
          </cell>
          <cell r="L51">
            <v>22.908998099040591</v>
          </cell>
          <cell r="M51">
            <v>28.641879601720667</v>
          </cell>
        </row>
        <row r="52">
          <cell r="J52">
            <v>43344</v>
          </cell>
          <cell r="K52">
            <v>31.760542160779163</v>
          </cell>
          <cell r="L52">
            <v>27.527968507046641</v>
          </cell>
          <cell r="M52">
            <v>29.940535489674176</v>
          </cell>
        </row>
        <row r="53">
          <cell r="J53">
            <v>43374</v>
          </cell>
          <cell r="K53">
            <v>29.468658276207591</v>
          </cell>
          <cell r="L53">
            <v>26.133247323853649</v>
          </cell>
          <cell r="M53">
            <v>28.034431566695392</v>
          </cell>
        </row>
        <row r="54">
          <cell r="J54">
            <v>43405</v>
          </cell>
          <cell r="K54">
            <v>30.088737614669448</v>
          </cell>
          <cell r="L54">
            <v>26.33275976271338</v>
          </cell>
          <cell r="M54">
            <v>28.473667138328338</v>
          </cell>
        </row>
        <row r="55">
          <cell r="J55">
            <v>43435</v>
          </cell>
          <cell r="K55">
            <v>32.941209887940651</v>
          </cell>
          <cell r="L55">
            <v>27.872458924115442</v>
          </cell>
          <cell r="M55">
            <v>30.761646973495807</v>
          </cell>
        </row>
        <row r="56">
          <cell r="J56">
            <v>43466</v>
          </cell>
          <cell r="K56">
            <v>31.712489275242294</v>
          </cell>
          <cell r="L56">
            <v>26.936354878696161</v>
          </cell>
          <cell r="M56">
            <v>29.658751484727457</v>
          </cell>
        </row>
        <row r="57">
          <cell r="J57">
            <v>43497</v>
          </cell>
          <cell r="K57">
            <v>30.835402592959074</v>
          </cell>
          <cell r="L57">
            <v>26.812465517997179</v>
          </cell>
          <cell r="M57">
            <v>29.105539650725458</v>
          </cell>
        </row>
        <row r="58">
          <cell r="J58">
            <v>43525</v>
          </cell>
          <cell r="K58">
            <v>28.621915429574734</v>
          </cell>
          <cell r="L58">
            <v>25.577164974680983</v>
          </cell>
          <cell r="M58">
            <v>27.312672733970423</v>
          </cell>
        </row>
        <row r="59">
          <cell r="J59">
            <v>43556</v>
          </cell>
          <cell r="K59">
            <v>26.443074228179981</v>
          </cell>
          <cell r="L59">
            <v>19.292340728291087</v>
          </cell>
          <cell r="M59">
            <v>23.368258823227755</v>
          </cell>
        </row>
        <row r="60">
          <cell r="J60">
            <v>43586</v>
          </cell>
          <cell r="K60">
            <v>24.299465802918718</v>
          </cell>
          <cell r="L60">
            <v>16.136886504276422</v>
          </cell>
          <cell r="M60">
            <v>20.78955670450253</v>
          </cell>
        </row>
        <row r="61">
          <cell r="J61">
            <v>43617</v>
          </cell>
          <cell r="K61">
            <v>23.568072974269327</v>
          </cell>
          <cell r="L61">
            <v>15.659599382441499</v>
          </cell>
          <cell r="M61">
            <v>20.16742932978336</v>
          </cell>
        </row>
        <row r="62">
          <cell r="J62">
            <v>43647</v>
          </cell>
          <cell r="K62">
            <v>30.925149995339424</v>
          </cell>
          <cell r="L62">
            <v>19.937564650654554</v>
          </cell>
          <cell r="M62">
            <v>26.200488297124927</v>
          </cell>
        </row>
        <row r="63">
          <cell r="J63">
            <v>43678</v>
          </cell>
          <cell r="K63">
            <v>35.687791799189093</v>
          </cell>
          <cell r="L63">
            <v>23.767526389997087</v>
          </cell>
          <cell r="M63">
            <v>30.56207767323653</v>
          </cell>
        </row>
        <row r="64">
          <cell r="J64">
            <v>43709</v>
          </cell>
          <cell r="K64">
            <v>34.144843329282288</v>
          </cell>
          <cell r="L64">
            <v>27.917181599591359</v>
          </cell>
          <cell r="M64">
            <v>31.466948785515186</v>
          </cell>
        </row>
        <row r="65">
          <cell r="J65">
            <v>43739</v>
          </cell>
          <cell r="K65">
            <v>31.67789688175851</v>
          </cell>
          <cell r="L65">
            <v>27.132996379069681</v>
          </cell>
          <cell r="M65">
            <v>29.723589665602312</v>
          </cell>
        </row>
        <row r="66">
          <cell r="J66">
            <v>43770</v>
          </cell>
          <cell r="K66">
            <v>32.046545081261456</v>
          </cell>
          <cell r="L66">
            <v>27.40725949635403</v>
          </cell>
          <cell r="M66">
            <v>30.051652279751259</v>
          </cell>
        </row>
        <row r="67">
          <cell r="J67">
            <v>43800</v>
          </cell>
          <cell r="K67">
            <v>34.720098114991757</v>
          </cell>
          <cell r="L67">
            <v>28.352324326223467</v>
          </cell>
          <cell r="M67">
            <v>31.98195538582139</v>
          </cell>
        </row>
        <row r="68">
          <cell r="J68">
            <v>43831</v>
          </cell>
          <cell r="K68">
            <v>33.680304825844352</v>
          </cell>
          <cell r="L68">
            <v>28.662613580203033</v>
          </cell>
          <cell r="M68">
            <v>31.522697590218584</v>
          </cell>
        </row>
        <row r="69">
          <cell r="J69">
            <v>43862</v>
          </cell>
          <cell r="K69">
            <v>32.626697410422061</v>
          </cell>
          <cell r="L69">
            <v>28.634476412077113</v>
          </cell>
          <cell r="M69">
            <v>30.910042381133728</v>
          </cell>
        </row>
        <row r="70">
          <cell r="J70">
            <v>43891</v>
          </cell>
          <cell r="K70">
            <v>30.1830872836004</v>
          </cell>
          <cell r="L70">
            <v>27.179074268941818</v>
          </cell>
          <cell r="M70">
            <v>28.891361687297209</v>
          </cell>
        </row>
        <row r="71">
          <cell r="J71">
            <v>43922</v>
          </cell>
          <cell r="K71">
            <v>28.227572776912108</v>
          </cell>
          <cell r="L71">
            <v>20.355298064007044</v>
          </cell>
          <cell r="M71">
            <v>24.84249465036293</v>
          </cell>
        </row>
        <row r="72">
          <cell r="J72">
            <v>43952</v>
          </cell>
          <cell r="K72">
            <v>26.219011682208333</v>
          </cell>
          <cell r="L72">
            <v>16.92278350651835</v>
          </cell>
          <cell r="M72">
            <v>22.221633566661637</v>
          </cell>
        </row>
        <row r="73">
          <cell r="J73">
            <v>43983</v>
          </cell>
          <cell r="K73">
            <v>25.352232329581003</v>
          </cell>
          <cell r="L73">
            <v>16.319116204521151</v>
          </cell>
          <cell r="M73">
            <v>21.467992395805265</v>
          </cell>
        </row>
        <row r="74">
          <cell r="J74">
            <v>44013</v>
          </cell>
          <cell r="K74">
            <v>32.682881930752835</v>
          </cell>
          <cell r="L74">
            <v>22.026076777313772</v>
          </cell>
          <cell r="M74">
            <v>28.100455714774036</v>
          </cell>
        </row>
        <row r="75">
          <cell r="J75">
            <v>44044</v>
          </cell>
          <cell r="K75">
            <v>37.49153538475948</v>
          </cell>
          <cell r="L75">
            <v>25.653514055433138</v>
          </cell>
          <cell r="M75">
            <v>32.401186213149153</v>
          </cell>
        </row>
        <row r="76">
          <cell r="J76">
            <v>44075</v>
          </cell>
          <cell r="K76">
            <v>35.780428169965511</v>
          </cell>
          <cell r="L76">
            <v>29.905186853097064</v>
          </cell>
          <cell r="M76">
            <v>33.254074403712075</v>
          </cell>
        </row>
        <row r="77">
          <cell r="J77">
            <v>44105</v>
          </cell>
          <cell r="K77">
            <v>33.248582910570228</v>
          </cell>
          <cell r="L77">
            <v>29.146776520440923</v>
          </cell>
          <cell r="M77">
            <v>31.484806162814621</v>
          </cell>
        </row>
        <row r="78">
          <cell r="J78">
            <v>44136</v>
          </cell>
          <cell r="K78">
            <v>33.389774009721847</v>
          </cell>
          <cell r="L78">
            <v>29.373481254676303</v>
          </cell>
          <cell r="M78">
            <v>31.66276812505226</v>
          </cell>
        </row>
        <row r="79">
          <cell r="J79">
            <v>44166</v>
          </cell>
          <cell r="K79">
            <v>36.306635332501514</v>
          </cell>
          <cell r="L79">
            <v>30.354003815839409</v>
          </cell>
          <cell r="M79">
            <v>33.747003780336811</v>
          </cell>
        </row>
        <row r="80">
          <cell r="J80">
            <v>44197</v>
          </cell>
          <cell r="K80">
            <v>35.538718570509147</v>
          </cell>
          <cell r="L80">
            <v>30.098243272510238</v>
          </cell>
          <cell r="M80">
            <v>33.199314192369613</v>
          </cell>
        </row>
        <row r="81">
          <cell r="J81">
            <v>44228</v>
          </cell>
          <cell r="K81">
            <v>34.441695203358556</v>
          </cell>
          <cell r="L81">
            <v>29.266855297094285</v>
          </cell>
          <cell r="M81">
            <v>32.216514043664915</v>
          </cell>
        </row>
        <row r="82">
          <cell r="J82">
            <v>44256</v>
          </cell>
          <cell r="K82">
            <v>32.174954296098456</v>
          </cell>
          <cell r="L82">
            <v>27.807837773181667</v>
          </cell>
          <cell r="M82">
            <v>30.297094191244234</v>
          </cell>
        </row>
        <row r="83">
          <cell r="J83">
            <v>44287</v>
          </cell>
          <cell r="K83">
            <v>29.973960033500305</v>
          </cell>
          <cell r="L83">
            <v>21.911895091694056</v>
          </cell>
          <cell r="M83">
            <v>26.507272108523615</v>
          </cell>
        </row>
        <row r="84">
          <cell r="J84">
            <v>44317</v>
          </cell>
          <cell r="K84">
            <v>27.525178333472443</v>
          </cell>
          <cell r="L84">
            <v>18.357493208260159</v>
          </cell>
          <cell r="M84">
            <v>23.58307372963116</v>
          </cell>
        </row>
        <row r="85">
          <cell r="J85">
            <v>44348</v>
          </cell>
          <cell r="K85">
            <v>27.148949163651803</v>
          </cell>
          <cell r="L85">
            <v>17.976941919717138</v>
          </cell>
          <cell r="M85">
            <v>23.204986048759896</v>
          </cell>
        </row>
        <row r="86">
          <cell r="J86">
            <v>44378</v>
          </cell>
          <cell r="K86">
            <v>34.103562032452118</v>
          </cell>
          <cell r="L86">
            <v>24.110537683068614</v>
          </cell>
          <cell r="M86">
            <v>29.806561562217212</v>
          </cell>
        </row>
        <row r="87">
          <cell r="J87">
            <v>44409</v>
          </cell>
          <cell r="K87">
            <v>38.986344837767028</v>
          </cell>
          <cell r="L87">
            <v>26.922711793453164</v>
          </cell>
          <cell r="M87">
            <v>33.798982628712068</v>
          </cell>
        </row>
        <row r="88">
          <cell r="J88">
            <v>44440</v>
          </cell>
          <cell r="K88">
            <v>37.434497047942614</v>
          </cell>
          <cell r="L88">
            <v>31.399048309734081</v>
          </cell>
          <cell r="M88">
            <v>34.839254090512938</v>
          </cell>
        </row>
        <row r="89">
          <cell r="J89">
            <v>44470</v>
          </cell>
          <cell r="K89">
            <v>35.647784095250337</v>
          </cell>
          <cell r="L89">
            <v>29.725523730625895</v>
          </cell>
          <cell r="M89">
            <v>33.101212138461825</v>
          </cell>
        </row>
        <row r="90">
          <cell r="J90">
            <v>44501</v>
          </cell>
          <cell r="K90">
            <v>36.403057562461079</v>
          </cell>
          <cell r="L90">
            <v>31.150655795282983</v>
          </cell>
          <cell r="M90">
            <v>34.144524802574495</v>
          </cell>
        </row>
        <row r="91">
          <cell r="J91">
            <v>44531</v>
          </cell>
          <cell r="K91">
            <v>38.736995802618729</v>
          </cell>
          <cell r="L91">
            <v>32.31878590676704</v>
          </cell>
          <cell r="M91">
            <v>35.9771655474025</v>
          </cell>
        </row>
        <row r="92">
          <cell r="J92">
            <v>44562</v>
          </cell>
          <cell r="K92">
            <v>36.642906570315489</v>
          </cell>
          <cell r="L92">
            <v>30.80779615640035</v>
          </cell>
          <cell r="M92">
            <v>34.133809092331973</v>
          </cell>
        </row>
        <row r="93">
          <cell r="J93">
            <v>44593</v>
          </cell>
          <cell r="K93">
            <v>37.789078190321604</v>
          </cell>
          <cell r="L93">
            <v>32.723480241446438</v>
          </cell>
          <cell r="M93">
            <v>35.610871072305279</v>
          </cell>
        </row>
        <row r="94">
          <cell r="J94">
            <v>44621</v>
          </cell>
          <cell r="K94">
            <v>34.413280873518538</v>
          </cell>
          <cell r="L94">
            <v>29.732066425870883</v>
          </cell>
          <cell r="M94">
            <v>32.40035866103004</v>
          </cell>
        </row>
        <row r="95">
          <cell r="J95">
            <v>44652</v>
          </cell>
          <cell r="K95">
            <v>32.281156421295059</v>
          </cell>
          <cell r="L95">
            <v>25.778563568510648</v>
          </cell>
          <cell r="M95">
            <v>29.485041494597759</v>
          </cell>
        </row>
        <row r="96">
          <cell r="J96">
            <v>44682</v>
          </cell>
          <cell r="K96">
            <v>28.087133212673201</v>
          </cell>
          <cell r="L96">
            <v>21.099312090687899</v>
          </cell>
          <cell r="M96">
            <v>25.082370130219516</v>
          </cell>
        </row>
        <row r="97">
          <cell r="J97">
            <v>44713</v>
          </cell>
          <cell r="K97">
            <v>31.400920122474496</v>
          </cell>
          <cell r="L97">
            <v>23.378934903575974</v>
          </cell>
          <cell r="M97">
            <v>27.951466478348131</v>
          </cell>
        </row>
        <row r="98">
          <cell r="J98">
            <v>44743</v>
          </cell>
          <cell r="K98">
            <v>36.810354687735604</v>
          </cell>
          <cell r="L98">
            <v>28.071772035855652</v>
          </cell>
          <cell r="M98">
            <v>33.052764147427226</v>
          </cell>
        </row>
        <row r="99">
          <cell r="J99">
            <v>44774</v>
          </cell>
          <cell r="K99">
            <v>41.017683573369155</v>
          </cell>
          <cell r="L99">
            <v>29.08573020960409</v>
          </cell>
          <cell r="M99">
            <v>35.88694362695017</v>
          </cell>
        </row>
        <row r="100">
          <cell r="J100">
            <v>44805</v>
          </cell>
          <cell r="K100">
            <v>40.564012509539012</v>
          </cell>
          <cell r="L100">
            <v>33.300715795969332</v>
          </cell>
          <cell r="M100">
            <v>37.440794922704043</v>
          </cell>
        </row>
        <row r="101">
          <cell r="J101">
            <v>44835</v>
          </cell>
          <cell r="K101">
            <v>37.165669764638032</v>
          </cell>
          <cell r="L101">
            <v>30.66791463373421</v>
          </cell>
          <cell r="M101">
            <v>34.371635058349383</v>
          </cell>
        </row>
        <row r="102">
          <cell r="J102">
            <v>44866</v>
          </cell>
          <cell r="K102">
            <v>39.178441632257979</v>
          </cell>
          <cell r="L102">
            <v>32.890363279523093</v>
          </cell>
          <cell r="M102">
            <v>36.474567940581977</v>
          </cell>
        </row>
        <row r="103">
          <cell r="J103">
            <v>44896</v>
          </cell>
          <cell r="K103">
            <v>40.751413667041909</v>
          </cell>
          <cell r="L103">
            <v>33.857530686768882</v>
          </cell>
          <cell r="M103">
            <v>37.787043985524505</v>
          </cell>
        </row>
        <row r="104">
          <cell r="J104">
            <v>44927</v>
          </cell>
          <cell r="K104">
            <v>38.843501451160016</v>
          </cell>
          <cell r="L104">
            <v>32.087272152164815</v>
          </cell>
          <cell r="M104">
            <v>35.93832285259208</v>
          </cell>
        </row>
        <row r="105">
          <cell r="J105">
            <v>44958</v>
          </cell>
          <cell r="K105">
            <v>41.156463107277766</v>
          </cell>
          <cell r="L105">
            <v>34.370859266865054</v>
          </cell>
          <cell r="M105">
            <v>38.238653455900298</v>
          </cell>
        </row>
        <row r="106">
          <cell r="J106">
            <v>44986</v>
          </cell>
          <cell r="K106">
            <v>36.732416869008915</v>
          </cell>
          <cell r="L106">
            <v>30.979502500219109</v>
          </cell>
          <cell r="M106">
            <v>34.258663690429294</v>
          </cell>
        </row>
        <row r="107">
          <cell r="J107">
            <v>45017</v>
          </cell>
          <cell r="K107">
            <v>34.416551281509193</v>
          </cell>
          <cell r="L107">
            <v>29.927829116374568</v>
          </cell>
          <cell r="M107">
            <v>32.486400750501303</v>
          </cell>
        </row>
        <row r="108">
          <cell r="J108">
            <v>45047</v>
          </cell>
          <cell r="K108">
            <v>29.128795378427412</v>
          </cell>
          <cell r="L108">
            <v>23.736550097014991</v>
          </cell>
          <cell r="M108">
            <v>26.81012990742007</v>
          </cell>
        </row>
        <row r="109">
          <cell r="J109">
            <v>45078</v>
          </cell>
          <cell r="K109">
            <v>35.715943045208022</v>
          </cell>
          <cell r="L109">
            <v>27.719390633160792</v>
          </cell>
          <cell r="M109">
            <v>32.277425508027711</v>
          </cell>
        </row>
        <row r="110">
          <cell r="J110">
            <v>45108</v>
          </cell>
          <cell r="K110">
            <v>39.236040117156229</v>
          </cell>
          <cell r="L110">
            <v>32.231272345796256</v>
          </cell>
          <cell r="M110">
            <v>36.22398997547144</v>
          </cell>
        </row>
        <row r="111">
          <cell r="J111">
            <v>45139</v>
          </cell>
          <cell r="K111">
            <v>43.006934596979001</v>
          </cell>
          <cell r="L111">
            <v>31.495990979044613</v>
          </cell>
          <cell r="M111">
            <v>38.057228841267211</v>
          </cell>
        </row>
        <row r="112">
          <cell r="J112">
            <v>45170</v>
          </cell>
          <cell r="K112">
            <v>43.715377693574894</v>
          </cell>
          <cell r="L112">
            <v>35.558959443075601</v>
          </cell>
          <cell r="M112">
            <v>40.208117845860194</v>
          </cell>
        </row>
        <row r="113">
          <cell r="J113">
            <v>45200</v>
          </cell>
          <cell r="K113">
            <v>38.642350558557489</v>
          </cell>
          <cell r="L113">
            <v>33.017904923299113</v>
          </cell>
          <cell r="M113">
            <v>36.223838935396387</v>
          </cell>
        </row>
        <row r="114">
          <cell r="J114">
            <v>45231</v>
          </cell>
          <cell r="K114">
            <v>41.519414993400837</v>
          </cell>
          <cell r="L114">
            <v>34.515504521730442</v>
          </cell>
          <cell r="M114">
            <v>38.507733490582567</v>
          </cell>
        </row>
        <row r="115">
          <cell r="J115">
            <v>45261</v>
          </cell>
          <cell r="K115">
            <v>42.637692545421054</v>
          </cell>
          <cell r="L115">
            <v>35.103204867404365</v>
          </cell>
          <cell r="M115">
            <v>39.397862843873881</v>
          </cell>
        </row>
        <row r="116">
          <cell r="J116">
            <v>45292</v>
          </cell>
          <cell r="K116">
            <v>41.487269100000006</v>
          </cell>
          <cell r="L116">
            <v>35.154567799999995</v>
          </cell>
          <cell r="M116">
            <v>38.764207540999998</v>
          </cell>
        </row>
        <row r="117">
          <cell r="J117">
            <v>45323</v>
          </cell>
          <cell r="K117">
            <v>43.029638499999997</v>
          </cell>
          <cell r="L117">
            <v>36.714207399999999</v>
          </cell>
          <cell r="M117">
            <v>40.314003126999999</v>
          </cell>
        </row>
        <row r="118">
          <cell r="J118">
            <v>45352</v>
          </cell>
          <cell r="K118">
            <v>38.720404199999997</v>
          </cell>
          <cell r="L118">
            <v>34.101708500000001</v>
          </cell>
          <cell r="M118">
            <v>36.734365048999997</v>
          </cell>
        </row>
        <row r="119">
          <cell r="J119">
            <v>45383</v>
          </cell>
          <cell r="K119">
            <v>36.958962700000001</v>
          </cell>
          <cell r="L119">
            <v>33.048196799999999</v>
          </cell>
          <cell r="M119">
            <v>35.277333362999997</v>
          </cell>
        </row>
        <row r="120">
          <cell r="J120">
            <v>45413</v>
          </cell>
          <cell r="K120">
            <v>29.738377499999999</v>
          </cell>
          <cell r="L120">
            <v>25.972135999999999</v>
          </cell>
          <cell r="M120">
            <v>28.118893654999994</v>
          </cell>
        </row>
        <row r="121">
          <cell r="J121">
            <v>45444</v>
          </cell>
          <cell r="K121">
            <v>35.975518199999996</v>
          </cell>
          <cell r="L121">
            <v>29.846802000000004</v>
          </cell>
          <cell r="M121">
            <v>33.340170233999999</v>
          </cell>
        </row>
        <row r="122">
          <cell r="J122">
            <v>45474</v>
          </cell>
          <cell r="K122">
            <v>41.237815200000007</v>
          </cell>
          <cell r="L122">
            <v>32.739345</v>
          </cell>
          <cell r="M122">
            <v>37.583473013999999</v>
          </cell>
        </row>
        <row r="123">
          <cell r="J123">
            <v>45505</v>
          </cell>
          <cell r="K123">
            <v>45.936894000000002</v>
          </cell>
          <cell r="L123">
            <v>35.334221100000008</v>
          </cell>
          <cell r="M123">
            <v>41.377744653000008</v>
          </cell>
        </row>
        <row r="124">
          <cell r="J124">
            <v>45536</v>
          </cell>
          <cell r="K124">
            <v>47.369253999999998</v>
          </cell>
          <cell r="L124">
            <v>37.765206400000004</v>
          </cell>
          <cell r="M124">
            <v>43.239513532000004</v>
          </cell>
        </row>
        <row r="125">
          <cell r="J125">
            <v>45566</v>
          </cell>
          <cell r="K125">
            <v>41.234943000000001</v>
          </cell>
          <cell r="L125">
            <v>35.24537740000001</v>
          </cell>
          <cell r="M125">
            <v>38.659429791999997</v>
          </cell>
        </row>
        <row r="126">
          <cell r="J126">
            <v>45597</v>
          </cell>
          <cell r="K126">
            <v>44.069286000000005</v>
          </cell>
          <cell r="L126">
            <v>36.526226900000005</v>
          </cell>
          <cell r="M126">
            <v>40.825770587000001</v>
          </cell>
        </row>
        <row r="127">
          <cell r="J127">
            <v>45627</v>
          </cell>
          <cell r="K127">
            <v>45.411766400000005</v>
          </cell>
          <cell r="L127">
            <v>38.222541800000002</v>
          </cell>
          <cell r="M127">
            <v>42.320399821999999</v>
          </cell>
        </row>
        <row r="128">
          <cell r="J128">
            <v>45658</v>
          </cell>
          <cell r="K128">
            <v>43.957384599999997</v>
          </cell>
          <cell r="L128">
            <v>37.208582100000001</v>
          </cell>
          <cell r="M128">
            <v>41.055399524999999</v>
          </cell>
        </row>
        <row r="129">
          <cell r="J129">
            <v>45689</v>
          </cell>
          <cell r="K129">
            <v>46.293465099999999</v>
          </cell>
          <cell r="L129">
            <v>39.351360200000002</v>
          </cell>
          <cell r="M129">
            <v>43.308359992999996</v>
          </cell>
        </row>
        <row r="130">
          <cell r="J130">
            <v>45717</v>
          </cell>
          <cell r="K130">
            <v>41.290517100000002</v>
          </cell>
          <cell r="L130">
            <v>36.165576300000005</v>
          </cell>
          <cell r="M130">
            <v>39.086792556000006</v>
          </cell>
        </row>
        <row r="131">
          <cell r="J131">
            <v>45748</v>
          </cell>
          <cell r="K131">
            <v>39.274839699999994</v>
          </cell>
          <cell r="L131">
            <v>34.974193999999997</v>
          </cell>
          <cell r="M131">
            <v>37.425562048999993</v>
          </cell>
        </row>
        <row r="132">
          <cell r="J132">
            <v>45778</v>
          </cell>
          <cell r="K132">
            <v>31.515341400000001</v>
          </cell>
          <cell r="L132">
            <v>27.459721400000006</v>
          </cell>
          <cell r="M132">
            <v>29.771424799999998</v>
          </cell>
        </row>
        <row r="133">
          <cell r="J133">
            <v>45809</v>
          </cell>
          <cell r="K133">
            <v>38.891174999999997</v>
          </cell>
          <cell r="L133">
            <v>31.539093700000002</v>
          </cell>
          <cell r="M133">
            <v>35.729780040999998</v>
          </cell>
        </row>
        <row r="134">
          <cell r="J134">
            <v>45839</v>
          </cell>
          <cell r="K134">
            <v>43.936765799999996</v>
          </cell>
          <cell r="L134">
            <v>35.139003700000004</v>
          </cell>
          <cell r="M134">
            <v>40.153728096999998</v>
          </cell>
        </row>
        <row r="135">
          <cell r="J135">
            <v>45870</v>
          </cell>
          <cell r="K135">
            <v>49.365698000000009</v>
          </cell>
          <cell r="L135">
            <v>38.682619600000002</v>
          </cell>
          <cell r="M135">
            <v>44.771974288000003</v>
          </cell>
        </row>
        <row r="136">
          <cell r="J136">
            <v>45901</v>
          </cell>
          <cell r="K136">
            <v>50.630898899999998</v>
          </cell>
          <cell r="L136">
            <v>40.352653500000002</v>
          </cell>
          <cell r="M136">
            <v>46.211253377999995</v>
          </cell>
        </row>
        <row r="137">
          <cell r="J137">
            <v>45931</v>
          </cell>
          <cell r="K137">
            <v>43.418008100000002</v>
          </cell>
          <cell r="L137">
            <v>37.470909599999999</v>
          </cell>
          <cell r="M137">
            <v>40.860755744999999</v>
          </cell>
        </row>
        <row r="138">
          <cell r="J138">
            <v>45962</v>
          </cell>
          <cell r="K138">
            <v>45.1162414</v>
          </cell>
          <cell r="L138">
            <v>37.974275599999999</v>
          </cell>
          <cell r="M138">
            <v>42.045196105999999</v>
          </cell>
        </row>
        <row r="139">
          <cell r="J139">
            <v>45992</v>
          </cell>
          <cell r="K139">
            <v>47.259897600000002</v>
          </cell>
          <cell r="L139">
            <v>39.545180800000004</v>
          </cell>
          <cell r="M139">
            <v>43.942569376000002</v>
          </cell>
        </row>
        <row r="140">
          <cell r="J140">
            <v>46023</v>
          </cell>
          <cell r="K140">
            <v>45.733458299999995</v>
          </cell>
          <cell r="L140">
            <v>38.534884699999999</v>
          </cell>
          <cell r="M140">
            <v>42.638071651999994</v>
          </cell>
        </row>
        <row r="141">
          <cell r="J141">
            <v>46054</v>
          </cell>
          <cell r="K141">
            <v>48.238484800000002</v>
          </cell>
          <cell r="L141">
            <v>40.829286000000003</v>
          </cell>
          <cell r="M141">
            <v>45.052529316000005</v>
          </cell>
        </row>
        <row r="142">
          <cell r="J142">
            <v>46082</v>
          </cell>
          <cell r="K142">
            <v>42.420858500000001</v>
          </cell>
          <cell r="L142">
            <v>37.228261600000003</v>
          </cell>
          <cell r="M142">
            <v>40.188041833</v>
          </cell>
        </row>
        <row r="143">
          <cell r="J143">
            <v>46113</v>
          </cell>
          <cell r="K143">
            <v>40.291051899999999</v>
          </cell>
          <cell r="L143">
            <v>35.793675300000004</v>
          </cell>
          <cell r="M143">
            <v>38.357179962000004</v>
          </cell>
        </row>
        <row r="144">
          <cell r="J144">
            <v>46143</v>
          </cell>
          <cell r="K144">
            <v>32.983024499999999</v>
          </cell>
          <cell r="L144">
            <v>30.604773000000002</v>
          </cell>
          <cell r="M144">
            <v>31.960376354999998</v>
          </cell>
        </row>
        <row r="145">
          <cell r="J145">
            <v>46174</v>
          </cell>
          <cell r="K145">
            <v>39.840611700000004</v>
          </cell>
          <cell r="L145">
            <v>31.895895400000004</v>
          </cell>
          <cell r="M145">
            <v>36.424383691000003</v>
          </cell>
        </row>
        <row r="146">
          <cell r="J146">
            <v>46204</v>
          </cell>
          <cell r="K146">
            <v>45.275484499999997</v>
          </cell>
          <cell r="L146">
            <v>36.562843599999994</v>
          </cell>
          <cell r="M146">
            <v>41.529048912999997</v>
          </cell>
        </row>
        <row r="147">
          <cell r="J147">
            <v>46235</v>
          </cell>
          <cell r="K147">
            <v>50.605581999999998</v>
          </cell>
          <cell r="L147">
            <v>39.651285000000001</v>
          </cell>
          <cell r="M147">
            <v>45.895234289999998</v>
          </cell>
        </row>
        <row r="148">
          <cell r="J148">
            <v>46266</v>
          </cell>
          <cell r="K148">
            <v>51.933137000000002</v>
          </cell>
          <cell r="L148">
            <v>41.286541100000001</v>
          </cell>
          <cell r="M148">
            <v>47.355100762999996</v>
          </cell>
        </row>
        <row r="149">
          <cell r="J149">
            <v>46296</v>
          </cell>
          <cell r="K149">
            <v>44.782392199999997</v>
          </cell>
          <cell r="L149">
            <v>38.274518800000003</v>
          </cell>
          <cell r="M149">
            <v>41.984006637999997</v>
          </cell>
        </row>
        <row r="150">
          <cell r="J150">
            <v>46327</v>
          </cell>
          <cell r="K150">
            <v>47.6637147</v>
          </cell>
          <cell r="L150">
            <v>39.7684827</v>
          </cell>
          <cell r="M150">
            <v>44.268764939999997</v>
          </cell>
        </row>
        <row r="151">
          <cell r="J151">
            <v>46357</v>
          </cell>
          <cell r="K151">
            <v>49.076920999999999</v>
          </cell>
          <cell r="L151">
            <v>40.995555500000009</v>
          </cell>
          <cell r="M151">
            <v>45.601933834999997</v>
          </cell>
        </row>
        <row r="152">
          <cell r="J152">
            <v>46388</v>
          </cell>
          <cell r="K152">
            <v>47.100335100000002</v>
          </cell>
          <cell r="L152">
            <v>40.214018700000004</v>
          </cell>
          <cell r="M152">
            <v>44.139219048000001</v>
          </cell>
        </row>
        <row r="153">
          <cell r="J153">
            <v>46419</v>
          </cell>
          <cell r="K153">
            <v>49.329792699999999</v>
          </cell>
          <cell r="L153">
            <v>41.793924099999998</v>
          </cell>
          <cell r="M153">
            <v>46.089369201999993</v>
          </cell>
        </row>
        <row r="154">
          <cell r="J154">
            <v>46447</v>
          </cell>
          <cell r="K154">
            <v>44.452130199999999</v>
          </cell>
          <cell r="L154">
            <v>38.501808100000005</v>
          </cell>
          <cell r="M154">
            <v>41.893491697000002</v>
          </cell>
        </row>
        <row r="155">
          <cell r="J155">
            <v>46478</v>
          </cell>
          <cell r="K155">
            <v>41.314754000000008</v>
          </cell>
          <cell r="L155">
            <v>36.900202900000004</v>
          </cell>
          <cell r="M155">
            <v>39.416497027000005</v>
          </cell>
        </row>
        <row r="156">
          <cell r="J156">
            <v>46508</v>
          </cell>
          <cell r="K156">
            <v>33.7668605</v>
          </cell>
          <cell r="L156">
            <v>31.383099700000002</v>
          </cell>
          <cell r="M156">
            <v>32.741843355999997</v>
          </cell>
        </row>
        <row r="157">
          <cell r="J157">
            <v>46539</v>
          </cell>
          <cell r="K157">
            <v>41.960735</v>
          </cell>
          <cell r="L157">
            <v>33.5107128</v>
          </cell>
          <cell r="M157">
            <v>38.327225454000001</v>
          </cell>
        </row>
        <row r="158">
          <cell r="J158">
            <v>46569</v>
          </cell>
          <cell r="K158">
            <v>47.055763800000001</v>
          </cell>
          <cell r="L158">
            <v>37.995721000000003</v>
          </cell>
          <cell r="M158">
            <v>43.159945395999998</v>
          </cell>
        </row>
        <row r="159">
          <cell r="J159">
            <v>46600</v>
          </cell>
          <cell r="K159">
            <v>52.807780000000008</v>
          </cell>
          <cell r="L159">
            <v>41.227066200000003</v>
          </cell>
          <cell r="M159">
            <v>47.828073066000002</v>
          </cell>
        </row>
        <row r="160">
          <cell r="J160">
            <v>46631</v>
          </cell>
          <cell r="K160">
            <v>54.180534899999998</v>
          </cell>
          <cell r="L160">
            <v>43.433305700000005</v>
          </cell>
          <cell r="M160">
            <v>49.559226343999995</v>
          </cell>
        </row>
        <row r="161">
          <cell r="J161">
            <v>46661</v>
          </cell>
          <cell r="K161">
            <v>48.207409600000005</v>
          </cell>
          <cell r="L161">
            <v>41.3009348</v>
          </cell>
          <cell r="M161">
            <v>45.237625436000002</v>
          </cell>
        </row>
        <row r="162">
          <cell r="J162">
            <v>46692</v>
          </cell>
          <cell r="K162">
            <v>51.874747800000002</v>
          </cell>
          <cell r="L162">
            <v>42.938152500000001</v>
          </cell>
          <cell r="M162">
            <v>48.032011820999998</v>
          </cell>
        </row>
        <row r="163">
          <cell r="J163">
            <v>46722</v>
          </cell>
          <cell r="K163">
            <v>52.146987000000003</v>
          </cell>
          <cell r="L163">
            <v>43.475775999999996</v>
          </cell>
          <cell r="M163">
            <v>48.418366269999993</v>
          </cell>
        </row>
        <row r="164">
          <cell r="J164">
            <v>46753</v>
          </cell>
          <cell r="K164">
            <v>49.686568399999999</v>
          </cell>
          <cell r="L164">
            <v>42.936942600000002</v>
          </cell>
          <cell r="M164">
            <v>46.784229306</v>
          </cell>
        </row>
        <row r="165">
          <cell r="J165">
            <v>46784</v>
          </cell>
          <cell r="K165">
            <v>52.209170299999997</v>
          </cell>
          <cell r="L165">
            <v>44.736397100000005</v>
          </cell>
          <cell r="M165">
            <v>48.995877823999997</v>
          </cell>
        </row>
        <row r="166">
          <cell r="J166">
            <v>46813</v>
          </cell>
          <cell r="K166">
            <v>46.7954206</v>
          </cell>
          <cell r="L166">
            <v>40.934911600000007</v>
          </cell>
          <cell r="M166">
            <v>44.275401729999999</v>
          </cell>
        </row>
        <row r="167">
          <cell r="J167">
            <v>46844</v>
          </cell>
          <cell r="K167">
            <v>43.869229799999999</v>
          </cell>
          <cell r="L167">
            <v>39.497403599999998</v>
          </cell>
          <cell r="M167">
            <v>41.989344533999997</v>
          </cell>
        </row>
        <row r="168">
          <cell r="J168">
            <v>46874</v>
          </cell>
          <cell r="K168">
            <v>36.995133699999997</v>
          </cell>
          <cell r="L168">
            <v>33.570160700000002</v>
          </cell>
          <cell r="M168">
            <v>35.52239531</v>
          </cell>
        </row>
        <row r="169">
          <cell r="J169">
            <v>46905</v>
          </cell>
          <cell r="K169">
            <v>45.315703899999995</v>
          </cell>
          <cell r="L169">
            <v>36.225361500000005</v>
          </cell>
          <cell r="M169">
            <v>41.406856667999996</v>
          </cell>
        </row>
        <row r="170">
          <cell r="J170">
            <v>46935</v>
          </cell>
          <cell r="K170">
            <v>50.056565599999999</v>
          </cell>
          <cell r="L170">
            <v>41.258343800000006</v>
          </cell>
          <cell r="M170">
            <v>46.273330225999999</v>
          </cell>
        </row>
        <row r="171">
          <cell r="J171">
            <v>46966</v>
          </cell>
          <cell r="K171">
            <v>55.534950999999992</v>
          </cell>
          <cell r="L171">
            <v>43.535669100000007</v>
          </cell>
          <cell r="M171">
            <v>50.375259782999997</v>
          </cell>
        </row>
        <row r="172">
          <cell r="J172">
            <v>46997</v>
          </cell>
          <cell r="K172">
            <v>56.395310500000001</v>
          </cell>
          <cell r="L172">
            <v>46.142777699999996</v>
          </cell>
          <cell r="M172">
            <v>51.986721395999993</v>
          </cell>
        </row>
        <row r="173">
          <cell r="J173">
            <v>47027</v>
          </cell>
          <cell r="K173">
            <v>50.706861799999999</v>
          </cell>
          <cell r="L173">
            <v>43.7123864</v>
          </cell>
          <cell r="M173">
            <v>47.699237377999992</v>
          </cell>
        </row>
        <row r="174">
          <cell r="J174">
            <v>47058</v>
          </cell>
          <cell r="K174">
            <v>53.140662399999997</v>
          </cell>
          <cell r="L174">
            <v>44.327889900000002</v>
          </cell>
          <cell r="M174">
            <v>49.351170224999997</v>
          </cell>
        </row>
        <row r="175">
          <cell r="J175">
            <v>47088</v>
          </cell>
          <cell r="K175">
            <v>53.983687799999998</v>
          </cell>
          <cell r="L175">
            <v>46.047636400000002</v>
          </cell>
          <cell r="M175">
            <v>50.571185697999994</v>
          </cell>
        </row>
        <row r="176">
          <cell r="J176">
            <v>47119</v>
          </cell>
          <cell r="K176">
            <v>51.938376400000003</v>
          </cell>
          <cell r="L176">
            <v>44.2995892</v>
          </cell>
          <cell r="M176">
            <v>48.653697903999998</v>
          </cell>
        </row>
        <row r="177">
          <cell r="J177">
            <v>47150</v>
          </cell>
          <cell r="K177">
            <v>55.065736099999995</v>
          </cell>
          <cell r="L177">
            <v>46.872014100000001</v>
          </cell>
          <cell r="M177">
            <v>51.542435639999994</v>
          </cell>
        </row>
        <row r="178">
          <cell r="J178">
            <v>47178</v>
          </cell>
          <cell r="K178">
            <v>48.856930599999998</v>
          </cell>
          <cell r="L178">
            <v>43.179939400000002</v>
          </cell>
          <cell r="M178">
            <v>46.415824383999997</v>
          </cell>
        </row>
        <row r="179">
          <cell r="J179">
            <v>47209</v>
          </cell>
          <cell r="K179">
            <v>46.855847300000008</v>
          </cell>
          <cell r="L179">
            <v>42.254471600000002</v>
          </cell>
          <cell r="M179">
            <v>44.877255749</v>
          </cell>
        </row>
        <row r="180">
          <cell r="J180">
            <v>47239</v>
          </cell>
          <cell r="K180">
            <v>39.566498000000003</v>
          </cell>
          <cell r="L180">
            <v>36.183833199999995</v>
          </cell>
          <cell r="M180">
            <v>38.111952135999999</v>
          </cell>
        </row>
        <row r="181">
          <cell r="J181">
            <v>47270</v>
          </cell>
          <cell r="K181">
            <v>44.747074400000002</v>
          </cell>
          <cell r="L181">
            <v>37.092243800000006</v>
          </cell>
          <cell r="M181">
            <v>41.455497242</v>
          </cell>
        </row>
        <row r="182">
          <cell r="J182">
            <v>47300</v>
          </cell>
          <cell r="K182">
            <v>50.818523700000007</v>
          </cell>
          <cell r="L182">
            <v>42.057327199999996</v>
          </cell>
          <cell r="M182">
            <v>47.051209204999999</v>
          </cell>
        </row>
        <row r="183">
          <cell r="J183">
            <v>47331</v>
          </cell>
          <cell r="K183">
            <v>57.280957999999998</v>
          </cell>
          <cell r="L183">
            <v>44.6713053</v>
          </cell>
          <cell r="M183">
            <v>51.858807338999995</v>
          </cell>
        </row>
        <row r="184">
          <cell r="J184">
            <v>47362</v>
          </cell>
          <cell r="K184">
            <v>57.686473800000002</v>
          </cell>
          <cell r="L184">
            <v>47.595587000000002</v>
          </cell>
          <cell r="M184">
            <v>53.347392475999996</v>
          </cell>
        </row>
        <row r="185">
          <cell r="J185">
            <v>47392</v>
          </cell>
          <cell r="K185">
            <v>50.278776599999993</v>
          </cell>
          <cell r="L185">
            <v>43.644951400000004</v>
          </cell>
          <cell r="M185">
            <v>47.426231763999994</v>
          </cell>
        </row>
        <row r="186">
          <cell r="J186">
            <v>47423</v>
          </cell>
          <cell r="K186">
            <v>51.896645400000004</v>
          </cell>
          <cell r="L186">
            <v>44.086376900000005</v>
          </cell>
          <cell r="M186">
            <v>48.538229944999998</v>
          </cell>
        </row>
        <row r="187">
          <cell r="J187">
            <v>47453</v>
          </cell>
          <cell r="K187">
            <v>53.808254300000002</v>
          </cell>
          <cell r="L187">
            <v>46.158712700000002</v>
          </cell>
          <cell r="M187">
            <v>50.518951412</v>
          </cell>
        </row>
        <row r="188">
          <cell r="J188">
            <v>47484</v>
          </cell>
          <cell r="K188">
            <v>52.580855499999998</v>
          </cell>
          <cell r="L188">
            <v>44.5947137</v>
          </cell>
          <cell r="M188">
            <v>49.146814526</v>
          </cell>
        </row>
        <row r="189">
          <cell r="J189">
            <v>47515</v>
          </cell>
          <cell r="K189">
            <v>55.874215599999999</v>
          </cell>
          <cell r="L189">
            <v>47.684077800000004</v>
          </cell>
          <cell r="M189">
            <v>52.352456345999997</v>
          </cell>
        </row>
        <row r="190">
          <cell r="J190">
            <v>47543</v>
          </cell>
          <cell r="K190">
            <v>50.140831899999995</v>
          </cell>
          <cell r="L190">
            <v>44.401868800000003</v>
          </cell>
          <cell r="M190">
            <v>47.673077766999995</v>
          </cell>
        </row>
        <row r="191">
          <cell r="J191">
            <v>47574</v>
          </cell>
          <cell r="K191">
            <v>47.55602240000001</v>
          </cell>
          <cell r="L191">
            <v>42.721305300000004</v>
          </cell>
          <cell r="M191">
            <v>45.477094047000008</v>
          </cell>
        </row>
        <row r="192">
          <cell r="J192">
            <v>47604</v>
          </cell>
          <cell r="K192">
            <v>39.645007999999997</v>
          </cell>
          <cell r="L192">
            <v>36.481392700000001</v>
          </cell>
          <cell r="M192">
            <v>38.284653420999994</v>
          </cell>
        </row>
        <row r="193">
          <cell r="J193">
            <v>47635</v>
          </cell>
          <cell r="K193">
            <v>46.165172500000004</v>
          </cell>
          <cell r="L193">
            <v>38.981926300000005</v>
          </cell>
          <cell r="M193">
            <v>43.076376633999999</v>
          </cell>
        </row>
        <row r="194">
          <cell r="J194">
            <v>47665</v>
          </cell>
          <cell r="K194">
            <v>52.565380300000001</v>
          </cell>
          <cell r="L194">
            <v>43.246337400000002</v>
          </cell>
          <cell r="M194">
            <v>48.558191852999997</v>
          </cell>
        </row>
        <row r="195">
          <cell r="J195">
            <v>47696</v>
          </cell>
          <cell r="K195">
            <v>59.745545999999997</v>
          </cell>
          <cell r="L195">
            <v>46.645657800000002</v>
          </cell>
          <cell r="M195">
            <v>54.112594074</v>
          </cell>
        </row>
        <row r="196">
          <cell r="J196">
            <v>47727</v>
          </cell>
          <cell r="K196">
            <v>61.246085799999996</v>
          </cell>
          <cell r="L196">
            <v>49.965252899999996</v>
          </cell>
          <cell r="M196">
            <v>56.395327652999988</v>
          </cell>
        </row>
        <row r="197">
          <cell r="J197">
            <v>47757</v>
          </cell>
          <cell r="K197">
            <v>53.880208500000009</v>
          </cell>
          <cell r="L197">
            <v>46.895398</v>
          </cell>
          <cell r="M197">
            <v>50.876739985</v>
          </cell>
        </row>
        <row r="198">
          <cell r="J198">
            <v>47788</v>
          </cell>
          <cell r="K198">
            <v>56.029132600000004</v>
          </cell>
          <cell r="L198">
            <v>47.564411800000002</v>
          </cell>
          <cell r="M198">
            <v>52.389302655999998</v>
          </cell>
        </row>
        <row r="199">
          <cell r="J199">
            <v>47818</v>
          </cell>
          <cell r="K199">
            <v>57.411308699999999</v>
          </cell>
          <cell r="L199">
            <v>49.261281400000001</v>
          </cell>
          <cell r="M199">
            <v>53.906796960999998</v>
          </cell>
        </row>
        <row r="200">
          <cell r="J200">
            <v>47849</v>
          </cell>
          <cell r="K200">
            <v>56.755923200000012</v>
          </cell>
          <cell r="L200">
            <v>48.333595099999997</v>
          </cell>
          <cell r="M200">
            <v>53.134322117000004</v>
          </cell>
        </row>
        <row r="201">
          <cell r="J201">
            <v>47880</v>
          </cell>
          <cell r="K201">
            <v>60.366960399999996</v>
          </cell>
          <cell r="L201">
            <v>51.204324800000002</v>
          </cell>
          <cell r="M201">
            <v>56.427027091999996</v>
          </cell>
        </row>
        <row r="202">
          <cell r="J202">
            <v>47908</v>
          </cell>
          <cell r="K202">
            <v>52.907917799999993</v>
          </cell>
          <cell r="L202">
            <v>47.496288800000002</v>
          </cell>
          <cell r="M202">
            <v>50.580917329999991</v>
          </cell>
        </row>
        <row r="203">
          <cell r="J203">
            <v>47939</v>
          </cell>
          <cell r="K203">
            <v>51.038848999999999</v>
          </cell>
          <cell r="L203">
            <v>45.598187500000009</v>
          </cell>
          <cell r="M203">
            <v>48.699364555000002</v>
          </cell>
        </row>
        <row r="204">
          <cell r="J204">
            <v>47969</v>
          </cell>
          <cell r="K204">
            <v>42.353491199999993</v>
          </cell>
          <cell r="L204">
            <v>38.718935899999998</v>
          </cell>
          <cell r="M204">
            <v>40.790632420999991</v>
          </cell>
        </row>
        <row r="205">
          <cell r="J205">
            <v>48000</v>
          </cell>
          <cell r="K205">
            <v>49.546510499999997</v>
          </cell>
          <cell r="L205">
            <v>41.413231300000007</v>
          </cell>
          <cell r="M205">
            <v>46.049200443999993</v>
          </cell>
        </row>
        <row r="206">
          <cell r="J206">
            <v>48030</v>
          </cell>
          <cell r="K206">
            <v>56.384673999999997</v>
          </cell>
          <cell r="L206">
            <v>46.336682400000001</v>
          </cell>
          <cell r="M206">
            <v>52.064037611999993</v>
          </cell>
        </row>
        <row r="207">
          <cell r="J207">
            <v>48061</v>
          </cell>
          <cell r="K207">
            <v>62.116803000000004</v>
          </cell>
          <cell r="L207">
            <v>49.222441500000002</v>
          </cell>
          <cell r="M207">
            <v>56.572227554999998</v>
          </cell>
        </row>
        <row r="208">
          <cell r="J208">
            <v>48092</v>
          </cell>
          <cell r="K208">
            <v>64.460986299999988</v>
          </cell>
          <cell r="L208">
            <v>52.929933300000002</v>
          </cell>
          <cell r="M208">
            <v>59.502633509999995</v>
          </cell>
        </row>
        <row r="209">
          <cell r="J209">
            <v>48122</v>
          </cell>
          <cell r="K209">
            <v>56.266817700000004</v>
          </cell>
          <cell r="L209">
            <v>49.166473199999999</v>
          </cell>
          <cell r="M209">
            <v>53.213669565000004</v>
          </cell>
        </row>
        <row r="210">
          <cell r="J210">
            <v>48153</v>
          </cell>
          <cell r="K210">
            <v>57.717466599999995</v>
          </cell>
          <cell r="L210">
            <v>49.301496900000004</v>
          </cell>
          <cell r="M210">
            <v>54.098599628999992</v>
          </cell>
        </row>
        <row r="211">
          <cell r="J211">
            <v>48183</v>
          </cell>
          <cell r="K211">
            <v>60.116765299999997</v>
          </cell>
          <cell r="L211">
            <v>51.053019100000007</v>
          </cell>
          <cell r="M211">
            <v>56.219354433999996</v>
          </cell>
        </row>
        <row r="212">
          <cell r="J212">
            <v>48214</v>
          </cell>
          <cell r="K212">
            <v>58.739466099999994</v>
          </cell>
          <cell r="L212">
            <v>50.051509300000006</v>
          </cell>
          <cell r="M212">
            <v>55.003644675999993</v>
          </cell>
        </row>
        <row r="213">
          <cell r="J213">
            <v>48245</v>
          </cell>
          <cell r="K213">
            <v>62.0126609</v>
          </cell>
          <cell r="L213">
            <v>52.043059700000001</v>
          </cell>
          <cell r="M213">
            <v>57.725732383999997</v>
          </cell>
        </row>
        <row r="214">
          <cell r="J214">
            <v>48274</v>
          </cell>
          <cell r="K214">
            <v>54.466053099999996</v>
          </cell>
          <cell r="L214">
            <v>48.4401984</v>
          </cell>
          <cell r="M214">
            <v>51.874935578999995</v>
          </cell>
        </row>
        <row r="215">
          <cell r="J215">
            <v>48305</v>
          </cell>
          <cell r="K215">
            <v>52.590111299999997</v>
          </cell>
          <cell r="L215">
            <v>47.573576200000005</v>
          </cell>
          <cell r="M215">
            <v>50.433001207000004</v>
          </cell>
        </row>
        <row r="216">
          <cell r="J216">
            <v>48335</v>
          </cell>
          <cell r="K216">
            <v>44.063074499999999</v>
          </cell>
          <cell r="L216">
            <v>40.719888600000004</v>
          </cell>
          <cell r="M216">
            <v>42.625504562999993</v>
          </cell>
        </row>
        <row r="217">
          <cell r="J217">
            <v>48366</v>
          </cell>
          <cell r="K217">
            <v>50.820445599999999</v>
          </cell>
          <cell r="L217">
            <v>42.400638200000003</v>
          </cell>
          <cell r="M217">
            <v>47.199928417999999</v>
          </cell>
        </row>
        <row r="218">
          <cell r="J218">
            <v>48396</v>
          </cell>
          <cell r="K218">
            <v>56.9818979</v>
          </cell>
          <cell r="L218">
            <v>46.959916700000001</v>
          </cell>
          <cell r="M218">
            <v>52.672445983999999</v>
          </cell>
        </row>
        <row r="219">
          <cell r="J219">
            <v>48427</v>
          </cell>
          <cell r="K219">
            <v>63.303275999999997</v>
          </cell>
          <cell r="L219">
            <v>49.969761900000002</v>
          </cell>
          <cell r="M219">
            <v>57.569864936999998</v>
          </cell>
        </row>
        <row r="220">
          <cell r="J220">
            <v>48458</v>
          </cell>
          <cell r="K220">
            <v>64.376925999999997</v>
          </cell>
          <cell r="L220">
            <v>53.287614699999999</v>
          </cell>
          <cell r="M220">
            <v>59.608522140999995</v>
          </cell>
        </row>
        <row r="221">
          <cell r="J221">
            <v>48488</v>
          </cell>
          <cell r="K221">
            <v>56.427455599999995</v>
          </cell>
          <cell r="L221">
            <v>49.748735600000003</v>
          </cell>
          <cell r="M221">
            <v>53.555605999999997</v>
          </cell>
        </row>
        <row r="222">
          <cell r="J222">
            <v>48519</v>
          </cell>
          <cell r="K222">
            <v>59.011456299999999</v>
          </cell>
          <cell r="L222">
            <v>49.850075900000007</v>
          </cell>
          <cell r="M222">
            <v>55.072062727999999</v>
          </cell>
        </row>
        <row r="223">
          <cell r="J223">
            <v>48549</v>
          </cell>
          <cell r="K223">
            <v>60.6399744</v>
          </cell>
          <cell r="L223">
            <v>51.675192200000005</v>
          </cell>
          <cell r="M223">
            <v>56.785118054000002</v>
          </cell>
        </row>
        <row r="224">
          <cell r="J224">
            <v>48580</v>
          </cell>
          <cell r="K224">
            <v>59.116253599999993</v>
          </cell>
          <cell r="L224">
            <v>50.701051300000003</v>
          </cell>
          <cell r="M224">
            <v>55.497716611000001</v>
          </cell>
        </row>
        <row r="225">
          <cell r="J225">
            <v>48611</v>
          </cell>
          <cell r="K225">
            <v>62.699695000000006</v>
          </cell>
          <cell r="L225">
            <v>52.776666300000002</v>
          </cell>
          <cell r="M225">
            <v>58.432792659</v>
          </cell>
        </row>
        <row r="226">
          <cell r="J226">
            <v>48639</v>
          </cell>
          <cell r="K226">
            <v>54.953842399999999</v>
          </cell>
          <cell r="L226">
            <v>49.212685200000003</v>
          </cell>
          <cell r="M226">
            <v>52.485144804000001</v>
          </cell>
        </row>
        <row r="227">
          <cell r="J227">
            <v>48670</v>
          </cell>
          <cell r="K227">
            <v>52.5939993</v>
          </cell>
          <cell r="L227">
            <v>47.625693200000001</v>
          </cell>
          <cell r="M227">
            <v>50.457627676999998</v>
          </cell>
        </row>
        <row r="228">
          <cell r="J228">
            <v>48700</v>
          </cell>
          <cell r="K228">
            <v>43.609824200000006</v>
          </cell>
          <cell r="L228">
            <v>40.555333900000001</v>
          </cell>
          <cell r="M228">
            <v>42.296393371000001</v>
          </cell>
        </row>
        <row r="229">
          <cell r="J229">
            <v>48731</v>
          </cell>
          <cell r="K229">
            <v>51.245702700000002</v>
          </cell>
          <cell r="L229">
            <v>43.146857199999999</v>
          </cell>
          <cell r="M229">
            <v>47.763199134999994</v>
          </cell>
        </row>
        <row r="230">
          <cell r="J230">
            <v>48761</v>
          </cell>
          <cell r="K230">
            <v>58.016458899999996</v>
          </cell>
          <cell r="L230">
            <v>48.287817000000004</v>
          </cell>
          <cell r="M230">
            <v>53.833142882999994</v>
          </cell>
        </row>
        <row r="231">
          <cell r="J231">
            <v>48792</v>
          </cell>
          <cell r="K231">
            <v>64.768613999999999</v>
          </cell>
          <cell r="L231">
            <v>50.513313199999999</v>
          </cell>
          <cell r="M231">
            <v>58.638834656</v>
          </cell>
        </row>
        <row r="232">
          <cell r="J232">
            <v>48823</v>
          </cell>
          <cell r="K232">
            <v>65.842453599999999</v>
          </cell>
          <cell r="L232">
            <v>54.6044743</v>
          </cell>
          <cell r="M232">
            <v>61.010122500999998</v>
          </cell>
        </row>
        <row r="233">
          <cell r="J233">
            <v>48853</v>
          </cell>
          <cell r="K233">
            <v>59.0664838</v>
          </cell>
          <cell r="L233">
            <v>51.869668900000001</v>
          </cell>
          <cell r="M233">
            <v>55.971853392999989</v>
          </cell>
        </row>
        <row r="234">
          <cell r="J234">
            <v>48884</v>
          </cell>
          <cell r="K234">
            <v>62.920305500000005</v>
          </cell>
          <cell r="L234">
            <v>52.105343200000007</v>
          </cell>
          <cell r="M234">
            <v>58.269871711</v>
          </cell>
        </row>
        <row r="235">
          <cell r="J235">
            <v>48914</v>
          </cell>
          <cell r="K235">
            <v>63.331136199999996</v>
          </cell>
          <cell r="L235">
            <v>53.720479500000003</v>
          </cell>
          <cell r="M235">
            <v>59.198553818999997</v>
          </cell>
        </row>
        <row r="236">
          <cell r="J236">
            <v>48945</v>
          </cell>
          <cell r="K236">
            <v>61.408858099999996</v>
          </cell>
          <cell r="L236">
            <v>52.676151400000002</v>
          </cell>
          <cell r="M236">
            <v>57.653794218999998</v>
          </cell>
        </row>
        <row r="237">
          <cell r="J237">
            <v>48976</v>
          </cell>
          <cell r="K237">
            <v>64.409637599999996</v>
          </cell>
          <cell r="L237">
            <v>54.8559676</v>
          </cell>
          <cell r="M237">
            <v>60.301559499999996</v>
          </cell>
        </row>
        <row r="238">
          <cell r="J238">
            <v>49004</v>
          </cell>
          <cell r="K238">
            <v>56.390015499999997</v>
          </cell>
          <cell r="L238">
            <v>51.105920900000001</v>
          </cell>
          <cell r="M238">
            <v>54.117854821999998</v>
          </cell>
        </row>
        <row r="239">
          <cell r="J239">
            <v>49035</v>
          </cell>
          <cell r="K239">
            <v>54.391248099999999</v>
          </cell>
          <cell r="L239">
            <v>49.400650600000006</v>
          </cell>
          <cell r="M239">
            <v>52.245291174999998</v>
          </cell>
        </row>
        <row r="240">
          <cell r="J240">
            <v>49065</v>
          </cell>
          <cell r="K240">
            <v>46.424303800000004</v>
          </cell>
          <cell r="L240">
            <v>42.547345700000008</v>
          </cell>
          <cell r="M240">
            <v>44.757211817000005</v>
          </cell>
        </row>
        <row r="241">
          <cell r="J241">
            <v>49096</v>
          </cell>
          <cell r="K241">
            <v>53.7490709</v>
          </cell>
          <cell r="L241">
            <v>45.398245500000002</v>
          </cell>
          <cell r="M241">
            <v>50.158215978000001</v>
          </cell>
        </row>
        <row r="242">
          <cell r="J242">
            <v>49126</v>
          </cell>
          <cell r="K242">
            <v>60.253444499999993</v>
          </cell>
          <cell r="L242">
            <v>50.479268000000005</v>
          </cell>
          <cell r="M242">
            <v>56.050548604999996</v>
          </cell>
        </row>
        <row r="243">
          <cell r="J243">
            <v>49157</v>
          </cell>
          <cell r="K243">
            <v>66.447493000000009</v>
          </cell>
          <cell r="L243">
            <v>52.585804700000004</v>
          </cell>
          <cell r="M243">
            <v>60.486967030999999</v>
          </cell>
        </row>
        <row r="244">
          <cell r="J244">
            <v>49188</v>
          </cell>
          <cell r="K244">
            <v>66.522777300000001</v>
          </cell>
          <cell r="L244">
            <v>56.085793200000005</v>
          </cell>
          <cell r="M244">
            <v>62.034874137000003</v>
          </cell>
        </row>
        <row r="245">
          <cell r="J245">
            <v>49218</v>
          </cell>
          <cell r="K245">
            <v>59.7805623</v>
          </cell>
          <cell r="L245">
            <v>52.483503500000005</v>
          </cell>
          <cell r="M245">
            <v>56.642827015999998</v>
          </cell>
        </row>
        <row r="246">
          <cell r="J246">
            <v>49249</v>
          </cell>
          <cell r="K246">
            <v>61.996063199999995</v>
          </cell>
          <cell r="L246">
            <v>51.825818099999999</v>
          </cell>
          <cell r="M246">
            <v>57.622857806999988</v>
          </cell>
        </row>
        <row r="247">
          <cell r="J247">
            <v>49279</v>
          </cell>
          <cell r="K247">
            <v>62.932901500000007</v>
          </cell>
          <cell r="L247">
            <v>54.603294999999996</v>
          </cell>
          <cell r="M247">
            <v>59.351170705000001</v>
          </cell>
        </row>
        <row r="248">
          <cell r="J248">
            <v>49310</v>
          </cell>
          <cell r="K248">
            <v>62.705987800000003</v>
          </cell>
          <cell r="L248">
            <v>52.772507999999995</v>
          </cell>
          <cell r="M248">
            <v>58.434591485999988</v>
          </cell>
        </row>
        <row r="249">
          <cell r="J249">
            <v>49341</v>
          </cell>
          <cell r="K249">
            <v>66.237489699999998</v>
          </cell>
          <cell r="L249">
            <v>55.836169900000002</v>
          </cell>
          <cell r="M249">
            <v>61.764922185999993</v>
          </cell>
        </row>
        <row r="250">
          <cell r="J250">
            <v>49369</v>
          </cell>
          <cell r="K250">
            <v>57.9699411</v>
          </cell>
          <cell r="L250">
            <v>52.233265200000005</v>
          </cell>
          <cell r="M250">
            <v>55.503170463000004</v>
          </cell>
        </row>
        <row r="251">
          <cell r="J251">
            <v>49400</v>
          </cell>
          <cell r="K251">
            <v>56.143072599999996</v>
          </cell>
          <cell r="L251">
            <v>50.952322700000011</v>
          </cell>
          <cell r="M251">
            <v>53.911050142999997</v>
          </cell>
        </row>
        <row r="252">
          <cell r="J252">
            <v>49430</v>
          </cell>
          <cell r="K252">
            <v>48.933395300000001</v>
          </cell>
          <cell r="L252">
            <v>45.214203100000006</v>
          </cell>
          <cell r="M252">
            <v>47.334142654000004</v>
          </cell>
        </row>
        <row r="253">
          <cell r="J253">
            <v>49461</v>
          </cell>
          <cell r="K253">
            <v>53.4976214</v>
          </cell>
          <cell r="L253">
            <v>45.964795800000005</v>
          </cell>
          <cell r="M253">
            <v>50.258506392000001</v>
          </cell>
        </row>
        <row r="254">
          <cell r="J254">
            <v>49491</v>
          </cell>
          <cell r="K254">
            <v>61.218121500000002</v>
          </cell>
          <cell r="L254">
            <v>50.377049300000003</v>
          </cell>
          <cell r="M254">
            <v>56.556460453999996</v>
          </cell>
        </row>
        <row r="255">
          <cell r="J255">
            <v>49522</v>
          </cell>
          <cell r="K255">
            <v>70.079791</v>
          </cell>
          <cell r="L255">
            <v>54.693744100000004</v>
          </cell>
          <cell r="M255">
            <v>63.463790832999997</v>
          </cell>
        </row>
        <row r="256">
          <cell r="J256">
            <v>49553</v>
          </cell>
          <cell r="K256">
            <v>69.136037700000003</v>
          </cell>
          <cell r="L256">
            <v>57.845614200000007</v>
          </cell>
          <cell r="M256">
            <v>64.281155595000001</v>
          </cell>
        </row>
        <row r="257">
          <cell r="J257">
            <v>49583</v>
          </cell>
          <cell r="K257">
            <v>60.425364699999996</v>
          </cell>
          <cell r="L257">
            <v>53.218449400000004</v>
          </cell>
          <cell r="M257">
            <v>57.326391121</v>
          </cell>
        </row>
        <row r="258">
          <cell r="J258">
            <v>49614</v>
          </cell>
          <cell r="K258">
            <v>62.519111500000001</v>
          </cell>
          <cell r="L258">
            <v>52.878708899999999</v>
          </cell>
          <cell r="M258">
            <v>58.373738381999999</v>
          </cell>
        </row>
        <row r="259">
          <cell r="J259">
            <v>49644</v>
          </cell>
          <cell r="K259">
            <v>65.534979799999988</v>
          </cell>
          <cell r="L259">
            <v>56.348725999999999</v>
          </cell>
          <cell r="M259">
            <v>61.584890665999986</v>
          </cell>
        </row>
        <row r="260">
          <cell r="J260">
            <v>49675</v>
          </cell>
          <cell r="K260">
            <v>64.293732199999994</v>
          </cell>
          <cell r="L260">
            <v>54.329472599999995</v>
          </cell>
          <cell r="M260">
            <v>60.009100571999994</v>
          </cell>
        </row>
        <row r="261">
          <cell r="J261">
            <v>49706</v>
          </cell>
          <cell r="K261">
            <v>66.346242700000005</v>
          </cell>
          <cell r="L261">
            <v>55.689722000000003</v>
          </cell>
          <cell r="M261">
            <v>61.763938799000002</v>
          </cell>
        </row>
        <row r="262">
          <cell r="J262">
            <v>49735</v>
          </cell>
          <cell r="K262">
            <v>58.493513599999993</v>
          </cell>
          <cell r="L262">
            <v>54.097972600000006</v>
          </cell>
          <cell r="M262">
            <v>56.603430969999991</v>
          </cell>
        </row>
        <row r="263">
          <cell r="J263">
            <v>49766</v>
          </cell>
          <cell r="K263">
            <v>56.839399400000005</v>
          </cell>
          <cell r="L263">
            <v>51.916784499999991</v>
          </cell>
          <cell r="M263">
            <v>54.722674992999998</v>
          </cell>
        </row>
        <row r="264">
          <cell r="J264">
            <v>49796</v>
          </cell>
          <cell r="K264">
            <v>48.605054600000003</v>
          </cell>
          <cell r="L264">
            <v>45.416220100000004</v>
          </cell>
          <cell r="M264">
            <v>47.233855765000001</v>
          </cell>
        </row>
        <row r="265">
          <cell r="J265">
            <v>49827</v>
          </cell>
          <cell r="K265">
            <v>54.8854726</v>
          </cell>
          <cell r="L265">
            <v>47.686254099999999</v>
          </cell>
          <cell r="M265">
            <v>51.789808644999994</v>
          </cell>
        </row>
        <row r="266">
          <cell r="J266">
            <v>49857</v>
          </cell>
          <cell r="K266">
            <v>62.097633600000002</v>
          </cell>
          <cell r="L266">
            <v>50.6867643</v>
          </cell>
          <cell r="M266">
            <v>57.190959800999998</v>
          </cell>
        </row>
        <row r="267">
          <cell r="J267">
            <v>49888</v>
          </cell>
          <cell r="K267">
            <v>69.800436000000005</v>
          </cell>
          <cell r="L267">
            <v>56.285028100000005</v>
          </cell>
          <cell r="M267">
            <v>63.988810603000005</v>
          </cell>
        </row>
        <row r="268">
          <cell r="J268">
            <v>49919</v>
          </cell>
          <cell r="K268">
            <v>70.657094499999999</v>
          </cell>
          <cell r="L268">
            <v>58.439846199999998</v>
          </cell>
          <cell r="M268">
            <v>65.403677731000002</v>
          </cell>
        </row>
        <row r="269">
          <cell r="J269">
            <v>49949</v>
          </cell>
          <cell r="K269">
            <v>62.764903499999996</v>
          </cell>
          <cell r="L269">
            <v>53.730384899999997</v>
          </cell>
          <cell r="M269">
            <v>58.880060501999992</v>
          </cell>
        </row>
        <row r="270">
          <cell r="J270">
            <v>49980</v>
          </cell>
          <cell r="K270">
            <v>65.958199799999988</v>
          </cell>
          <cell r="L270">
            <v>55.8952405</v>
          </cell>
          <cell r="M270">
            <v>61.631127300999992</v>
          </cell>
        </row>
        <row r="271">
          <cell r="J271">
            <v>50010</v>
          </cell>
          <cell r="K271">
            <v>67.034925400000006</v>
          </cell>
          <cell r="L271">
            <v>57.315294099999996</v>
          </cell>
          <cell r="M271">
            <v>62.855483940999996</v>
          </cell>
        </row>
        <row r="272">
          <cell r="J272">
            <v>50041</v>
          </cell>
          <cell r="K272">
            <v>66.924730800000006</v>
          </cell>
          <cell r="L272">
            <v>56.648552300000006</v>
          </cell>
          <cell r="M272">
            <v>62.505974045000002</v>
          </cell>
        </row>
        <row r="273">
          <cell r="J273">
            <v>50072</v>
          </cell>
          <cell r="K273">
            <v>70.479227499999993</v>
          </cell>
          <cell r="L273">
            <v>58.928873599999996</v>
          </cell>
          <cell r="M273">
            <v>65.512575322999993</v>
          </cell>
        </row>
        <row r="274">
          <cell r="J274">
            <v>50100</v>
          </cell>
          <cell r="K274">
            <v>60.629319500000001</v>
          </cell>
          <cell r="L274">
            <v>56.366080000000004</v>
          </cell>
          <cell r="M274">
            <v>58.796126514999997</v>
          </cell>
        </row>
        <row r="275">
          <cell r="J275">
            <v>50131</v>
          </cell>
          <cell r="K275">
            <v>58.100565000000003</v>
          </cell>
          <cell r="L275">
            <v>53.805372800000001</v>
          </cell>
          <cell r="M275">
            <v>56.253632353999997</v>
          </cell>
        </row>
        <row r="276">
          <cell r="J276">
            <v>50161</v>
          </cell>
          <cell r="K276">
            <v>50.509577200000003</v>
          </cell>
          <cell r="L276">
            <v>47.472485600000006</v>
          </cell>
          <cell r="M276">
            <v>49.203627812000001</v>
          </cell>
        </row>
        <row r="277">
          <cell r="J277">
            <v>50192</v>
          </cell>
          <cell r="K277">
            <v>57.184662100000004</v>
          </cell>
          <cell r="L277">
            <v>49.731109100000005</v>
          </cell>
          <cell r="M277">
            <v>53.979634309999994</v>
          </cell>
        </row>
        <row r="278">
          <cell r="J278">
            <v>50222</v>
          </cell>
          <cell r="K278">
            <v>63.939491400000001</v>
          </cell>
          <cell r="L278">
            <v>52.707802900000004</v>
          </cell>
          <cell r="M278">
            <v>59.109865345000003</v>
          </cell>
        </row>
        <row r="279">
          <cell r="J279">
            <v>50253</v>
          </cell>
          <cell r="K279">
            <v>71.586652000000001</v>
          </cell>
          <cell r="L279">
            <v>57.801442599999994</v>
          </cell>
          <cell r="M279">
            <v>65.659011957999994</v>
          </cell>
        </row>
        <row r="280">
          <cell r="J280">
            <v>50284</v>
          </cell>
          <cell r="K280">
            <v>72.085360800000004</v>
          </cell>
          <cell r="L280">
            <v>59.946230300000003</v>
          </cell>
          <cell r="M280">
            <v>66.865534685</v>
          </cell>
        </row>
        <row r="281">
          <cell r="J281">
            <v>50314</v>
          </cell>
          <cell r="K281">
            <v>63.081788099999997</v>
          </cell>
          <cell r="L281">
            <v>55.124746500000001</v>
          </cell>
          <cell r="M281">
            <v>59.660260211999997</v>
          </cell>
        </row>
        <row r="282">
          <cell r="J282">
            <v>50345</v>
          </cell>
          <cell r="K282">
            <v>66.945594299999996</v>
          </cell>
          <cell r="L282">
            <v>56.781755499999996</v>
          </cell>
          <cell r="M282">
            <v>62.575143615999991</v>
          </cell>
        </row>
        <row r="283">
          <cell r="J283">
            <v>50375</v>
          </cell>
          <cell r="K283">
            <v>70.105582799999993</v>
          </cell>
          <cell r="L283">
            <v>59.805390200000005</v>
          </cell>
          <cell r="M283">
            <v>65.676499981999996</v>
          </cell>
        </row>
        <row r="284">
          <cell r="J284">
            <v>50406</v>
          </cell>
          <cell r="K284">
            <v>68.146930900000001</v>
          </cell>
          <cell r="L284">
            <v>58.908076399999999</v>
          </cell>
          <cell r="M284">
            <v>64.174223464999997</v>
          </cell>
        </row>
        <row r="285">
          <cell r="J285">
            <v>50437</v>
          </cell>
          <cell r="K285">
            <v>70.769483799999989</v>
          </cell>
          <cell r="L285">
            <v>60.174825999999996</v>
          </cell>
          <cell r="M285">
            <v>66.213780945999986</v>
          </cell>
        </row>
        <row r="286">
          <cell r="J286">
            <v>50465</v>
          </cell>
          <cell r="K286">
            <v>61.984895399999999</v>
          </cell>
          <cell r="L286">
            <v>56.688409399999998</v>
          </cell>
          <cell r="M286">
            <v>59.707406419999998</v>
          </cell>
        </row>
        <row r="287">
          <cell r="J287">
            <v>50496</v>
          </cell>
          <cell r="K287">
            <v>60.081553200000002</v>
          </cell>
          <cell r="L287">
            <v>56.271184300000002</v>
          </cell>
          <cell r="M287">
            <v>58.443094572999996</v>
          </cell>
        </row>
        <row r="288">
          <cell r="J288">
            <v>50526</v>
          </cell>
          <cell r="K288">
            <v>53.759611399999997</v>
          </cell>
          <cell r="L288">
            <v>50.985618500000001</v>
          </cell>
          <cell r="M288">
            <v>52.566794452999993</v>
          </cell>
        </row>
        <row r="289">
          <cell r="J289">
            <v>50557</v>
          </cell>
          <cell r="K289">
            <v>59.532894900000002</v>
          </cell>
          <cell r="L289">
            <v>52.154442899999999</v>
          </cell>
          <cell r="M289">
            <v>56.360160539999995</v>
          </cell>
        </row>
        <row r="290">
          <cell r="J290">
            <v>50587</v>
          </cell>
          <cell r="K290">
            <v>65.904366899999999</v>
          </cell>
          <cell r="L290">
            <v>54.754697300000004</v>
          </cell>
          <cell r="M290">
            <v>61.110008972000003</v>
          </cell>
        </row>
        <row r="291">
          <cell r="J291">
            <v>50618</v>
          </cell>
          <cell r="K291">
            <v>73.829679999999996</v>
          </cell>
          <cell r="L291">
            <v>60.070921700000007</v>
          </cell>
          <cell r="M291">
            <v>67.913413930999994</v>
          </cell>
        </row>
        <row r="292">
          <cell r="J292">
            <v>50649</v>
          </cell>
          <cell r="K292">
            <v>72.098239100000001</v>
          </cell>
          <cell r="L292">
            <v>61.373144600000003</v>
          </cell>
          <cell r="M292">
            <v>67.486448464999995</v>
          </cell>
        </row>
        <row r="293">
          <cell r="J293">
            <v>50679</v>
          </cell>
          <cell r="K293">
            <v>64.5289334</v>
          </cell>
          <cell r="L293">
            <v>57.265215900000001</v>
          </cell>
          <cell r="M293">
            <v>61.405534875000001</v>
          </cell>
        </row>
        <row r="294">
          <cell r="J294">
            <v>50710</v>
          </cell>
          <cell r="K294">
            <v>69.394672499999999</v>
          </cell>
          <cell r="L294">
            <v>59.076160399999999</v>
          </cell>
          <cell r="M294">
            <v>64.957712297</v>
          </cell>
        </row>
        <row r="295">
          <cell r="J295">
            <v>50740</v>
          </cell>
          <cell r="K295">
            <v>71.531839300000001</v>
          </cell>
          <cell r="L295">
            <v>61.678030500000006</v>
          </cell>
          <cell r="M295">
            <v>67.294701516000003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Other Cost Input"/>
      <sheetName val="IndexedSTF_Source"/>
      <sheetName val="Market_Price"/>
      <sheetName val="PacifiCorpSTF"/>
      <sheetName val="PacifiCorp STF_Raw Dat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DC81"/>
  <sheetViews>
    <sheetView tabSelected="1" view="pageBreakPreview" topLeftCell="A2" zoomScale="60" zoomScaleNormal="70" workbookViewId="0">
      <selection activeCell="A2" sqref="A2"/>
    </sheetView>
  </sheetViews>
  <sheetFormatPr defaultRowHeight="13.2"/>
  <cols>
    <col min="1" max="1" width="12.44140625" style="3" customWidth="1"/>
    <col min="2" max="2" width="10.77734375" style="3" customWidth="1"/>
    <col min="3" max="3" width="14.109375" style="3" customWidth="1"/>
    <col min="4" max="4" width="6.44140625" style="3" customWidth="1"/>
    <col min="5" max="5" width="18.77734375" style="3" customWidth="1"/>
    <col min="6" max="6" width="3.44140625" style="3" bestFit="1" customWidth="1"/>
    <col min="7" max="7" width="20" style="3" customWidth="1"/>
    <col min="8" max="8" width="9.33203125" style="3" customWidth="1"/>
    <col min="9" max="9" width="9.6640625" style="3" customWidth="1"/>
    <col min="10" max="10" width="4.77734375" customWidth="1"/>
    <col min="11" max="11" width="16.6640625" customWidth="1"/>
    <col min="12" max="12" width="19.109375" customWidth="1"/>
    <col min="16" max="17" width="17.6640625" customWidth="1"/>
    <col min="18" max="18" width="12.77734375" customWidth="1"/>
    <col min="19" max="19" width="12.44140625" customWidth="1"/>
    <col min="20" max="21" width="12.77734375" customWidth="1"/>
    <col min="22" max="22" width="11.77734375" customWidth="1"/>
    <col min="23" max="23" width="13.109375" customWidth="1"/>
    <col min="24" max="24" width="12" customWidth="1"/>
    <col min="25" max="25" width="13.33203125" customWidth="1"/>
    <col min="26" max="26" width="14.109375" customWidth="1"/>
    <col min="27" max="27" width="14.6640625" customWidth="1"/>
    <col min="28" max="28" width="14.77734375" customWidth="1"/>
    <col min="29" max="29" width="15.109375" customWidth="1"/>
    <col min="30" max="30" width="15" customWidth="1"/>
    <col min="31" max="31" width="14.6640625" customWidth="1"/>
    <col min="32" max="32" width="17.6640625" customWidth="1"/>
    <col min="33" max="33" width="15.44140625" customWidth="1"/>
    <col min="34" max="34" width="10.77734375" customWidth="1"/>
    <col min="35" max="35" width="14" customWidth="1"/>
    <col min="36" max="36" width="12.44140625" customWidth="1"/>
    <col min="38" max="39" width="10" customWidth="1"/>
    <col min="40" max="54" width="15.33203125" customWidth="1"/>
    <col min="55" max="55" width="14.109375" customWidth="1"/>
    <col min="56" max="58" width="9" customWidth="1"/>
    <col min="59" max="59" width="10.6640625" customWidth="1"/>
    <col min="60" max="62" width="16.109375" customWidth="1"/>
    <col min="63" max="63" width="14.77734375" customWidth="1"/>
    <col min="64" max="64" width="17.77734375" customWidth="1"/>
    <col min="65" max="65" width="14.33203125" customWidth="1"/>
    <col min="66" max="66" width="16.6640625" customWidth="1"/>
    <col min="67" max="76" width="16" customWidth="1"/>
    <col min="77" max="77" width="20.6640625" customWidth="1"/>
    <col min="78" max="78" width="11.6640625" customWidth="1"/>
    <col min="79" max="79" width="13.33203125" customWidth="1"/>
    <col min="80" max="80" width="12.109375" customWidth="1"/>
    <col min="82" max="103" width="15.33203125" customWidth="1"/>
    <col min="106" max="106" width="17.33203125" customWidth="1"/>
    <col min="107" max="107" width="16.6640625" customWidth="1"/>
    <col min="108" max="108" width="15" customWidth="1"/>
  </cols>
  <sheetData>
    <row r="1" spans="2:107" customFormat="1" ht="15.6" hidden="1">
      <c r="B1" s="1" t="s">
        <v>35</v>
      </c>
      <c r="C1" s="2"/>
      <c r="D1" s="2"/>
      <c r="E1" s="2"/>
      <c r="F1" s="2"/>
      <c r="G1" s="11"/>
      <c r="H1" s="36"/>
      <c r="I1" s="5"/>
    </row>
    <row r="2" spans="2:107" customFormat="1" ht="5.25" customHeight="1">
      <c r="B2" s="1"/>
      <c r="C2" s="2"/>
      <c r="D2" s="2"/>
      <c r="E2" s="2"/>
      <c r="F2" s="3"/>
      <c r="G2" s="11"/>
      <c r="H2" s="36"/>
      <c r="I2" s="5"/>
    </row>
    <row r="3" spans="2:107" customFormat="1" ht="15.6">
      <c r="B3" s="1" t="s">
        <v>20</v>
      </c>
      <c r="C3" s="2"/>
      <c r="D3" s="2"/>
      <c r="E3" s="2"/>
      <c r="F3" s="2"/>
      <c r="G3" s="11"/>
      <c r="H3" s="36"/>
      <c r="I3" s="3"/>
      <c r="K3">
        <f>MATCH('Table 5'!K5,'Table 5'!$B$12:$B$264,FALSE)+ROW('Table 5'!B11)</f>
        <v>13</v>
      </c>
      <c r="DB3" s="197">
        <v>0</v>
      </c>
      <c r="DC3" t="s">
        <v>87</v>
      </c>
    </row>
    <row r="4" spans="2:107" customFormat="1" ht="15.6">
      <c r="B4" s="4" t="s">
        <v>17</v>
      </c>
      <c r="C4" s="4"/>
      <c r="D4" s="4"/>
      <c r="E4" s="4"/>
      <c r="F4" s="4"/>
      <c r="G4" s="1"/>
      <c r="H4" s="36"/>
      <c r="I4" s="3"/>
      <c r="K4">
        <v>252</v>
      </c>
      <c r="P4" s="169" t="s">
        <v>57</v>
      </c>
      <c r="Q4" s="169"/>
      <c r="R4" s="169"/>
      <c r="DB4">
        <v>1700</v>
      </c>
      <c r="DC4" t="s">
        <v>88</v>
      </c>
    </row>
    <row r="5" spans="2:107" customFormat="1" ht="15.6">
      <c r="B5" s="4" t="str">
        <f ca="1">'Table 5'!M4&amp; " - "&amp;TEXT(Study_MW,"#.0")&amp;" MW and "&amp;TEXT(Study_CF,"#.0%")&amp;" CF"</f>
        <v>Utah 2019.Q4 - 10.0 MW and 100.0% CF</v>
      </c>
      <c r="C5" s="4"/>
      <c r="D5" s="4"/>
      <c r="E5" s="4"/>
      <c r="F5" s="4"/>
      <c r="G5" s="1"/>
      <c r="H5" s="36"/>
      <c r="I5" s="5"/>
      <c r="P5" s="170">
        <v>0.19110185946338937</v>
      </c>
      <c r="Q5" s="170">
        <v>0.17942392948633207</v>
      </c>
      <c r="R5" s="170">
        <v>0.1271079447656262</v>
      </c>
      <c r="S5" s="170">
        <v>0.76028737403417868</v>
      </c>
      <c r="T5" s="170">
        <v>0.76028737403417868</v>
      </c>
      <c r="U5" s="170">
        <v>0.38371436341206699</v>
      </c>
      <c r="V5" s="170">
        <v>0.3269329984960806</v>
      </c>
      <c r="W5" s="170">
        <v>0.3269329984960806</v>
      </c>
      <c r="X5" s="170">
        <v>0.35161226356897352</v>
      </c>
      <c r="Y5" s="170">
        <v>0.35161226356897352</v>
      </c>
      <c r="Z5" s="170">
        <v>0.30222943999568985</v>
      </c>
      <c r="AA5" s="170">
        <v>0.31403713524649896</v>
      </c>
      <c r="AB5" s="170">
        <v>0.31403713524649896</v>
      </c>
      <c r="AC5" s="170">
        <v>0.31403713524649896</v>
      </c>
      <c r="AD5" s="170">
        <v>0.30222943999568985</v>
      </c>
      <c r="AE5" s="170">
        <v>0.30222943999568985</v>
      </c>
      <c r="AF5" s="170">
        <v>0.30222943999568985</v>
      </c>
      <c r="AG5" s="170">
        <v>0.96944331644387627</v>
      </c>
      <c r="AH5" s="170"/>
      <c r="AI5" s="170"/>
      <c r="AJ5" s="170"/>
      <c r="AK5" s="170"/>
      <c r="DB5" s="178">
        <f>$DB$3*$DB$4</f>
        <v>0</v>
      </c>
      <c r="DC5" t="s">
        <v>84</v>
      </c>
    </row>
    <row r="6" spans="2:107" customFormat="1" ht="13.8" hidden="1">
      <c r="B6" s="20"/>
      <c r="C6" s="4"/>
      <c r="D6" s="4"/>
      <c r="E6" s="4"/>
      <c r="F6" s="4"/>
      <c r="G6" s="11"/>
      <c r="H6" s="36"/>
      <c r="I6" s="5"/>
    </row>
    <row r="7" spans="2:107" customFormat="1" ht="39.6">
      <c r="B7" s="3"/>
      <c r="C7" s="7"/>
      <c r="D7" s="7"/>
      <c r="E7" s="3"/>
      <c r="F7" s="3"/>
      <c r="G7" s="3"/>
      <c r="H7" s="36"/>
      <c r="I7" s="49"/>
      <c r="AL7" s="217" t="s">
        <v>73</v>
      </c>
      <c r="AM7" s="217"/>
    </row>
    <row r="8" spans="2:107" s="214" customFormat="1" ht="40.5" customHeight="1">
      <c r="B8" s="205"/>
      <c r="C8" s="205"/>
      <c r="D8" s="205"/>
      <c r="E8" s="207"/>
      <c r="F8" s="208"/>
      <c r="G8" s="206" t="s">
        <v>14</v>
      </c>
      <c r="H8" s="210"/>
      <c r="I8" s="216"/>
      <c r="K8"/>
      <c r="L8"/>
      <c r="M8"/>
      <c r="P8" s="217"/>
      <c r="Q8" s="217"/>
      <c r="R8" s="217"/>
      <c r="S8" s="214" t="s">
        <v>201</v>
      </c>
      <c r="T8" s="222" t="s">
        <v>202</v>
      </c>
      <c r="U8" s="219"/>
      <c r="V8" s="222" t="s">
        <v>203</v>
      </c>
      <c r="W8" s="222" t="s">
        <v>204</v>
      </c>
      <c r="X8" s="222" t="s">
        <v>206</v>
      </c>
      <c r="Y8" s="222" t="s">
        <v>207</v>
      </c>
      <c r="Z8" s="219" t="s">
        <v>209</v>
      </c>
      <c r="AA8" s="214" t="s">
        <v>211</v>
      </c>
      <c r="AB8" s="222" t="s">
        <v>212</v>
      </c>
      <c r="AC8" s="222" t="s">
        <v>213</v>
      </c>
      <c r="AD8" s="214" t="s">
        <v>215</v>
      </c>
      <c r="AE8" s="222" t="s">
        <v>216</v>
      </c>
      <c r="AF8" s="222" t="s">
        <v>217</v>
      </c>
      <c r="AG8" s="222" t="s">
        <v>168</v>
      </c>
      <c r="AL8" s="222">
        <f>P8</f>
        <v>0</v>
      </c>
      <c r="AM8" s="222"/>
      <c r="AN8" s="222">
        <f t="shared" ref="AN8" si="0">R8</f>
        <v>0</v>
      </c>
      <c r="AO8" s="222" t="str">
        <f t="shared" ref="AO8" si="1">S8</f>
        <v>IRP19Wind_wS_YK_T 2029</v>
      </c>
      <c r="AP8" s="222" t="str">
        <f t="shared" ref="AP8" si="2">T8</f>
        <v>IRP19Wind_wS_YK_T 2037</v>
      </c>
      <c r="AQ8" s="222">
        <f t="shared" ref="AQ8" si="3">U8</f>
        <v>0</v>
      </c>
      <c r="AR8" s="222" t="str">
        <f t="shared" ref="AR8" si="4">V8</f>
        <v>IRP19Solar_wS_YK_T 2024</v>
      </c>
      <c r="AS8" s="222" t="str">
        <f t="shared" ref="AS8" si="5">W8</f>
        <v>IRP19Solar_wS_YK_T 2036</v>
      </c>
      <c r="AT8" s="222" t="str">
        <f t="shared" ref="AT8" si="6">X8</f>
        <v>IRP19Solar_wS_OR_T 2024</v>
      </c>
      <c r="AU8" s="222" t="str">
        <f t="shared" ref="AU8" si="7">Y8</f>
        <v>IRP19Solar_wS_OR_T 2033</v>
      </c>
      <c r="AV8" s="222" t="str">
        <f t="shared" ref="AV8" si="8">Z8</f>
        <v>IRP19Solar_wS_UT_UTN_T 2024</v>
      </c>
      <c r="AW8" s="222" t="str">
        <f t="shared" ref="AW8" si="9">AA8</f>
        <v>IRP19Solar_wS_WY_JB_T 2024</v>
      </c>
      <c r="AX8" s="222" t="str">
        <f t="shared" ref="AX8" si="10">AB8</f>
        <v>IRP19Solar_wS_WY_JB_T 2029</v>
      </c>
      <c r="AY8" s="222" t="str">
        <f t="shared" ref="AY8" si="11">AC8</f>
        <v>IRP19Solar_wS_WY_JB_T 2038</v>
      </c>
      <c r="AZ8" s="222" t="str">
        <f t="shared" ref="AZ8" si="12">AD8</f>
        <v>IRP19Solar_wS_UT_UTS_T 2024</v>
      </c>
      <c r="BA8" s="222" t="str">
        <f t="shared" ref="BA8" si="13">AE8</f>
        <v>IRP19Solar_wS_UT_UTS_T 2030</v>
      </c>
      <c r="BB8" s="222" t="str">
        <f>AF8</f>
        <v>IRP19Solar_wS_UT_UTS_T 2037</v>
      </c>
      <c r="BC8" s="222" t="str">
        <f>AG8</f>
        <v>IRP19_SCCT_NTN_2026_185MW</v>
      </c>
      <c r="BD8" s="222"/>
      <c r="BE8" s="222"/>
      <c r="BF8" s="222"/>
      <c r="BH8" s="217" t="s">
        <v>74</v>
      </c>
      <c r="BI8" s="217"/>
      <c r="BJ8" s="217"/>
      <c r="BK8" s="222" t="str">
        <f t="shared" ref="BK8:BY9" si="14">S8</f>
        <v>IRP19Wind_wS_YK_T 2029</v>
      </c>
      <c r="BL8" s="222" t="str">
        <f t="shared" si="14"/>
        <v>IRP19Wind_wS_YK_T 2037</v>
      </c>
      <c r="BM8" s="222">
        <f t="shared" si="14"/>
        <v>0</v>
      </c>
      <c r="BN8" s="222" t="str">
        <f t="shared" si="14"/>
        <v>IRP19Solar_wS_YK_T 2024</v>
      </c>
      <c r="BO8" s="222" t="str">
        <f t="shared" si="14"/>
        <v>IRP19Solar_wS_YK_T 2036</v>
      </c>
      <c r="BP8" s="222" t="str">
        <f t="shared" si="14"/>
        <v>IRP19Solar_wS_OR_T 2024</v>
      </c>
      <c r="BQ8" s="222" t="str">
        <f t="shared" si="14"/>
        <v>IRP19Solar_wS_OR_T 2033</v>
      </c>
      <c r="BR8" s="222" t="str">
        <f t="shared" si="14"/>
        <v>IRP19Solar_wS_UT_UTN_T 2024</v>
      </c>
      <c r="BS8" s="222" t="str">
        <f t="shared" si="14"/>
        <v>IRP19Solar_wS_WY_JB_T 2024</v>
      </c>
      <c r="BT8" s="222" t="str">
        <f t="shared" si="14"/>
        <v>IRP19Solar_wS_WY_JB_T 2029</v>
      </c>
      <c r="BU8" s="222" t="str">
        <f t="shared" si="14"/>
        <v>IRP19Solar_wS_WY_JB_T 2038</v>
      </c>
      <c r="BV8" s="222" t="str">
        <f t="shared" si="14"/>
        <v>IRP19Solar_wS_UT_UTS_T 2024</v>
      </c>
      <c r="BW8" s="222" t="str">
        <f t="shared" si="14"/>
        <v>IRP19Solar_wS_UT_UTS_T 2030</v>
      </c>
      <c r="BX8" s="222" t="str">
        <f t="shared" si="14"/>
        <v>IRP19Solar_wS_UT_UTS_T 2037</v>
      </c>
      <c r="BY8" s="222" t="str">
        <f t="shared" si="14"/>
        <v>IRP19_SCCT_NTN_2026_185MW</v>
      </c>
      <c r="BZ8" s="222"/>
      <c r="CA8" s="222"/>
      <c r="CB8" s="222"/>
      <c r="CD8" s="217" t="s">
        <v>75</v>
      </c>
      <c r="CE8" s="217"/>
      <c r="CF8" s="217"/>
      <c r="CI8" s="222"/>
      <c r="CN8" s="222"/>
      <c r="DB8" s="190" t="s">
        <v>74</v>
      </c>
      <c r="DC8" s="191" t="s">
        <v>75</v>
      </c>
    </row>
    <row r="9" spans="2:107" s="200" customFormat="1" ht="76.5" customHeight="1">
      <c r="B9" s="205"/>
      <c r="C9" s="206" t="s">
        <v>6</v>
      </c>
      <c r="D9" s="206"/>
      <c r="E9" s="207" t="s">
        <v>18</v>
      </c>
      <c r="F9" s="208"/>
      <c r="G9" s="209">
        <f ca="1">Study_CF</f>
        <v>1</v>
      </c>
      <c r="H9" s="210"/>
      <c r="I9" s="211"/>
      <c r="K9"/>
      <c r="L9"/>
      <c r="M9"/>
      <c r="P9" s="200" t="s">
        <v>196</v>
      </c>
      <c r="Q9" s="222" t="s">
        <v>233</v>
      </c>
      <c r="R9" s="200" t="s">
        <v>197</v>
      </c>
      <c r="S9" s="200" t="s">
        <v>198</v>
      </c>
      <c r="T9" s="222" t="s">
        <v>198</v>
      </c>
      <c r="U9" s="219" t="s">
        <v>199</v>
      </c>
      <c r="V9" s="200" t="s">
        <v>200</v>
      </c>
      <c r="W9" s="222" t="s">
        <v>200</v>
      </c>
      <c r="X9" s="200" t="s">
        <v>205</v>
      </c>
      <c r="Y9" s="222" t="s">
        <v>205</v>
      </c>
      <c r="Z9" s="219" t="s">
        <v>208</v>
      </c>
      <c r="AA9" s="200" t="s">
        <v>210</v>
      </c>
      <c r="AB9" s="222" t="s">
        <v>210</v>
      </c>
      <c r="AC9" s="222" t="s">
        <v>210</v>
      </c>
      <c r="AD9" s="200" t="s">
        <v>214</v>
      </c>
      <c r="AE9" s="222" t="s">
        <v>214</v>
      </c>
      <c r="AF9" s="222" t="s">
        <v>214</v>
      </c>
      <c r="AG9" s="214" t="s">
        <v>168</v>
      </c>
      <c r="AH9" s="214"/>
      <c r="AI9" s="214"/>
      <c r="AK9" s="213"/>
      <c r="AL9" s="200" t="str">
        <f>P9</f>
        <v>IRP19Wind_ID_T</v>
      </c>
      <c r="AM9" s="222" t="str">
        <f t="shared" ref="AM9:BA9" si="15">Q9</f>
        <v>IRP19Wind_UT_CP_T</v>
      </c>
      <c r="AN9" s="200" t="str">
        <f t="shared" si="15"/>
        <v>IRP19Wind_WYAE_T</v>
      </c>
      <c r="AO9" s="200" t="str">
        <f t="shared" si="15"/>
        <v>IRP19Wind_wS_YK_T</v>
      </c>
      <c r="AP9" s="200" t="str">
        <f t="shared" si="15"/>
        <v>IRP19Wind_wS_YK_T</v>
      </c>
      <c r="AQ9" s="219" t="str">
        <f t="shared" si="15"/>
        <v>IRP19Wind_wS_ID_T</v>
      </c>
      <c r="AR9" s="200" t="str">
        <f t="shared" si="15"/>
        <v>IRP19Solar_wS_YK_T</v>
      </c>
      <c r="AS9" s="200" t="str">
        <f t="shared" si="15"/>
        <v>IRP19Solar_wS_YK_T</v>
      </c>
      <c r="AT9" s="200" t="str">
        <f t="shared" si="15"/>
        <v>IRP19Solar_wS_OR_T</v>
      </c>
      <c r="AU9" s="200" t="str">
        <f t="shared" si="15"/>
        <v>IRP19Solar_wS_OR_T</v>
      </c>
      <c r="AV9" s="219" t="str">
        <f t="shared" si="15"/>
        <v>IRP19Solar_wS_UT_UTN_T</v>
      </c>
      <c r="AW9" s="200" t="str">
        <f t="shared" si="15"/>
        <v>IRP19Solar_wS_WY_JB_T</v>
      </c>
      <c r="AX9" s="214" t="str">
        <f t="shared" si="15"/>
        <v>IRP19Solar_wS_WY_JB_T</v>
      </c>
      <c r="AY9" s="214" t="str">
        <f t="shared" si="15"/>
        <v>IRP19Solar_wS_WY_JB_T</v>
      </c>
      <c r="AZ9" s="214" t="str">
        <f t="shared" si="15"/>
        <v>IRP19Solar_wS_UT_UTS_T</v>
      </c>
      <c r="BA9" s="214" t="str">
        <f t="shared" si="15"/>
        <v>IRP19Solar_wS_UT_UTS_T</v>
      </c>
      <c r="BB9" s="214" t="str">
        <f>AF9</f>
        <v>IRP19Solar_wS_UT_UTS_T</v>
      </c>
      <c r="BC9" s="222" t="str">
        <f>AG9</f>
        <v>IRP19_SCCT_NTN_2026_185MW</v>
      </c>
      <c r="BD9" s="214"/>
      <c r="BE9" s="214"/>
      <c r="BF9" s="214"/>
      <c r="BH9" s="200" t="str">
        <f>P9</f>
        <v>IRP19Wind_ID_T</v>
      </c>
      <c r="BI9" s="222" t="str">
        <f>Q9</f>
        <v>IRP19Wind_UT_CP_T</v>
      </c>
      <c r="BJ9" s="222" t="str">
        <f>R9</f>
        <v>IRP19Wind_WYAE_T</v>
      </c>
      <c r="BK9" s="222" t="str">
        <f t="shared" si="14"/>
        <v>IRP19Wind_wS_YK_T</v>
      </c>
      <c r="BL9" s="222" t="str">
        <f t="shared" si="14"/>
        <v>IRP19Wind_wS_YK_T</v>
      </c>
      <c r="BM9" s="222" t="str">
        <f t="shared" si="14"/>
        <v>IRP19Wind_wS_ID_T</v>
      </c>
      <c r="BN9" s="222" t="str">
        <f t="shared" si="14"/>
        <v>IRP19Solar_wS_YK_T</v>
      </c>
      <c r="BO9" s="222" t="str">
        <f t="shared" si="14"/>
        <v>IRP19Solar_wS_YK_T</v>
      </c>
      <c r="BP9" s="222" t="str">
        <f t="shared" si="14"/>
        <v>IRP19Solar_wS_OR_T</v>
      </c>
      <c r="BQ9" s="222" t="str">
        <f t="shared" si="14"/>
        <v>IRP19Solar_wS_OR_T</v>
      </c>
      <c r="BR9" s="222" t="str">
        <f t="shared" si="14"/>
        <v>IRP19Solar_wS_UT_UTN_T</v>
      </c>
      <c r="BS9" s="222" t="str">
        <f t="shared" si="14"/>
        <v>IRP19Solar_wS_WY_JB_T</v>
      </c>
      <c r="BT9" s="222" t="str">
        <f t="shared" si="14"/>
        <v>IRP19Solar_wS_WY_JB_T</v>
      </c>
      <c r="BU9" s="222" t="str">
        <f t="shared" si="14"/>
        <v>IRP19Solar_wS_WY_JB_T</v>
      </c>
      <c r="BV9" s="222" t="str">
        <f t="shared" si="14"/>
        <v>IRP19Solar_wS_UT_UTS_T</v>
      </c>
      <c r="BW9" s="222" t="str">
        <f t="shared" si="14"/>
        <v>IRP19Solar_wS_UT_UTS_T</v>
      </c>
      <c r="BX9" s="222" t="str">
        <f t="shared" si="14"/>
        <v>IRP19Solar_wS_UT_UTS_T</v>
      </c>
      <c r="BY9" s="222" t="str">
        <f t="shared" si="14"/>
        <v>IRP19_SCCT_NTN_2026_185MW</v>
      </c>
      <c r="BZ9" s="222"/>
      <c r="CA9" s="222"/>
      <c r="CB9" s="222"/>
      <c r="CD9" s="200" t="str">
        <f t="shared" ref="CD9:CX9" si="16">BH9</f>
        <v>IRP19Wind_ID_T</v>
      </c>
      <c r="CE9" s="222" t="str">
        <f t="shared" si="16"/>
        <v>IRP19Wind_UT_CP_T</v>
      </c>
      <c r="CF9" s="214" t="str">
        <f t="shared" si="16"/>
        <v>IRP19Wind_WYAE_T</v>
      </c>
      <c r="CG9" s="214" t="str">
        <f t="shared" si="16"/>
        <v>IRP19Wind_wS_YK_T</v>
      </c>
      <c r="CH9" s="214" t="str">
        <f t="shared" si="16"/>
        <v>IRP19Wind_wS_YK_T</v>
      </c>
      <c r="CI9" s="220" t="str">
        <f t="shared" si="16"/>
        <v>IRP19Wind_wS_ID_T</v>
      </c>
      <c r="CJ9" s="214" t="str">
        <f t="shared" si="16"/>
        <v>IRP19Solar_wS_YK_T</v>
      </c>
      <c r="CK9" s="214" t="str">
        <f t="shared" si="16"/>
        <v>IRP19Solar_wS_YK_T</v>
      </c>
      <c r="CL9" s="214" t="str">
        <f t="shared" si="16"/>
        <v>IRP19Solar_wS_OR_T</v>
      </c>
      <c r="CM9" s="214" t="str">
        <f t="shared" si="16"/>
        <v>IRP19Solar_wS_OR_T</v>
      </c>
      <c r="CN9" s="220" t="str">
        <f t="shared" si="16"/>
        <v>IRP19Solar_wS_UT_UTN_T</v>
      </c>
      <c r="CO9" s="214" t="str">
        <f t="shared" si="16"/>
        <v>IRP19Solar_wS_WY_JB_T</v>
      </c>
      <c r="CP9" s="214" t="str">
        <f t="shared" si="16"/>
        <v>IRP19Solar_wS_WY_JB_T</v>
      </c>
      <c r="CQ9" s="214" t="str">
        <f t="shared" si="16"/>
        <v>IRP19Solar_wS_WY_JB_T</v>
      </c>
      <c r="CR9" s="214" t="str">
        <f t="shared" si="16"/>
        <v>IRP19Solar_wS_UT_UTS_T</v>
      </c>
      <c r="CS9" s="214" t="str">
        <f t="shared" si="16"/>
        <v>IRP19Solar_wS_UT_UTS_T</v>
      </c>
      <c r="CT9" s="214" t="str">
        <f t="shared" si="16"/>
        <v>IRP19Solar_wS_UT_UTS_T</v>
      </c>
      <c r="CU9" s="214" t="str">
        <f t="shared" si="16"/>
        <v>IRP19_SCCT_NTN_2026_185MW</v>
      </c>
      <c r="CV9" s="214">
        <f t="shared" si="16"/>
        <v>0</v>
      </c>
      <c r="CW9" s="214">
        <f t="shared" si="16"/>
        <v>0</v>
      </c>
      <c r="CX9" s="214">
        <f t="shared" si="16"/>
        <v>0</v>
      </c>
      <c r="CY9" s="200" t="s">
        <v>76</v>
      </c>
      <c r="DB9" s="200" t="s">
        <v>85</v>
      </c>
      <c r="DC9" s="200" t="s">
        <v>85</v>
      </c>
    </row>
    <row r="10" spans="2:107" customFormat="1">
      <c r="B10" s="6" t="s">
        <v>0</v>
      </c>
      <c r="C10" s="6" t="str">
        <f>"Price"&amp;IF(I8&lt;&gt;1," ","")</f>
        <v xml:space="preserve">Price </v>
      </c>
      <c r="D10" s="6"/>
      <c r="E10" s="12" t="s">
        <v>19</v>
      </c>
      <c r="F10" s="39"/>
      <c r="G10" s="12" t="s">
        <v>15</v>
      </c>
      <c r="H10" s="36"/>
      <c r="I10" s="89"/>
    </row>
    <row r="11" spans="2:107" customFormat="1" ht="14.4">
      <c r="B11" s="6"/>
      <c r="C11" s="6" t="s">
        <v>16</v>
      </c>
      <c r="D11" s="6"/>
      <c r="E11" s="84" t="s">
        <v>53</v>
      </c>
      <c r="F11" s="39"/>
      <c r="G11" s="12" t="s">
        <v>31</v>
      </c>
      <c r="H11" s="36"/>
      <c r="I11" s="89"/>
      <c r="P11" t="s">
        <v>32</v>
      </c>
      <c r="Q11" t="s">
        <v>32</v>
      </c>
      <c r="S11" t="s">
        <v>32</v>
      </c>
      <c r="T11" t="s">
        <v>32</v>
      </c>
      <c r="U11" t="s">
        <v>32</v>
      </c>
      <c r="V11" t="s">
        <v>32</v>
      </c>
      <c r="W11" t="s">
        <v>32</v>
      </c>
      <c r="X11" t="s">
        <v>32</v>
      </c>
      <c r="Y11" t="s">
        <v>32</v>
      </c>
      <c r="Z11" t="s">
        <v>32</v>
      </c>
      <c r="AA11" t="s">
        <v>32</v>
      </c>
      <c r="AB11" t="s">
        <v>32</v>
      </c>
      <c r="AC11" t="s">
        <v>32</v>
      </c>
      <c r="AD11" t="s">
        <v>32</v>
      </c>
      <c r="AE11" t="s">
        <v>32</v>
      </c>
      <c r="AF11" t="s">
        <v>32</v>
      </c>
      <c r="AL11" t="s">
        <v>32</v>
      </c>
      <c r="AM11" t="s">
        <v>32</v>
      </c>
      <c r="AN11" t="s">
        <v>32</v>
      </c>
      <c r="AO11" t="s">
        <v>32</v>
      </c>
      <c r="AP11" t="s">
        <v>32</v>
      </c>
      <c r="AQ11" t="s">
        <v>32</v>
      </c>
      <c r="AR11" t="s">
        <v>32</v>
      </c>
      <c r="AS11" t="s">
        <v>32</v>
      </c>
      <c r="AT11" t="s">
        <v>32</v>
      </c>
      <c r="AU11" t="s">
        <v>32</v>
      </c>
      <c r="AV11" t="s">
        <v>32</v>
      </c>
      <c r="AW11" t="s">
        <v>32</v>
      </c>
      <c r="AX11" t="s">
        <v>32</v>
      </c>
      <c r="AY11" t="s">
        <v>32</v>
      </c>
      <c r="AZ11" t="s">
        <v>32</v>
      </c>
      <c r="BA11" t="s">
        <v>32</v>
      </c>
      <c r="BB11" t="s">
        <v>32</v>
      </c>
      <c r="BC11" t="s">
        <v>32</v>
      </c>
      <c r="BH11" t="s">
        <v>77</v>
      </c>
      <c r="BI11" t="s">
        <v>77</v>
      </c>
      <c r="BJ11" t="s">
        <v>77</v>
      </c>
      <c r="BK11" t="s">
        <v>77</v>
      </c>
      <c r="BL11" t="s">
        <v>77</v>
      </c>
      <c r="BM11" t="s">
        <v>77</v>
      </c>
      <c r="BN11" t="s">
        <v>77</v>
      </c>
      <c r="BO11" t="s">
        <v>77</v>
      </c>
      <c r="BP11" t="s">
        <v>77</v>
      </c>
      <c r="BQ11" t="s">
        <v>77</v>
      </c>
      <c r="BS11" t="s">
        <v>77</v>
      </c>
      <c r="BT11" t="s">
        <v>77</v>
      </c>
      <c r="BU11" t="s">
        <v>77</v>
      </c>
      <c r="BV11" t="s">
        <v>77</v>
      </c>
      <c r="BW11" t="s">
        <v>77</v>
      </c>
      <c r="BX11" t="s">
        <v>77</v>
      </c>
      <c r="BY11" t="s">
        <v>77</v>
      </c>
      <c r="CD11" t="s">
        <v>78</v>
      </c>
      <c r="CE11" t="s">
        <v>78</v>
      </c>
      <c r="CF11" t="s">
        <v>78</v>
      </c>
      <c r="CG11" t="s">
        <v>78</v>
      </c>
      <c r="CH11" t="s">
        <v>78</v>
      </c>
      <c r="CI11" t="s">
        <v>78</v>
      </c>
      <c r="CJ11" t="s">
        <v>78</v>
      </c>
      <c r="CK11" t="s">
        <v>78</v>
      </c>
      <c r="CL11" t="s">
        <v>78</v>
      </c>
      <c r="CM11" t="s">
        <v>78</v>
      </c>
      <c r="CN11" t="s">
        <v>78</v>
      </c>
      <c r="CO11" t="s">
        <v>78</v>
      </c>
      <c r="CP11" t="s">
        <v>78</v>
      </c>
      <c r="CQ11" t="s">
        <v>78</v>
      </c>
      <c r="CR11" t="s">
        <v>78</v>
      </c>
      <c r="CS11" t="s">
        <v>78</v>
      </c>
      <c r="CT11" t="s">
        <v>78</v>
      </c>
      <c r="CU11" t="s">
        <v>78</v>
      </c>
      <c r="CV11" t="s">
        <v>78</v>
      </c>
      <c r="CW11" t="s">
        <v>78</v>
      </c>
      <c r="CX11" t="s">
        <v>78</v>
      </c>
      <c r="CY11" t="s">
        <v>78</v>
      </c>
      <c r="DB11" t="s">
        <v>77</v>
      </c>
      <c r="DC11" t="s">
        <v>78</v>
      </c>
    </row>
    <row r="12" spans="2:107" customFormat="1">
      <c r="B12" s="173"/>
      <c r="C12" s="174"/>
      <c r="D12" s="173"/>
      <c r="E12" s="12"/>
      <c r="F12" s="12"/>
      <c r="G12" s="3"/>
      <c r="H12" s="36"/>
      <c r="I12" s="89"/>
      <c r="K12" s="49"/>
      <c r="BU12" s="364"/>
    </row>
    <row r="13" spans="2:107" customFormat="1">
      <c r="B13" s="15">
        <f>'Table 5'!J13</f>
        <v>2020</v>
      </c>
      <c r="C13" s="9">
        <f t="shared" ref="C13:C34" si="17">(INDEX($CY:$CY,MATCH(B13,$O:$O,0),1)+INDEX($DC:$DC,MATCH(B13,$O:$O,0),1))*1000/Study_MW</f>
        <v>0</v>
      </c>
      <c r="D13" s="45"/>
      <c r="E13" s="8">
        <f ca="1">SUMIF(INDIRECT("'Table 5'!$J$"&amp;$K$3&amp;":$J$"&amp;$K$4),B13,INDIRECT("'Table 5'!$c$"&amp;$K$3&amp;":$c$"&amp;$K$4))/SUMIF(INDIRECT("'Table 5'!$J$"&amp;$K$3&amp;":$J$"&amp;$K$4),B13,INDIRECT("'Table 5'!$f$"&amp;$K$3&amp;":$f$"&amp;$K$4))</f>
        <v>15.856022192617685</v>
      </c>
      <c r="F13" s="44"/>
      <c r="G13" s="13">
        <f ca="1">SUMIF(INDIRECT("'Table 5'!$J$"&amp;$K$3&amp;":$J$"&amp;$K$4),B13,INDIRECT("'Table 5'!$e$"&amp;$K$3&amp;":$e$"&amp;$K$4))/SUMIF(INDIRECT("'Table 5'!$J$"&amp;$K$3&amp;":$J$"&amp;$K$4),B13,INDIRECT("'Table 5'!$f$"&amp;$K$3&amp;":$f$"&amp;$K$4))</f>
        <v>15.856022192617685</v>
      </c>
      <c r="H13" s="36"/>
      <c r="I13" s="178"/>
      <c r="J13" s="178"/>
      <c r="K13" s="50"/>
      <c r="O13">
        <f t="shared" ref="O13:O32" si="18">B13</f>
        <v>2020</v>
      </c>
      <c r="P13">
        <v>0</v>
      </c>
      <c r="Q13">
        <v>0</v>
      </c>
      <c r="R13">
        <v>0</v>
      </c>
      <c r="S13" s="363">
        <v>0</v>
      </c>
      <c r="T13" s="363">
        <v>0</v>
      </c>
      <c r="U13" s="178">
        <v>0</v>
      </c>
      <c r="V13" s="363">
        <v>0</v>
      </c>
      <c r="W13" s="363">
        <v>0</v>
      </c>
      <c r="X13" s="363">
        <v>0</v>
      </c>
      <c r="Y13" s="363">
        <v>0</v>
      </c>
      <c r="Z13" s="363">
        <v>0</v>
      </c>
      <c r="AA13" s="363">
        <v>0</v>
      </c>
      <c r="AB13" s="363">
        <v>0</v>
      </c>
      <c r="AC13" s="363">
        <v>0</v>
      </c>
      <c r="AD13" s="363">
        <v>0</v>
      </c>
      <c r="AE13" s="363">
        <v>0</v>
      </c>
      <c r="AF13" s="363">
        <v>0</v>
      </c>
      <c r="AG13" s="363">
        <v>0</v>
      </c>
      <c r="AL13">
        <f t="shared" ref="AL13:AM33" si="19">P13/P$5</f>
        <v>0</v>
      </c>
      <c r="AM13">
        <f t="shared" si="19"/>
        <v>0</v>
      </c>
      <c r="AN13">
        <f t="shared" ref="AN13:AN33" si="20">R13/R$5</f>
        <v>0</v>
      </c>
      <c r="AO13">
        <f t="shared" ref="AO13:AO33" si="21">S13/S$5</f>
        <v>0</v>
      </c>
      <c r="AP13">
        <f t="shared" ref="AP13:AP33" si="22">T13/T$5</f>
        <v>0</v>
      </c>
      <c r="AQ13">
        <f t="shared" ref="AQ13:AQ33" si="23">U13/U$5</f>
        <v>0</v>
      </c>
      <c r="AR13">
        <f t="shared" ref="AR13:AR33" si="24">V13/V$5</f>
        <v>0</v>
      </c>
      <c r="AS13">
        <f t="shared" ref="AS13:AS33" si="25">W13/W$5</f>
        <v>0</v>
      </c>
      <c r="AT13">
        <f t="shared" ref="AT13:AT33" si="26">X13/X$5</f>
        <v>0</v>
      </c>
      <c r="AU13">
        <f t="shared" ref="AU13:AU33" si="27">Y13/Y$5</f>
        <v>0</v>
      </c>
      <c r="AV13">
        <f t="shared" ref="AV13:AV33" si="28">Z13/Z$5</f>
        <v>0</v>
      </c>
      <c r="AW13">
        <f t="shared" ref="AW13:AW33" si="29">AA13/AA$5</f>
        <v>0</v>
      </c>
      <c r="AX13">
        <f t="shared" ref="AX13:AX33" si="30">AB13/AB$5</f>
        <v>0</v>
      </c>
      <c r="AY13">
        <f t="shared" ref="AY13:AY33" si="31">AC13/AC$5</f>
        <v>0</v>
      </c>
      <c r="AZ13">
        <f t="shared" ref="AZ13:AZ33" si="32">AD13/AD$5</f>
        <v>0</v>
      </c>
      <c r="BA13">
        <f t="shared" ref="BA13:BA33" si="33">AE13/AE$5</f>
        <v>0</v>
      </c>
      <c r="BB13">
        <f t="shared" ref="BB13:BB32" si="34">AF13/AF$5</f>
        <v>0</v>
      </c>
      <c r="BC13">
        <f t="shared" ref="BC13:BC32" si="35">AG13/AG$5</f>
        <v>0</v>
      </c>
      <c r="BG13">
        <f>O13</f>
        <v>2020</v>
      </c>
      <c r="BH13" s="131">
        <f>IFERROR(VLOOKUP($O13,'Table 3 ID Wind_2030'!$B$10:$K$37,10,FALSE),0)</f>
        <v>0</v>
      </c>
      <c r="BI13" s="131">
        <f>IFERROR(VLOOKUP($O13,'Table 3 UT CP Wind_2023'!$B$10:$K$37,10,FALSE),0)</f>
        <v>0</v>
      </c>
      <c r="BJ13" s="131">
        <f>IFERROR(VLOOKUP($O13,'Table 3 WYAE Wind_2024'!$B$10:$L$37,11,FALSE),0)</f>
        <v>0</v>
      </c>
      <c r="BK13" s="131">
        <f>IFERROR(VLOOKUP($O13,'Table 3 YK Wind wS_2029'!$B$10:$K$37,10,FALSE),0)</f>
        <v>0</v>
      </c>
      <c r="BL13" s="365"/>
      <c r="BM13" s="131">
        <f>IFERROR(VLOOKUP($O13,'Table 3 ID Wind wS_2032'!$B$10:$K$38,10,FALSE),0)</f>
        <v>0</v>
      </c>
      <c r="BN13" s="131">
        <f>IFERROR(VLOOKUP($O13,'Table 3 PV wS YK_2024'!$B$10:$K$40,10,FALSE),0)</f>
        <v>25.49</v>
      </c>
      <c r="BO13" s="365"/>
      <c r="BP13" s="131">
        <f>IFERROR(VLOOKUP($O13,'Table 3 PV wS SO_2024'!$B$10:$K$40,10,FALSE),0)</f>
        <v>25.49</v>
      </c>
      <c r="BQ13" s="365"/>
      <c r="BR13" s="131">
        <f>IFERROR(VLOOKUP($O13,'Table 3 PV wS UTN_2024'!$B$10:$K$40,10,FALSE),0)</f>
        <v>25.49</v>
      </c>
      <c r="BS13" s="131">
        <f>IFERROR(VLOOKUP($O13,'Table 3 PV wS JB_2024'!$B$10:$K$40,10,FALSE),0)</f>
        <v>25.49</v>
      </c>
      <c r="BT13" s="131">
        <f>IFERROR(VLOOKUP($O13,'Table 3 PV wS JB_2029'!$B$10:$K$40,10,FALSE),0)</f>
        <v>25.49</v>
      </c>
      <c r="BU13" s="365"/>
      <c r="BV13" s="131">
        <f>IFERROR(VLOOKUP($O13,'Table 3 PV wS UTS_2024'!$B$10:$K$38,10,FALSE),0)</f>
        <v>25.49</v>
      </c>
      <c r="BW13" s="131">
        <f>IFERROR(VLOOKUP($O13,'Table 3 PV wS UTS_2030'!$B$10:$K$38,10,FALSE),0)</f>
        <v>25.49</v>
      </c>
      <c r="BX13" s="364"/>
      <c r="BY13" s="131">
        <f>IFERROR(VLOOKUP($O13,'Table 3 185 MW (NTN) 2026)'!$B$13:$L$40,11,FALSE),0)</f>
        <v>8.0500000000000007</v>
      </c>
      <c r="CD13">
        <f>SUM(AL$13:AL13)*BH13/1000</f>
        <v>0</v>
      </c>
      <c r="CE13">
        <f>SUM(AM$13:AM13)*BI13/1000</f>
        <v>0</v>
      </c>
      <c r="CF13">
        <f>SUM(AN$13:AN13)*BJ13/1000</f>
        <v>0</v>
      </c>
      <c r="CG13">
        <f>SUM(AO$13:AO13)*BK13/1000</f>
        <v>0</v>
      </c>
      <c r="CH13">
        <f>SUM(AP$13:AP13)*BL13/1000</f>
        <v>0</v>
      </c>
      <c r="CI13">
        <f>SUM(AQ$13:AQ13)*BM13/1000</f>
        <v>0</v>
      </c>
      <c r="CJ13">
        <f>SUM(AR$13:AR13)*BN13/1000</f>
        <v>0</v>
      </c>
      <c r="CK13">
        <f>SUM(AS$13:AS13)*BO13/1000</f>
        <v>0</v>
      </c>
      <c r="CL13">
        <f>SUM(AT$13:AT13)*BP13/1000</f>
        <v>0</v>
      </c>
      <c r="CM13">
        <f>SUM(AU$13:AU13)*BQ13/1000</f>
        <v>0</v>
      </c>
      <c r="CN13">
        <f>SUM(AV$13:AV13)*BR13/1000</f>
        <v>0</v>
      </c>
      <c r="CO13">
        <f>SUM(AW$13:AW13)*BS13/1000</f>
        <v>0</v>
      </c>
      <c r="CP13">
        <f>SUM(AX$13:AX13)*BT13/1000</f>
        <v>0</v>
      </c>
      <c r="CQ13">
        <f>SUM(AY$13:AY13)*BU13/1000</f>
        <v>0</v>
      </c>
      <c r="CR13">
        <f>SUM(AZ$13:AZ13)*BV13/1000</f>
        <v>0</v>
      </c>
      <c r="CS13">
        <f>SUM(BA$13:BA13)*BW13/1000</f>
        <v>0</v>
      </c>
      <c r="CT13">
        <f>SUM(BB$13:BB13)*BX13/1000</f>
        <v>0</v>
      </c>
      <c r="CU13">
        <f>SUM(BC$13:BC13)*BY13/1000</f>
        <v>0</v>
      </c>
      <c r="CV13">
        <f>SUM(BD$13:BD13)*BZ13/1000</f>
        <v>0</v>
      </c>
      <c r="CW13">
        <f>SUM(BE$13:BE13)*CA13/1000</f>
        <v>0</v>
      </c>
      <c r="CX13">
        <f>SUM(BF$13:BF13)*CB13/1000</f>
        <v>0</v>
      </c>
      <c r="CY13">
        <f t="shared" ref="CY13:CY14" si="36">SUM(CD13:CX13)</f>
        <v>0</v>
      </c>
      <c r="DA13">
        <f t="shared" ref="DA13:DA32" si="37">O13</f>
        <v>2020</v>
      </c>
      <c r="DB13" s="89">
        <f>IFERROR(VLOOKUP($DA13,'Table 3 TransCost'!$B$10:$E$40,4,FALSE),0)</f>
        <v>0</v>
      </c>
      <c r="DC13" s="178">
        <f>$DB$5*DB13/1000</f>
        <v>0</v>
      </c>
    </row>
    <row r="14" spans="2:107" customFormat="1">
      <c r="B14" s="15">
        <f t="shared" ref="B14:B34" si="38">B13+1</f>
        <v>2021</v>
      </c>
      <c r="C14" s="9">
        <f t="shared" si="17"/>
        <v>0</v>
      </c>
      <c r="D14" s="45"/>
      <c r="E14" s="9">
        <f t="shared" ref="E14:E32" ca="1" si="39">SUMIF(INDIRECT("'Table 5'!$J$"&amp;$K$3&amp;":$J$"&amp;$K$4),B14,INDIRECT("'Table 5'!$c$"&amp;$K$3&amp;":$c$"&amp;$K$4))/SUMIF(INDIRECT("'Table 5'!$J$"&amp;$K$3&amp;":$J$"&amp;$K$4),B14,INDIRECT("'Table 5'!$f$"&amp;$K$3&amp;":$f$"&amp;$K$4))</f>
        <v>16.712124956574922</v>
      </c>
      <c r="F14" s="37"/>
      <c r="G14" s="14">
        <f ca="1">SUMIF(INDIRECT("'Table 5'!$J$"&amp;$K$3&amp;":$J$"&amp;$K$4),B14,INDIRECT("'Table 5'!$e$"&amp;$K$3&amp;":$e$"&amp;$K$4))/SUMIF(INDIRECT("'Table 5'!$J$"&amp;$K$3&amp;":$J$"&amp;$K$4),B14,INDIRECT("'Table 5'!$f$"&amp;$K$3&amp;":$f$"&amp;$K$4))</f>
        <v>16.712124956574922</v>
      </c>
      <c r="H14" s="36"/>
      <c r="I14" s="178"/>
      <c r="J14" s="178"/>
      <c r="K14" s="50"/>
      <c r="O14">
        <f t="shared" si="18"/>
        <v>2021</v>
      </c>
      <c r="P14">
        <v>0</v>
      </c>
      <c r="Q14">
        <v>0</v>
      </c>
      <c r="R14">
        <v>0</v>
      </c>
      <c r="S14" s="363">
        <v>0</v>
      </c>
      <c r="T14" s="363">
        <v>0</v>
      </c>
      <c r="U14" s="178">
        <v>0</v>
      </c>
      <c r="V14" s="363">
        <v>0</v>
      </c>
      <c r="W14" s="363">
        <v>0</v>
      </c>
      <c r="X14" s="363">
        <v>0</v>
      </c>
      <c r="Y14" s="363">
        <v>0</v>
      </c>
      <c r="Z14" s="363">
        <v>0</v>
      </c>
      <c r="AA14" s="363">
        <v>0</v>
      </c>
      <c r="AB14" s="363">
        <v>0</v>
      </c>
      <c r="AC14" s="363">
        <v>0</v>
      </c>
      <c r="AD14" s="363">
        <v>0</v>
      </c>
      <c r="AE14" s="363">
        <v>0</v>
      </c>
      <c r="AF14" s="363">
        <v>0</v>
      </c>
      <c r="AG14" s="363">
        <v>0</v>
      </c>
      <c r="AL14">
        <f t="shared" si="19"/>
        <v>0</v>
      </c>
      <c r="AM14">
        <f t="shared" si="19"/>
        <v>0</v>
      </c>
      <c r="AN14">
        <f t="shared" si="20"/>
        <v>0</v>
      </c>
      <c r="AO14">
        <f t="shared" si="21"/>
        <v>0</v>
      </c>
      <c r="AP14">
        <f t="shared" si="22"/>
        <v>0</v>
      </c>
      <c r="AQ14">
        <f t="shared" si="23"/>
        <v>0</v>
      </c>
      <c r="AR14">
        <f t="shared" si="24"/>
        <v>0</v>
      </c>
      <c r="AS14">
        <f t="shared" si="25"/>
        <v>0</v>
      </c>
      <c r="AT14">
        <f t="shared" si="26"/>
        <v>0</v>
      </c>
      <c r="AU14">
        <f t="shared" si="27"/>
        <v>0</v>
      </c>
      <c r="AV14">
        <f t="shared" si="28"/>
        <v>0</v>
      </c>
      <c r="AW14" s="363">
        <f t="shared" si="29"/>
        <v>0</v>
      </c>
      <c r="AX14">
        <f t="shared" si="30"/>
        <v>0</v>
      </c>
      <c r="AY14">
        <f t="shared" si="31"/>
        <v>0</v>
      </c>
      <c r="AZ14">
        <f t="shared" si="32"/>
        <v>0</v>
      </c>
      <c r="BA14">
        <f t="shared" si="33"/>
        <v>0</v>
      </c>
      <c r="BB14">
        <f t="shared" si="34"/>
        <v>0</v>
      </c>
      <c r="BC14">
        <f t="shared" si="35"/>
        <v>0</v>
      </c>
      <c r="BG14">
        <f t="shared" ref="BG14:BG32" si="40">O14</f>
        <v>2021</v>
      </c>
      <c r="BH14" s="131">
        <f>IFERROR(VLOOKUP($O14,'Table 3 ID Wind_2030'!$B$10:$K$37,10,FALSE),0)</f>
        <v>0</v>
      </c>
      <c r="BI14" s="131">
        <f>IFERROR(VLOOKUP($O14,'Table 3 UT CP Wind_2023'!$B$10:$K$37,10,FALSE),0)</f>
        <v>0</v>
      </c>
      <c r="BJ14" s="131">
        <f>IFERROR(VLOOKUP($O14,'Table 3 WYAE Wind_2024'!$B$10:$L$37,11,FALSE),0)</f>
        <v>0</v>
      </c>
      <c r="BK14" s="131">
        <f>IFERROR(VLOOKUP($O14,'Table 3 YK Wind wS_2029'!$B$10:$K$37,10,FALSE),0)</f>
        <v>0</v>
      </c>
      <c r="BL14" s="365"/>
      <c r="BM14" s="131">
        <f>IFERROR(VLOOKUP($O14,'Table 3 ID Wind wS_2032'!$B$10:$K$38,10,FALSE),0)</f>
        <v>0</v>
      </c>
      <c r="BN14" s="131">
        <f>IFERROR(VLOOKUP($O14,'Table 3 PV wS YK_2024'!$B$10:$K$40,10,FALSE),0)</f>
        <v>26</v>
      </c>
      <c r="BO14" s="365"/>
      <c r="BP14" s="131">
        <f>IFERROR(VLOOKUP($O14,'Table 3 PV wS SO_2024'!$B$10:$K$40,10,FALSE),0)</f>
        <v>26</v>
      </c>
      <c r="BQ14" s="365"/>
      <c r="BR14" s="131">
        <f>IFERROR(VLOOKUP($O14,'Table 3 PV wS UTN_2024'!$B$10:$K$40,10,FALSE),0)</f>
        <v>26</v>
      </c>
      <c r="BS14" s="131">
        <f>IFERROR(VLOOKUP($O14,'Table 3 PV wS JB_2024'!$B$10:$K$40,10,FALSE),0)</f>
        <v>26</v>
      </c>
      <c r="BT14" s="131">
        <f>IFERROR(VLOOKUP($O14,'Table 3 PV wS JB_2029'!$B$10:$K$40,10,FALSE),0)</f>
        <v>26</v>
      </c>
      <c r="BU14" s="365"/>
      <c r="BV14" s="131">
        <f>IFERROR(VLOOKUP($O14,'Table 3 PV wS UTS_2024'!$B$10:$K$38,10,FALSE),0)</f>
        <v>26</v>
      </c>
      <c r="BW14" s="131">
        <f>IFERROR(VLOOKUP($O14,'Table 3 PV wS UTS_2030'!$B$10:$K$38,10,FALSE),0)</f>
        <v>26</v>
      </c>
      <c r="BX14" s="364"/>
      <c r="BY14" s="131">
        <f>IFERROR(VLOOKUP($O14,'Table 3 185 MW (NTN) 2026)'!$B$13:$L$40,11,FALSE),0)</f>
        <v>8.2100000000000009</v>
      </c>
      <c r="CD14">
        <f>SUM(AL$13:AL14)*BH14/1000</f>
        <v>0</v>
      </c>
      <c r="CE14">
        <f>SUM(AM$13:AM14)*BI14/1000</f>
        <v>0</v>
      </c>
      <c r="CF14">
        <f>SUM(AN$13:AN14)*BJ14/1000</f>
        <v>0</v>
      </c>
      <c r="CG14">
        <f>SUM(AO$13:AO14)*BK14/1000</f>
        <v>0</v>
      </c>
      <c r="CH14">
        <f>SUM(AP$13:AP14)*BL14/1000</f>
        <v>0</v>
      </c>
      <c r="CI14">
        <f>SUM(AQ$13:AQ14)*BM14/1000</f>
        <v>0</v>
      </c>
      <c r="CJ14">
        <f>SUM(AR$13:AR14)*BN14/1000</f>
        <v>0</v>
      </c>
      <c r="CK14">
        <f>SUM(AS$13:AS14)*BO14/1000</f>
        <v>0</v>
      </c>
      <c r="CL14">
        <f>SUM(AT$13:AT14)*BP14/1000</f>
        <v>0</v>
      </c>
      <c r="CM14">
        <f>SUM(AU$13:AU14)*BQ14/1000</f>
        <v>0</v>
      </c>
      <c r="CN14">
        <f>SUM(AV$13:AV14)*BR14/1000</f>
        <v>0</v>
      </c>
      <c r="CO14">
        <f>SUM(AW$13:AW14)*BS14/1000</f>
        <v>0</v>
      </c>
      <c r="CP14">
        <f>SUM(AX$13:AX14)*BT14/1000</f>
        <v>0</v>
      </c>
      <c r="CQ14">
        <f>SUM(AY$13:AY14)*BU14/1000</f>
        <v>0</v>
      </c>
      <c r="CR14">
        <f>SUM(AZ$13:AZ14)*BV14/1000</f>
        <v>0</v>
      </c>
      <c r="CS14">
        <f>SUM(BA$13:BA14)*BW14/1000</f>
        <v>0</v>
      </c>
      <c r="CT14">
        <f>SUM(BB$13:BB14)*BX14/1000</f>
        <v>0</v>
      </c>
      <c r="CU14">
        <f>SUM(BC$13:BC14)*BY14/1000</f>
        <v>0</v>
      </c>
      <c r="CV14">
        <f>SUM(BD$13:BD14)*BZ14/1000</f>
        <v>0</v>
      </c>
      <c r="CW14">
        <f>SUM(BE$13:BE14)*CA14/1000</f>
        <v>0</v>
      </c>
      <c r="CX14">
        <f>SUM(BF$13:BF14)*CB14/1000</f>
        <v>0</v>
      </c>
      <c r="CY14">
        <f t="shared" si="36"/>
        <v>0</v>
      </c>
      <c r="DA14">
        <f t="shared" si="37"/>
        <v>2021</v>
      </c>
      <c r="DB14" s="89">
        <f>IFERROR(VLOOKUP($DA14,'Table 3 TransCost'!$B$10:$E$40,4,FALSE),0)</f>
        <v>0</v>
      </c>
      <c r="DC14" s="178">
        <f t="shared" ref="DC14:DC32" si="41">$DB$5*DB14/1000</f>
        <v>0</v>
      </c>
    </row>
    <row r="15" spans="2:107" customFormat="1">
      <c r="B15" s="15">
        <f t="shared" si="38"/>
        <v>2022</v>
      </c>
      <c r="C15" s="9">
        <f t="shared" si="17"/>
        <v>0</v>
      </c>
      <c r="D15" s="45"/>
      <c r="E15" s="9">
        <f t="shared" ca="1" si="39"/>
        <v>16.687688698938722</v>
      </c>
      <c r="F15" s="37"/>
      <c r="G15" s="14">
        <f t="shared" ref="G15:G32" ca="1" si="42">SUMIF(INDIRECT("'Table 5'!$J$"&amp;$K$3&amp;":$J$"&amp;$K$4),B15,INDIRECT("'Table 5'!$e$"&amp;$K$3&amp;":$e$"&amp;$K$4))/SUMIF(INDIRECT("'Table 5'!$J$"&amp;$K$3&amp;":$J$"&amp;$K$4),B15,INDIRECT("'Table 5'!$f$"&amp;$K$3&amp;":$f$"&amp;$K$4))</f>
        <v>16.687688698938722</v>
      </c>
      <c r="H15" s="36"/>
      <c r="I15" s="178"/>
      <c r="J15" s="178"/>
      <c r="K15" s="50"/>
      <c r="O15">
        <f t="shared" si="18"/>
        <v>2022</v>
      </c>
      <c r="P15">
        <v>0</v>
      </c>
      <c r="Q15">
        <v>0</v>
      </c>
      <c r="R15">
        <v>0</v>
      </c>
      <c r="S15" s="363">
        <v>0</v>
      </c>
      <c r="T15" s="363">
        <v>0</v>
      </c>
      <c r="U15" s="178">
        <v>0</v>
      </c>
      <c r="V15" s="363">
        <v>0</v>
      </c>
      <c r="W15" s="363">
        <v>0</v>
      </c>
      <c r="X15" s="363">
        <v>0</v>
      </c>
      <c r="Y15" s="363">
        <v>0</v>
      </c>
      <c r="Z15" s="363">
        <v>0</v>
      </c>
      <c r="AA15" s="363">
        <v>0</v>
      </c>
      <c r="AB15" s="363">
        <v>0</v>
      </c>
      <c r="AC15" s="363">
        <v>0</v>
      </c>
      <c r="AD15" s="363">
        <v>0</v>
      </c>
      <c r="AE15" s="363">
        <v>0</v>
      </c>
      <c r="AF15" s="363">
        <v>0</v>
      </c>
      <c r="AG15" s="363">
        <v>0</v>
      </c>
      <c r="AL15">
        <f t="shared" si="19"/>
        <v>0</v>
      </c>
      <c r="AM15">
        <f t="shared" si="19"/>
        <v>0</v>
      </c>
      <c r="AN15">
        <f t="shared" si="20"/>
        <v>0</v>
      </c>
      <c r="AO15">
        <f t="shared" si="21"/>
        <v>0</v>
      </c>
      <c r="AP15">
        <f t="shared" si="22"/>
        <v>0</v>
      </c>
      <c r="AQ15">
        <f t="shared" si="23"/>
        <v>0</v>
      </c>
      <c r="AR15">
        <f t="shared" si="24"/>
        <v>0</v>
      </c>
      <c r="AS15">
        <f t="shared" si="25"/>
        <v>0</v>
      </c>
      <c r="AT15">
        <f t="shared" si="26"/>
        <v>0</v>
      </c>
      <c r="AU15">
        <f t="shared" si="27"/>
        <v>0</v>
      </c>
      <c r="AV15">
        <f t="shared" si="28"/>
        <v>0</v>
      </c>
      <c r="AW15">
        <f t="shared" si="29"/>
        <v>0</v>
      </c>
      <c r="AX15">
        <f t="shared" si="30"/>
        <v>0</v>
      </c>
      <c r="AY15">
        <f t="shared" si="31"/>
        <v>0</v>
      </c>
      <c r="AZ15">
        <f t="shared" si="32"/>
        <v>0</v>
      </c>
      <c r="BA15">
        <f t="shared" si="33"/>
        <v>0</v>
      </c>
      <c r="BB15">
        <f t="shared" si="34"/>
        <v>0</v>
      </c>
      <c r="BC15">
        <f t="shared" si="35"/>
        <v>0</v>
      </c>
      <c r="BG15">
        <f t="shared" si="40"/>
        <v>2022</v>
      </c>
      <c r="BH15" s="131">
        <f>IFERROR(VLOOKUP($O15,'Table 3 ID Wind_2030'!$B$10:$K$37,10,FALSE),0)</f>
        <v>0</v>
      </c>
      <c r="BI15" s="131">
        <f>IFERROR(VLOOKUP($O15,'Table 3 UT CP Wind_2023'!$B$10:$K$37,10,FALSE),0)</f>
        <v>0</v>
      </c>
      <c r="BJ15" s="131">
        <f>IFERROR(VLOOKUP($O15,'Table 3 WYAE Wind_2024'!$B$10:$L$37,11,FALSE),0)</f>
        <v>0</v>
      </c>
      <c r="BK15" s="131">
        <f>IFERROR(VLOOKUP($O15,'Table 3 YK Wind wS_2029'!$B$10:$K$37,10,FALSE),0)</f>
        <v>0</v>
      </c>
      <c r="BL15" s="365"/>
      <c r="BM15" s="131">
        <f>IFERROR(VLOOKUP($O15,'Table 3 ID Wind wS_2032'!$B$10:$K$38,10,FALSE),0)</f>
        <v>0</v>
      </c>
      <c r="BN15" s="131">
        <f>IFERROR(VLOOKUP($O15,'Table 3 PV wS YK_2024'!$B$10:$K$40,10,FALSE),0)</f>
        <v>26.65</v>
      </c>
      <c r="BO15" s="365"/>
      <c r="BP15" s="131">
        <f>IFERROR(VLOOKUP($O15,'Table 3 PV wS SO_2024'!$B$10:$K$40,10,FALSE),0)</f>
        <v>26.65</v>
      </c>
      <c r="BQ15" s="365"/>
      <c r="BR15" s="131">
        <f>IFERROR(VLOOKUP($O15,'Table 3 PV wS UTN_2024'!$B$10:$K$40,10,FALSE),0)</f>
        <v>26.65</v>
      </c>
      <c r="BS15" s="131">
        <f>IFERROR(VLOOKUP($O15,'Table 3 PV wS JB_2024'!$B$10:$K$40,10,FALSE),0)</f>
        <v>26.65</v>
      </c>
      <c r="BT15" s="131">
        <f>IFERROR(VLOOKUP($O15,'Table 3 PV wS JB_2029'!$B$10:$K$40,10,FALSE),0)</f>
        <v>26.65</v>
      </c>
      <c r="BU15" s="365"/>
      <c r="BV15" s="131">
        <f>IFERROR(VLOOKUP($O15,'Table 3 PV wS UTS_2024'!$B$10:$K$38,10,FALSE),0)</f>
        <v>26.65</v>
      </c>
      <c r="BW15" s="131">
        <f>IFERROR(VLOOKUP($O15,'Table 3 PV wS UTS_2030'!$B$10:$K$38,10,FALSE),0)</f>
        <v>26.65</v>
      </c>
      <c r="BX15" s="364"/>
      <c r="BY15" s="131">
        <f>IFERROR(VLOOKUP($O15,'Table 3 185 MW (NTN) 2026)'!$B$13:$L$40,11,FALSE),0)</f>
        <v>8.42</v>
      </c>
      <c r="CD15">
        <f>SUM(AL$13:AL15)*BH15/1000</f>
        <v>0</v>
      </c>
      <c r="CE15">
        <f>SUM(AM$13:AM15)*BI15/1000</f>
        <v>0</v>
      </c>
      <c r="CF15">
        <f>SUM(AN$13:AN15)*BJ15/1000</f>
        <v>0</v>
      </c>
      <c r="CG15">
        <f>SUM(AO$13:AO15)*BK15/1000</f>
        <v>0</v>
      </c>
      <c r="CH15">
        <f>SUM(AP$13:AP15)*BL15/1000</f>
        <v>0</v>
      </c>
      <c r="CI15">
        <f>SUM(AQ$13:AQ15)*BM15/1000</f>
        <v>0</v>
      </c>
      <c r="CJ15">
        <f>SUM(AR$13:AR15)*BN15/1000</f>
        <v>0</v>
      </c>
      <c r="CK15">
        <f>SUM(AS$13:AS15)*BO15/1000</f>
        <v>0</v>
      </c>
      <c r="CL15">
        <f>SUM(AT$13:AT15)*BP15/1000</f>
        <v>0</v>
      </c>
      <c r="CM15">
        <f>SUM(AU$13:AU15)*BQ15/1000</f>
        <v>0</v>
      </c>
      <c r="CN15">
        <f>SUM(AV$13:AV15)*BR15/1000</f>
        <v>0</v>
      </c>
      <c r="CO15">
        <f>SUM(AW$13:AW15)*BS15/1000</f>
        <v>0</v>
      </c>
      <c r="CP15">
        <f>SUM(AX$13:AX15)*BT15/1000</f>
        <v>0</v>
      </c>
      <c r="CQ15">
        <f>SUM(AY$13:AY15)*BU15/1000</f>
        <v>0</v>
      </c>
      <c r="CR15">
        <f>SUM(AZ$13:AZ15)*BV15/1000</f>
        <v>0</v>
      </c>
      <c r="CS15">
        <f>SUM(BA$13:BA15)*BW15/1000</f>
        <v>0</v>
      </c>
      <c r="CT15">
        <f>SUM(BB$13:BB15)*BX15/1000</f>
        <v>0</v>
      </c>
      <c r="CU15">
        <f>SUM(BC$13:BC15)*BY15/1000</f>
        <v>0</v>
      </c>
      <c r="CV15">
        <f>SUM(BD$13:BD15)*BZ15/1000</f>
        <v>0</v>
      </c>
      <c r="CW15">
        <f>SUM(BE$13:BE15)*CA15/1000</f>
        <v>0</v>
      </c>
      <c r="CX15">
        <f>SUM(BF$13:BF15)*CB15/1000</f>
        <v>0</v>
      </c>
      <c r="CY15">
        <f>SUM(CD15:CX15)</f>
        <v>0</v>
      </c>
      <c r="DA15">
        <f t="shared" si="37"/>
        <v>2022</v>
      </c>
      <c r="DB15" s="89">
        <f>IFERROR(VLOOKUP($DA15,'Table 3 TransCost'!$B$10:$E$40,4,FALSE),0)</f>
        <v>0</v>
      </c>
      <c r="DC15" s="178">
        <f t="shared" si="41"/>
        <v>0</v>
      </c>
    </row>
    <row r="16" spans="2:107" customFormat="1" ht="13.8">
      <c r="B16" s="15">
        <f t="shared" si="38"/>
        <v>2023</v>
      </c>
      <c r="C16" s="9">
        <f t="shared" si="17"/>
        <v>0</v>
      </c>
      <c r="D16" s="45"/>
      <c r="E16" s="9">
        <f t="shared" ca="1" si="39"/>
        <v>17.364280090329821</v>
      </c>
      <c r="F16" s="37"/>
      <c r="G16" s="14">
        <f t="shared" ca="1" si="42"/>
        <v>17.364280090329821</v>
      </c>
      <c r="H16" s="36"/>
      <c r="I16" s="178"/>
      <c r="J16" s="178"/>
      <c r="K16" s="50"/>
      <c r="M16" s="112"/>
      <c r="O16">
        <f t="shared" si="18"/>
        <v>2023</v>
      </c>
      <c r="P16">
        <v>0</v>
      </c>
      <c r="Q16">
        <v>0</v>
      </c>
      <c r="R16">
        <v>0</v>
      </c>
      <c r="S16" s="363">
        <v>0</v>
      </c>
      <c r="T16" s="363">
        <v>0</v>
      </c>
      <c r="U16" s="178">
        <v>0</v>
      </c>
      <c r="V16" s="363">
        <v>0</v>
      </c>
      <c r="W16" s="363">
        <v>0</v>
      </c>
      <c r="X16" s="363">
        <v>0</v>
      </c>
      <c r="Y16" s="363">
        <v>0</v>
      </c>
      <c r="Z16" s="363">
        <v>0</v>
      </c>
      <c r="AA16" s="363">
        <v>0</v>
      </c>
      <c r="AB16" s="363">
        <v>0</v>
      </c>
      <c r="AC16" s="363">
        <v>0</v>
      </c>
      <c r="AD16" s="363">
        <v>0</v>
      </c>
      <c r="AE16" s="363">
        <v>0</v>
      </c>
      <c r="AF16" s="363">
        <v>0</v>
      </c>
      <c r="AG16" s="363">
        <v>0</v>
      </c>
      <c r="AL16">
        <f t="shared" si="19"/>
        <v>0</v>
      </c>
      <c r="AM16">
        <f t="shared" si="19"/>
        <v>0</v>
      </c>
      <c r="AN16">
        <f t="shared" si="20"/>
        <v>0</v>
      </c>
      <c r="AO16">
        <f t="shared" si="21"/>
        <v>0</v>
      </c>
      <c r="AP16">
        <f t="shared" si="22"/>
        <v>0</v>
      </c>
      <c r="AQ16">
        <f t="shared" si="23"/>
        <v>0</v>
      </c>
      <c r="AR16">
        <f t="shared" si="24"/>
        <v>0</v>
      </c>
      <c r="AS16">
        <f t="shared" si="25"/>
        <v>0</v>
      </c>
      <c r="AT16">
        <f t="shared" si="26"/>
        <v>0</v>
      </c>
      <c r="AU16">
        <f t="shared" si="27"/>
        <v>0</v>
      </c>
      <c r="AV16">
        <f t="shared" si="28"/>
        <v>0</v>
      </c>
      <c r="AW16">
        <f t="shared" si="29"/>
        <v>0</v>
      </c>
      <c r="AX16">
        <f t="shared" si="30"/>
        <v>0</v>
      </c>
      <c r="AY16">
        <f t="shared" si="31"/>
        <v>0</v>
      </c>
      <c r="AZ16">
        <f t="shared" si="32"/>
        <v>0</v>
      </c>
      <c r="BA16">
        <f t="shared" si="33"/>
        <v>0</v>
      </c>
      <c r="BB16">
        <f t="shared" si="34"/>
        <v>0</v>
      </c>
      <c r="BC16">
        <f t="shared" si="35"/>
        <v>0</v>
      </c>
      <c r="BG16">
        <f t="shared" si="40"/>
        <v>2023</v>
      </c>
      <c r="BH16" s="131">
        <f>IFERROR(VLOOKUP($O16,'Table 3 ID Wind_2030'!$B$10:$K$37,10,FALSE),0)</f>
        <v>0</v>
      </c>
      <c r="BI16" s="131">
        <f>IFERROR(VLOOKUP($O16,'Table 3 UT CP Wind_2023'!$B$10:$K$37,10,FALSE),0)</f>
        <v>121.1121219836666</v>
      </c>
      <c r="BJ16" s="131">
        <f>IFERROR(VLOOKUP($O16,'Table 3 WYAE Wind_2024'!$B$10:$L$37,11,FALSE),0)</f>
        <v>0</v>
      </c>
      <c r="BK16" s="131">
        <f>IFERROR(VLOOKUP($O16,'Table 3 YK Wind wS_2029'!$B$10:$K$37,10,FALSE),0)</f>
        <v>0</v>
      </c>
      <c r="BL16" s="365"/>
      <c r="BM16" s="131">
        <f>IFERROR(VLOOKUP($O16,'Table 3 ID Wind wS_2032'!$B$10:$K$38,10,FALSE),0)</f>
        <v>0</v>
      </c>
      <c r="BN16" s="131">
        <f>IFERROR(VLOOKUP($O16,'Table 3 PV wS YK_2024'!$B$10:$K$40,10,FALSE),0)</f>
        <v>27.32</v>
      </c>
      <c r="BO16" s="365"/>
      <c r="BP16" s="131">
        <f>IFERROR(VLOOKUP($O16,'Table 3 PV wS SO_2024'!$B$10:$K$40,10,FALSE),0)</f>
        <v>27.32</v>
      </c>
      <c r="BQ16" s="365"/>
      <c r="BR16" s="131">
        <f>IFERROR(VLOOKUP($O16,'Table 3 PV wS UTN_2024'!$B$10:$K$40,10,FALSE),0)</f>
        <v>27.32</v>
      </c>
      <c r="BS16" s="131">
        <f>IFERROR(VLOOKUP($O16,'Table 3 PV wS JB_2024'!$B$10:$K$40,10,FALSE),0)</f>
        <v>27.32</v>
      </c>
      <c r="BT16" s="131">
        <f>IFERROR(VLOOKUP($O16,'Table 3 PV wS JB_2029'!$B$10:$K$40,10,FALSE),0)</f>
        <v>27.32</v>
      </c>
      <c r="BU16" s="365"/>
      <c r="BV16" s="131">
        <f>IFERROR(VLOOKUP($O16,'Table 3 PV wS UTS_2024'!$B$10:$K$38,10,FALSE),0)</f>
        <v>27.32</v>
      </c>
      <c r="BW16" s="131">
        <f>IFERROR(VLOOKUP($O16,'Table 3 PV wS UTS_2030'!$B$10:$K$38,10,FALSE),0)</f>
        <v>27.32</v>
      </c>
      <c r="BX16" s="364"/>
      <c r="BY16" s="131">
        <f>IFERROR(VLOOKUP($O16,'Table 3 185 MW (NTN) 2026)'!$B$13:$L$40,11,FALSE),0)</f>
        <v>8.6300000000000008</v>
      </c>
      <c r="CD16">
        <f>SUM(AL$13:AL16)*BH16/1000</f>
        <v>0</v>
      </c>
      <c r="CE16">
        <f>SUM(AM$13:AM16)*BI16/1000</f>
        <v>0</v>
      </c>
      <c r="CF16">
        <f>SUM(AN$13:AN16)*BJ16/1000</f>
        <v>0</v>
      </c>
      <c r="CG16">
        <f>SUM(AO$13:AO16)*BK16/1000</f>
        <v>0</v>
      </c>
      <c r="CH16">
        <f>SUM(AP$13:AP16)*BL16/1000</f>
        <v>0</v>
      </c>
      <c r="CI16">
        <f>SUM(AQ$13:AQ16)*BM16/1000</f>
        <v>0</v>
      </c>
      <c r="CJ16">
        <f>SUM(AR$13:AR16)*BN16/1000</f>
        <v>0</v>
      </c>
      <c r="CK16">
        <f>SUM(AS$13:AS16)*BO16/1000</f>
        <v>0</v>
      </c>
      <c r="CL16">
        <f>SUM(AT$13:AT16)*BP16/1000</f>
        <v>0</v>
      </c>
      <c r="CM16">
        <f>SUM(AU$13:AU16)*BQ16/1000</f>
        <v>0</v>
      </c>
      <c r="CN16">
        <f>SUM(AV$13:AV16)*BR16/1000</f>
        <v>0</v>
      </c>
      <c r="CO16">
        <f>SUM(AW$13:AW16)*BS16/1000</f>
        <v>0</v>
      </c>
      <c r="CP16">
        <f>SUM(AX$13:AX16)*BT16/1000</f>
        <v>0</v>
      </c>
      <c r="CQ16">
        <f>SUM(AY$13:AY16)*BU16/1000</f>
        <v>0</v>
      </c>
      <c r="CR16">
        <f>SUM(AZ$13:AZ16)*BV16/1000</f>
        <v>0</v>
      </c>
      <c r="CS16">
        <f>SUM(BA$13:BA16)*BW16/1000</f>
        <v>0</v>
      </c>
      <c r="CT16">
        <f>SUM(BB$13:BB16)*BX16/1000</f>
        <v>0</v>
      </c>
      <c r="CU16">
        <f>SUM(BC$13:BC16)*BY16/1000</f>
        <v>0</v>
      </c>
      <c r="CV16">
        <f>SUM(BD$13:BD16)*BZ16/1000</f>
        <v>0</v>
      </c>
      <c r="CW16">
        <f>SUM(BE$13:BE16)*CA16/1000</f>
        <v>0</v>
      </c>
      <c r="CX16">
        <f>SUM(BF$13:BF16)*CB16/1000</f>
        <v>0</v>
      </c>
      <c r="CY16">
        <f t="shared" ref="CY16:CY32" si="43">SUM(CD16:CX16)</f>
        <v>0</v>
      </c>
      <c r="DA16">
        <f t="shared" si="37"/>
        <v>2023</v>
      </c>
      <c r="DB16" s="89">
        <f>IFERROR(VLOOKUP($DA16,'Table 3 TransCost'!$B$10:$E$40,4,FALSE),0)</f>
        <v>0</v>
      </c>
      <c r="DC16" s="178">
        <f t="shared" si="41"/>
        <v>0</v>
      </c>
    </row>
    <row r="17" spans="2:107" ht="13.8">
      <c r="B17" s="15">
        <f t="shared" si="38"/>
        <v>2024</v>
      </c>
      <c r="C17" s="9">
        <f t="shared" si="17"/>
        <v>0</v>
      </c>
      <c r="D17" s="45"/>
      <c r="E17" s="9">
        <f t="shared" ca="1" si="39"/>
        <v>11.993915132825045</v>
      </c>
      <c r="F17" s="37"/>
      <c r="G17" s="14">
        <f t="shared" ca="1" si="42"/>
        <v>11.993915132825045</v>
      </c>
      <c r="H17" s="36"/>
      <c r="I17" s="178"/>
      <c r="J17" s="178"/>
      <c r="K17" s="50"/>
      <c r="M17" s="113"/>
      <c r="O17">
        <f t="shared" si="18"/>
        <v>2024</v>
      </c>
      <c r="P17">
        <v>0</v>
      </c>
      <c r="Q17">
        <v>0</v>
      </c>
      <c r="R17">
        <v>0</v>
      </c>
      <c r="S17" s="363">
        <v>0</v>
      </c>
      <c r="T17" s="363">
        <v>0</v>
      </c>
      <c r="U17" s="178">
        <v>0</v>
      </c>
      <c r="V17" s="363">
        <v>0</v>
      </c>
      <c r="W17" s="363">
        <v>0</v>
      </c>
      <c r="X17" s="363">
        <v>0</v>
      </c>
      <c r="Y17" s="363">
        <v>0</v>
      </c>
      <c r="Z17" s="363">
        <v>0</v>
      </c>
      <c r="AA17" s="363">
        <v>0</v>
      </c>
      <c r="AB17" s="363">
        <v>0</v>
      </c>
      <c r="AC17" s="363">
        <v>0</v>
      </c>
      <c r="AD17" s="363">
        <v>0</v>
      </c>
      <c r="AE17" s="363">
        <v>0</v>
      </c>
      <c r="AF17" s="363">
        <v>0</v>
      </c>
      <c r="AG17" s="363">
        <v>0</v>
      </c>
      <c r="AL17">
        <f t="shared" si="19"/>
        <v>0</v>
      </c>
      <c r="AM17">
        <f t="shared" si="19"/>
        <v>0</v>
      </c>
      <c r="AN17">
        <f t="shared" si="20"/>
        <v>0</v>
      </c>
      <c r="AO17">
        <f t="shared" si="21"/>
        <v>0</v>
      </c>
      <c r="AP17">
        <f t="shared" si="22"/>
        <v>0</v>
      </c>
      <c r="AQ17">
        <f t="shared" si="23"/>
        <v>0</v>
      </c>
      <c r="AR17">
        <f t="shared" si="24"/>
        <v>0</v>
      </c>
      <c r="AS17">
        <f t="shared" si="25"/>
        <v>0</v>
      </c>
      <c r="AT17">
        <f t="shared" si="26"/>
        <v>0</v>
      </c>
      <c r="AU17">
        <f t="shared" si="27"/>
        <v>0</v>
      </c>
      <c r="AV17">
        <f t="shared" si="28"/>
        <v>0</v>
      </c>
      <c r="AW17">
        <f t="shared" si="29"/>
        <v>0</v>
      </c>
      <c r="AX17">
        <f t="shared" si="30"/>
        <v>0</v>
      </c>
      <c r="AY17">
        <f t="shared" si="31"/>
        <v>0</v>
      </c>
      <c r="AZ17">
        <f t="shared" si="32"/>
        <v>0</v>
      </c>
      <c r="BA17">
        <f t="shared" si="33"/>
        <v>0</v>
      </c>
      <c r="BB17">
        <f t="shared" si="34"/>
        <v>0</v>
      </c>
      <c r="BC17">
        <f t="shared" si="35"/>
        <v>0</v>
      </c>
      <c r="BG17">
        <f t="shared" si="40"/>
        <v>2024</v>
      </c>
      <c r="BH17" s="131">
        <f>IFERROR(VLOOKUP($O17,'Table 3 ID Wind_2030'!$B$10:$K$37,10,FALSE),0)</f>
        <v>0</v>
      </c>
      <c r="BI17" s="131">
        <f>IFERROR(VLOOKUP($O17,'Table 3 UT CP Wind_2023'!$B$10:$K$37,10,FALSE),0)</f>
        <v>123.98246376811593</v>
      </c>
      <c r="BJ17" s="131">
        <f>IFERROR(VLOOKUP($O17,'Table 3 WYAE Wind_2024'!$B$10:$L$37,11,FALSE),0)</f>
        <v>167.27126747278072</v>
      </c>
      <c r="BK17" s="131">
        <f>IFERROR(VLOOKUP($O17,'Table 3 YK Wind wS_2029'!$B$10:$K$37,10,FALSE),0)</f>
        <v>0</v>
      </c>
      <c r="BL17" s="365"/>
      <c r="BM17" s="131">
        <f>IFERROR(VLOOKUP($O17,'Table 3 ID Wind wS_2032'!$B$10:$K$38,10,FALSE),0)</f>
        <v>0</v>
      </c>
      <c r="BN17" s="131">
        <f>IFERROR(VLOOKUP($O17,'Table 3 PV wS YK_2024'!$B$10:$K$40,10,FALSE),0)</f>
        <v>94.226445239115705</v>
      </c>
      <c r="BO17" s="365"/>
      <c r="BP17" s="131">
        <f>IFERROR(VLOOKUP($O17,'Table 3 PV wS SO_2024'!$B$10:$K$40,10,FALSE),0)</f>
        <v>93.909635345997287</v>
      </c>
      <c r="BQ17" s="365"/>
      <c r="BR17" s="131">
        <f>IFERROR(VLOOKUP($O17,'Table 3 PV wS UTN_2024'!$B$10:$K$40,10,FALSE),0)</f>
        <v>93.108350344380241</v>
      </c>
      <c r="BS17" s="131">
        <f>IFERROR(VLOOKUP($O17,'Table 3 PV wS JB_2024'!$B$10:$K$40,10,FALSE),0)</f>
        <v>90.42193262711865</v>
      </c>
      <c r="BT17" s="131">
        <f>IFERROR(VLOOKUP($O17,'Table 3 PV wS JB_2029'!$B$10:$K$40,10,FALSE),0)</f>
        <v>27.98</v>
      </c>
      <c r="BU17" s="365"/>
      <c r="BV17" s="131">
        <f>IFERROR(VLOOKUP($O17,'Table 3 PV wS UTS_2024'!$B$10:$K$38,10,FALSE),0)</f>
        <v>92.029860024280296</v>
      </c>
      <c r="BW17" s="131">
        <f>IFERROR(VLOOKUP($O17,'Table 3 PV wS UTS_2030'!$B$10:$K$38,10,FALSE),0)</f>
        <v>27.98</v>
      </c>
      <c r="BX17" s="364"/>
      <c r="BY17" s="131">
        <f>IFERROR(VLOOKUP($O17,'Table 3 185 MW (NTN) 2026)'!$B$13:$L$40,11,FALSE),0)</f>
        <v>8.84</v>
      </c>
      <c r="CD17">
        <f>SUM(AL$13:AL17)*BH17/1000</f>
        <v>0</v>
      </c>
      <c r="CE17">
        <f>SUM(AM$13:AM17)*BI17/1000</f>
        <v>0</v>
      </c>
      <c r="CF17">
        <f>SUM(AN$13:AN17)*BJ17/1000</f>
        <v>0</v>
      </c>
      <c r="CG17">
        <f>SUM(AO$13:AO17)*BK17/1000</f>
        <v>0</v>
      </c>
      <c r="CH17">
        <f>SUM(AP$13:AP17)*BL17/1000</f>
        <v>0</v>
      </c>
      <c r="CI17">
        <f>SUM(AQ$13:AQ17)*BM17/1000</f>
        <v>0</v>
      </c>
      <c r="CJ17">
        <f>SUM(AR$13:AR17)*BN17/1000</f>
        <v>0</v>
      </c>
      <c r="CK17">
        <f>SUM(AS$13:AS17)*BO17/1000</f>
        <v>0</v>
      </c>
      <c r="CL17">
        <f>SUM(AT$13:AT17)*BP17/1000</f>
        <v>0</v>
      </c>
      <c r="CM17">
        <f>SUM(AU$13:AU17)*BQ17/1000</f>
        <v>0</v>
      </c>
      <c r="CN17">
        <f>SUM(AV$13:AV17)*BR17/1000</f>
        <v>0</v>
      </c>
      <c r="CO17">
        <f>SUM(AW$13:AW17)*BS17/1000</f>
        <v>0</v>
      </c>
      <c r="CP17">
        <f>SUM(AX$13:AX17)*BT17/1000</f>
        <v>0</v>
      </c>
      <c r="CQ17">
        <f>SUM(AY$13:AY17)*BU17/1000</f>
        <v>0</v>
      </c>
      <c r="CR17">
        <f>SUM(AZ$13:AZ17)*BV17/1000</f>
        <v>0</v>
      </c>
      <c r="CS17">
        <f>SUM(BA$13:BA17)*BW17/1000</f>
        <v>0</v>
      </c>
      <c r="CT17">
        <f>SUM(BB$13:BB17)*BX17/1000</f>
        <v>0</v>
      </c>
      <c r="CU17">
        <f>SUM(BC$13:BC17)*BY17/1000</f>
        <v>0</v>
      </c>
      <c r="CV17">
        <f>SUM(BD$13:BD17)*BZ17/1000</f>
        <v>0</v>
      </c>
      <c r="CW17">
        <f>SUM(BE$13:BE17)*CA17/1000</f>
        <v>0</v>
      </c>
      <c r="CX17">
        <f>SUM(BF$13:BF17)*CB17/1000</f>
        <v>0</v>
      </c>
      <c r="CY17">
        <f t="shared" si="43"/>
        <v>0</v>
      </c>
      <c r="DA17">
        <f t="shared" si="37"/>
        <v>2024</v>
      </c>
      <c r="DB17" s="89">
        <f>IFERROR(VLOOKUP($DA17,'Table 3 TransCost'!$B$10:$E$40,4,FALSE),0)</f>
        <v>47.870308055404145</v>
      </c>
      <c r="DC17" s="178">
        <f t="shared" si="41"/>
        <v>0</v>
      </c>
    </row>
    <row r="18" spans="2:107" ht="13.8">
      <c r="B18" s="15">
        <f t="shared" si="38"/>
        <v>2025</v>
      </c>
      <c r="C18" s="9">
        <f t="shared" si="17"/>
        <v>0</v>
      </c>
      <c r="D18" s="45"/>
      <c r="E18" s="9">
        <f t="shared" ca="1" si="39"/>
        <v>12.978144372246105</v>
      </c>
      <c r="F18" s="37"/>
      <c r="G18" s="14">
        <f t="shared" ca="1" si="42"/>
        <v>12.978144372246105</v>
      </c>
      <c r="H18" s="36"/>
      <c r="I18" s="178"/>
      <c r="J18" s="178"/>
      <c r="K18" s="50"/>
      <c r="M18" s="113"/>
      <c r="O18">
        <f t="shared" si="18"/>
        <v>2025</v>
      </c>
      <c r="P18">
        <v>0</v>
      </c>
      <c r="Q18">
        <v>0</v>
      </c>
      <c r="R18">
        <v>0</v>
      </c>
      <c r="S18" s="363">
        <v>0</v>
      </c>
      <c r="T18" s="363">
        <v>0</v>
      </c>
      <c r="U18" s="178">
        <v>0</v>
      </c>
      <c r="V18" s="363">
        <v>0</v>
      </c>
      <c r="W18" s="363">
        <v>0</v>
      </c>
      <c r="X18" s="363">
        <v>0</v>
      </c>
      <c r="Y18" s="363">
        <v>0</v>
      </c>
      <c r="Z18" s="363">
        <v>0</v>
      </c>
      <c r="AA18" s="363">
        <v>0</v>
      </c>
      <c r="AB18" s="363">
        <v>0</v>
      </c>
      <c r="AC18" s="363">
        <v>0</v>
      </c>
      <c r="AD18" s="363">
        <v>0</v>
      </c>
      <c r="AE18" s="363">
        <v>0</v>
      </c>
      <c r="AF18" s="363">
        <v>0</v>
      </c>
      <c r="AG18" s="363">
        <v>0</v>
      </c>
      <c r="AL18">
        <f t="shared" si="19"/>
        <v>0</v>
      </c>
      <c r="AM18">
        <f t="shared" si="19"/>
        <v>0</v>
      </c>
      <c r="AN18">
        <f t="shared" si="20"/>
        <v>0</v>
      </c>
      <c r="AO18">
        <f t="shared" si="21"/>
        <v>0</v>
      </c>
      <c r="AP18">
        <f t="shared" si="22"/>
        <v>0</v>
      </c>
      <c r="AQ18">
        <f t="shared" si="23"/>
        <v>0</v>
      </c>
      <c r="AR18">
        <f t="shared" si="24"/>
        <v>0</v>
      </c>
      <c r="AS18">
        <f t="shared" si="25"/>
        <v>0</v>
      </c>
      <c r="AT18">
        <f t="shared" si="26"/>
        <v>0</v>
      </c>
      <c r="AU18">
        <f t="shared" si="27"/>
        <v>0</v>
      </c>
      <c r="AV18">
        <f t="shared" si="28"/>
        <v>0</v>
      </c>
      <c r="AW18">
        <f t="shared" si="29"/>
        <v>0</v>
      </c>
      <c r="AX18">
        <f t="shared" si="30"/>
        <v>0</v>
      </c>
      <c r="AY18">
        <f t="shared" si="31"/>
        <v>0</v>
      </c>
      <c r="AZ18">
        <f t="shared" si="32"/>
        <v>0</v>
      </c>
      <c r="BA18">
        <f t="shared" si="33"/>
        <v>0</v>
      </c>
      <c r="BB18">
        <f t="shared" si="34"/>
        <v>0</v>
      </c>
      <c r="BC18">
        <f t="shared" si="35"/>
        <v>0</v>
      </c>
      <c r="BG18">
        <f t="shared" si="40"/>
        <v>2025</v>
      </c>
      <c r="BH18" s="131">
        <f>IFERROR(VLOOKUP($O18,'Table 3 ID Wind_2030'!$B$10:$K$37,10,FALSE),0)</f>
        <v>0</v>
      </c>
      <c r="BI18" s="131">
        <f>IFERROR(VLOOKUP($O18,'Table 3 UT CP Wind_2023'!$B$10:$K$37,10,FALSE),0)</f>
        <v>126.82608695652175</v>
      </c>
      <c r="BJ18" s="131">
        <f>IFERROR(VLOOKUP($O18,'Table 3 WYAE Wind_2024'!$B$10:$L$37,11,FALSE),0)</f>
        <v>171.12020833333332</v>
      </c>
      <c r="BK18" s="131">
        <f>IFERROR(VLOOKUP($O18,'Table 3 YK Wind wS_2029'!$B$10:$K$37,10,FALSE),0)</f>
        <v>0</v>
      </c>
      <c r="BL18" s="365"/>
      <c r="BM18" s="131">
        <f>IFERROR(VLOOKUP($O18,'Table 3 ID Wind wS_2032'!$B$10:$K$38,10,FALSE),0)</f>
        <v>0</v>
      </c>
      <c r="BN18" s="131">
        <f>IFERROR(VLOOKUP($O18,'Table 3 PV wS YK_2024'!$B$10:$K$40,10,FALSE),0)</f>
        <v>96.390000000000015</v>
      </c>
      <c r="BO18" s="365"/>
      <c r="BP18" s="131">
        <f>IFERROR(VLOOKUP($O18,'Table 3 PV wS SO_2024'!$B$10:$K$40,10,FALSE),0)</f>
        <v>96.070000000000007</v>
      </c>
      <c r="BQ18" s="365"/>
      <c r="BR18" s="131">
        <f>IFERROR(VLOOKUP($O18,'Table 3 PV wS UTN_2024'!$B$10:$K$40,10,FALSE),0)</f>
        <v>95.25</v>
      </c>
      <c r="BS18" s="131">
        <f>IFERROR(VLOOKUP($O18,'Table 3 PV wS JB_2024'!$B$10:$K$40,10,FALSE),0)</f>
        <v>92.5</v>
      </c>
      <c r="BT18" s="131">
        <f>IFERROR(VLOOKUP($O18,'Table 3 PV wS JB_2029'!$B$10:$K$40,10,FALSE),0)</f>
        <v>28.62</v>
      </c>
      <c r="BU18" s="365"/>
      <c r="BV18" s="131">
        <f>IFERROR(VLOOKUP($O18,'Table 3 PV wS UTS_2024'!$B$10:$K$38,10,FALSE),0)</f>
        <v>94.15</v>
      </c>
      <c r="BW18" s="131">
        <f>IFERROR(VLOOKUP($O18,'Table 3 PV wS UTS_2030'!$B$10:$K$38,10,FALSE),0)</f>
        <v>28.62</v>
      </c>
      <c r="BX18" s="364"/>
      <c r="BY18" s="131">
        <f>IFERROR(VLOOKUP($O18,'Table 3 185 MW (NTN) 2026)'!$B$13:$L$40,11,FALSE),0)</f>
        <v>9.0399999999999991</v>
      </c>
      <c r="CD18">
        <f>SUM(AL$13:AL18)*BH18/1000</f>
        <v>0</v>
      </c>
      <c r="CE18">
        <f>SUM(AM$13:AM18)*BI18/1000</f>
        <v>0</v>
      </c>
      <c r="CF18">
        <f>SUM(AN$13:AN18)*BJ18/1000</f>
        <v>0</v>
      </c>
      <c r="CG18">
        <f>SUM(AO$13:AO18)*BK18/1000</f>
        <v>0</v>
      </c>
      <c r="CH18">
        <f>SUM(AP$13:AP18)*BL18/1000</f>
        <v>0</v>
      </c>
      <c r="CI18">
        <f>SUM(AQ$13:AQ18)*BM18/1000</f>
        <v>0</v>
      </c>
      <c r="CJ18">
        <f>SUM(AR$13:AR18)*BN18/1000</f>
        <v>0</v>
      </c>
      <c r="CK18">
        <f>SUM(AS$13:AS18)*BO18/1000</f>
        <v>0</v>
      </c>
      <c r="CL18">
        <f>SUM(AT$13:AT18)*BP18/1000</f>
        <v>0</v>
      </c>
      <c r="CM18">
        <f>SUM(AU$13:AU18)*BQ18/1000</f>
        <v>0</v>
      </c>
      <c r="CN18">
        <f>SUM(AV$13:AV18)*BR18/1000</f>
        <v>0</v>
      </c>
      <c r="CO18">
        <f>SUM(AW$13:AW18)*BS18/1000</f>
        <v>0</v>
      </c>
      <c r="CP18">
        <f>SUM(AX$13:AX18)*BT18/1000</f>
        <v>0</v>
      </c>
      <c r="CQ18">
        <f>SUM(AY$13:AY18)*BU18/1000</f>
        <v>0</v>
      </c>
      <c r="CR18">
        <f>SUM(AZ$13:AZ18)*BV18/1000</f>
        <v>0</v>
      </c>
      <c r="CS18">
        <f>SUM(BA$13:BA18)*BW18/1000</f>
        <v>0</v>
      </c>
      <c r="CT18">
        <f>SUM(BB$13:BB18)*BX18/1000</f>
        <v>0</v>
      </c>
      <c r="CU18">
        <f>SUM(BC$13:BC18)*BY18/1000</f>
        <v>0</v>
      </c>
      <c r="CV18">
        <f>SUM(BD$13:BD18)*BZ18/1000</f>
        <v>0</v>
      </c>
      <c r="CW18">
        <f>SUM(BE$13:BE18)*CA18/1000</f>
        <v>0</v>
      </c>
      <c r="CX18">
        <f>SUM(BF$13:BF18)*CB18/1000</f>
        <v>0</v>
      </c>
      <c r="CY18">
        <f t="shared" si="43"/>
        <v>0</v>
      </c>
      <c r="DA18">
        <f t="shared" si="37"/>
        <v>2025</v>
      </c>
      <c r="DB18" s="89">
        <f>IFERROR(VLOOKUP($DA18,'Table 3 TransCost'!$B$10:$E$40,4,FALSE),0)</f>
        <v>48.97</v>
      </c>
      <c r="DC18" s="178">
        <f t="shared" si="41"/>
        <v>0</v>
      </c>
    </row>
    <row r="19" spans="2:107" ht="13.8">
      <c r="B19" s="15">
        <f t="shared" si="38"/>
        <v>2026</v>
      </c>
      <c r="C19" s="9">
        <f t="shared" si="17"/>
        <v>115.62647139435009</v>
      </c>
      <c r="D19" s="45"/>
      <c r="E19" s="9">
        <f t="shared" ca="1" si="39"/>
        <v>18.275725370921773</v>
      </c>
      <c r="F19" s="37"/>
      <c r="G19" s="14">
        <f t="shared" ca="1" si="42"/>
        <v>31.475094251555351</v>
      </c>
      <c r="H19" s="36"/>
      <c r="I19" s="178"/>
      <c r="J19" s="178"/>
      <c r="K19" s="50"/>
      <c r="M19" s="113"/>
      <c r="O19">
        <f t="shared" si="18"/>
        <v>2026</v>
      </c>
      <c r="P19">
        <v>0</v>
      </c>
      <c r="Q19">
        <v>0</v>
      </c>
      <c r="R19">
        <v>0</v>
      </c>
      <c r="S19" s="363">
        <v>0</v>
      </c>
      <c r="T19" s="363">
        <v>0</v>
      </c>
      <c r="U19" s="178">
        <v>0</v>
      </c>
      <c r="V19" s="363">
        <v>0</v>
      </c>
      <c r="W19" s="363">
        <v>0</v>
      </c>
      <c r="X19" s="363">
        <v>0</v>
      </c>
      <c r="Y19" s="363">
        <v>0</v>
      </c>
      <c r="Z19" s="363">
        <v>0</v>
      </c>
      <c r="AA19" s="363">
        <v>0</v>
      </c>
      <c r="AB19" s="363">
        <v>0</v>
      </c>
      <c r="AC19" s="363">
        <v>0</v>
      </c>
      <c r="AD19" s="363">
        <v>0</v>
      </c>
      <c r="AE19" s="363">
        <v>0</v>
      </c>
      <c r="AF19" s="363">
        <v>0</v>
      </c>
      <c r="AG19" s="377">
        <v>10</v>
      </c>
      <c r="AL19">
        <f t="shared" si="19"/>
        <v>0</v>
      </c>
      <c r="AM19">
        <f t="shared" si="19"/>
        <v>0</v>
      </c>
      <c r="AN19">
        <f t="shared" si="20"/>
        <v>0</v>
      </c>
      <c r="AO19">
        <f t="shared" si="21"/>
        <v>0</v>
      </c>
      <c r="AP19">
        <f t="shared" si="22"/>
        <v>0</v>
      </c>
      <c r="AQ19">
        <f t="shared" si="23"/>
        <v>0</v>
      </c>
      <c r="AR19">
        <f t="shared" si="24"/>
        <v>0</v>
      </c>
      <c r="AS19">
        <f t="shared" si="25"/>
        <v>0</v>
      </c>
      <c r="AT19">
        <f t="shared" si="26"/>
        <v>0</v>
      </c>
      <c r="AU19">
        <f t="shared" si="27"/>
        <v>0</v>
      </c>
      <c r="AV19">
        <f t="shared" si="28"/>
        <v>0</v>
      </c>
      <c r="AW19">
        <f t="shared" si="29"/>
        <v>0</v>
      </c>
      <c r="AX19">
        <f t="shared" si="30"/>
        <v>0</v>
      </c>
      <c r="AY19">
        <f t="shared" si="31"/>
        <v>0</v>
      </c>
      <c r="AZ19">
        <f t="shared" si="32"/>
        <v>0</v>
      </c>
      <c r="BA19">
        <f t="shared" si="33"/>
        <v>0</v>
      </c>
      <c r="BB19">
        <f t="shared" si="34"/>
        <v>0</v>
      </c>
      <c r="BC19" s="178">
        <f t="shared" si="35"/>
        <v>10.315198248704339</v>
      </c>
      <c r="BG19">
        <f t="shared" si="40"/>
        <v>2026</v>
      </c>
      <c r="BH19" s="131">
        <f>IFERROR(VLOOKUP($O19,'Table 3 ID Wind_2030'!$B$10:$K$37,10,FALSE),0)</f>
        <v>0</v>
      </c>
      <c r="BI19" s="131">
        <f>IFERROR(VLOOKUP($O19,'Table 3 UT CP Wind_2023'!$B$10:$K$37,10,FALSE),0)</f>
        <v>129.73420289855071</v>
      </c>
      <c r="BJ19" s="131">
        <f>IFERROR(VLOOKUP($O19,'Table 3 WYAE Wind_2024'!$B$10:$L$37,11,FALSE),0)</f>
        <v>175.04010416666668</v>
      </c>
      <c r="BK19" s="131">
        <f>IFERROR(VLOOKUP($O19,'Table 3 YK Wind wS_2029'!$B$10:$K$37,10,FALSE),0)</f>
        <v>0</v>
      </c>
      <c r="BL19" s="365"/>
      <c r="BM19" s="131">
        <f>IFERROR(VLOOKUP($O19,'Table 3 ID Wind wS_2032'!$B$10:$K$38,10,FALSE),0)</f>
        <v>0</v>
      </c>
      <c r="BN19" s="131">
        <f>IFERROR(VLOOKUP($O19,'Table 3 PV wS YK_2024'!$B$10:$K$40,10,FALSE),0)</f>
        <v>98.61</v>
      </c>
      <c r="BO19" s="365"/>
      <c r="BP19" s="131">
        <f>IFERROR(VLOOKUP($O19,'Table 3 PV wS SO_2024'!$B$10:$K$40,10,FALSE),0)</f>
        <v>98.28</v>
      </c>
      <c r="BQ19" s="365"/>
      <c r="BR19" s="131">
        <f>IFERROR(VLOOKUP($O19,'Table 3 PV wS UTN_2024'!$B$10:$K$40,10,FALSE),0)</f>
        <v>97.44</v>
      </c>
      <c r="BS19" s="131">
        <f>IFERROR(VLOOKUP($O19,'Table 3 PV wS JB_2024'!$B$10:$K$40,10,FALSE),0)</f>
        <v>94.63</v>
      </c>
      <c r="BT19" s="131">
        <f>IFERROR(VLOOKUP($O19,'Table 3 PV wS JB_2029'!$B$10:$K$40,10,FALSE),0)</f>
        <v>29.28</v>
      </c>
      <c r="BU19" s="365"/>
      <c r="BV19" s="131">
        <f>IFERROR(VLOOKUP($O19,'Table 3 PV wS UTS_2024'!$B$10:$K$38,10,FALSE),0)</f>
        <v>96.32</v>
      </c>
      <c r="BW19" s="131">
        <f>IFERROR(VLOOKUP($O19,'Table 3 PV wS UTS_2030'!$B$10:$K$38,10,FALSE),0)</f>
        <v>29.28</v>
      </c>
      <c r="BX19" s="364"/>
      <c r="BY19" s="131">
        <f>IFERROR(VLOOKUP($O19,'Table 3 185 MW (NTN) 2026)'!$B$13:$L$40,11,FALSE),0)</f>
        <v>112.09330989724177</v>
      </c>
      <c r="CD19">
        <f>SUM(AL$13:AL19)*BH19/1000</f>
        <v>0</v>
      </c>
      <c r="CE19">
        <f>SUM(AM$13:AM19)*BI19/1000</f>
        <v>0</v>
      </c>
      <c r="CF19">
        <f>SUM(AN$13:AN19)*BJ19/1000</f>
        <v>0</v>
      </c>
      <c r="CG19">
        <f>SUM(AO$13:AO19)*BK19/1000</f>
        <v>0</v>
      </c>
      <c r="CH19">
        <f>SUM(AP$13:AP19)*BL19/1000</f>
        <v>0</v>
      </c>
      <c r="CI19">
        <f>SUM(AQ$13:AQ19)*BM19/1000</f>
        <v>0</v>
      </c>
      <c r="CJ19">
        <f>SUM(AR$13:AR19)*BN19/1000</f>
        <v>0</v>
      </c>
      <c r="CK19">
        <f>SUM(AS$13:AS19)*BO19/1000</f>
        <v>0</v>
      </c>
      <c r="CL19">
        <f>SUM(AT$13:AT19)*BP19/1000</f>
        <v>0</v>
      </c>
      <c r="CM19">
        <f>SUM(AU$13:AU19)*BQ19/1000</f>
        <v>0</v>
      </c>
      <c r="CN19">
        <f>SUM(AV$13:AV19)*BR19/1000</f>
        <v>0</v>
      </c>
      <c r="CO19">
        <f>SUM(AW$13:AW19)*BS19/1000</f>
        <v>0</v>
      </c>
      <c r="CP19">
        <f>SUM(AX$13:AX19)*BT19/1000</f>
        <v>0</v>
      </c>
      <c r="CQ19">
        <f>SUM(AY$13:AY19)*BU19/1000</f>
        <v>0</v>
      </c>
      <c r="CR19">
        <f>SUM(AZ$13:AZ19)*BV19/1000</f>
        <v>0</v>
      </c>
      <c r="CS19">
        <f>SUM(BA$13:BA19)*BW19/1000</f>
        <v>0</v>
      </c>
      <c r="CT19">
        <f>SUM(BB$13:BB19)*BX19/1000</f>
        <v>0</v>
      </c>
      <c r="CU19">
        <f>SUM(BC$13:BC19)*BY19/1000</f>
        <v>1.1562647139435009</v>
      </c>
      <c r="CV19">
        <f>SUM(BD$13:BD19)*BZ19/1000</f>
        <v>0</v>
      </c>
      <c r="CW19">
        <f>SUM(BE$13:BE19)*CA19/1000</f>
        <v>0</v>
      </c>
      <c r="CX19">
        <f>SUM(BF$13:BF19)*CB19/1000</f>
        <v>0</v>
      </c>
      <c r="CY19">
        <f t="shared" si="43"/>
        <v>1.1562647139435009</v>
      </c>
      <c r="DA19">
        <f t="shared" si="37"/>
        <v>2026</v>
      </c>
      <c r="DB19" s="89">
        <f>IFERROR(VLOOKUP($DA19,'Table 3 TransCost'!$B$10:$E$40,4,FALSE),0)</f>
        <v>50.1</v>
      </c>
      <c r="DC19" s="178">
        <f t="shared" si="41"/>
        <v>0</v>
      </c>
    </row>
    <row r="20" spans="2:107" ht="13.8">
      <c r="B20" s="15">
        <f t="shared" si="38"/>
        <v>2027</v>
      </c>
      <c r="C20" s="9">
        <f t="shared" si="17"/>
        <v>118.28437831789265</v>
      </c>
      <c r="D20" s="45"/>
      <c r="E20" s="9">
        <f t="shared" ca="1" si="39"/>
        <v>19.336417124632696</v>
      </c>
      <c r="F20" s="37"/>
      <c r="G20" s="14">
        <f t="shared" ca="1" si="42"/>
        <v>32.839200037634136</v>
      </c>
      <c r="H20" s="36"/>
      <c r="I20" s="178"/>
      <c r="J20" s="178"/>
      <c r="K20" s="50"/>
      <c r="M20" s="113"/>
      <c r="O20">
        <f t="shared" si="18"/>
        <v>2027</v>
      </c>
      <c r="P20">
        <v>0</v>
      </c>
      <c r="Q20">
        <v>0</v>
      </c>
      <c r="R20">
        <v>0</v>
      </c>
      <c r="S20" s="363">
        <v>0</v>
      </c>
      <c r="T20" s="363">
        <v>0</v>
      </c>
      <c r="U20" s="178">
        <v>0</v>
      </c>
      <c r="V20" s="363">
        <v>0</v>
      </c>
      <c r="W20" s="363">
        <v>0</v>
      </c>
      <c r="X20" s="363">
        <v>0</v>
      </c>
      <c r="Y20" s="363">
        <v>0</v>
      </c>
      <c r="Z20" s="363">
        <v>0</v>
      </c>
      <c r="AA20" s="363">
        <v>0</v>
      </c>
      <c r="AB20" s="363">
        <v>0</v>
      </c>
      <c r="AC20" s="363">
        <v>0</v>
      </c>
      <c r="AD20" s="363">
        <v>0</v>
      </c>
      <c r="AE20" s="363">
        <v>0</v>
      </c>
      <c r="AF20" s="363">
        <v>0</v>
      </c>
      <c r="AG20" s="363">
        <v>0</v>
      </c>
      <c r="AL20">
        <f t="shared" si="19"/>
        <v>0</v>
      </c>
      <c r="AM20">
        <f t="shared" si="19"/>
        <v>0</v>
      </c>
      <c r="AN20">
        <f t="shared" si="20"/>
        <v>0</v>
      </c>
      <c r="AO20">
        <f t="shared" si="21"/>
        <v>0</v>
      </c>
      <c r="AP20">
        <f t="shared" si="22"/>
        <v>0</v>
      </c>
      <c r="AQ20">
        <f t="shared" si="23"/>
        <v>0</v>
      </c>
      <c r="AR20">
        <f t="shared" si="24"/>
        <v>0</v>
      </c>
      <c r="AS20">
        <f t="shared" si="25"/>
        <v>0</v>
      </c>
      <c r="AT20">
        <f t="shared" si="26"/>
        <v>0</v>
      </c>
      <c r="AU20">
        <f t="shared" si="27"/>
        <v>0</v>
      </c>
      <c r="AV20">
        <f t="shared" si="28"/>
        <v>0</v>
      </c>
      <c r="AW20">
        <f t="shared" si="29"/>
        <v>0</v>
      </c>
      <c r="AX20">
        <f t="shared" si="30"/>
        <v>0</v>
      </c>
      <c r="AY20">
        <f t="shared" si="31"/>
        <v>0</v>
      </c>
      <c r="AZ20">
        <f t="shared" si="32"/>
        <v>0</v>
      </c>
      <c r="BA20">
        <f t="shared" si="33"/>
        <v>0</v>
      </c>
      <c r="BB20">
        <f t="shared" si="34"/>
        <v>0</v>
      </c>
      <c r="BC20">
        <f t="shared" si="35"/>
        <v>0</v>
      </c>
      <c r="BG20">
        <f t="shared" si="40"/>
        <v>2027</v>
      </c>
      <c r="BH20" s="131">
        <f>IFERROR(VLOOKUP($O20,'Table 3 ID Wind_2030'!$B$10:$K$37,10,FALSE),0)</f>
        <v>0</v>
      </c>
      <c r="BI20" s="131">
        <f>IFERROR(VLOOKUP($O20,'Table 3 UT CP Wind_2023'!$B$10:$K$37,10,FALSE),0)</f>
        <v>132.70681159420292</v>
      </c>
      <c r="BJ20" s="131">
        <f>IFERROR(VLOOKUP($O20,'Table 3 WYAE Wind_2024'!$B$10:$L$37,11,FALSE),0)</f>
        <v>179.06020833333332</v>
      </c>
      <c r="BK20" s="131">
        <f>IFERROR(VLOOKUP($O20,'Table 3 YK Wind wS_2029'!$B$10:$K$37,10,FALSE),0)</f>
        <v>0</v>
      </c>
      <c r="BL20" s="365"/>
      <c r="BM20" s="131">
        <f>IFERROR(VLOOKUP($O20,'Table 3 ID Wind wS_2032'!$B$10:$K$38,10,FALSE),0)</f>
        <v>0</v>
      </c>
      <c r="BN20" s="131">
        <f>IFERROR(VLOOKUP($O20,'Table 3 PV wS YK_2024'!$B$10:$K$40,10,FALSE),0)</f>
        <v>100.88000000000001</v>
      </c>
      <c r="BO20" s="365"/>
      <c r="BP20" s="131">
        <f>IFERROR(VLOOKUP($O20,'Table 3 PV wS SO_2024'!$B$10:$K$40,10,FALSE),0)</f>
        <v>100.54</v>
      </c>
      <c r="BQ20" s="365"/>
      <c r="BR20" s="131">
        <f>IFERROR(VLOOKUP($O20,'Table 3 PV wS UTN_2024'!$B$10:$K$40,10,FALSE),0)</f>
        <v>99.68</v>
      </c>
      <c r="BS20" s="131">
        <f>IFERROR(VLOOKUP($O20,'Table 3 PV wS JB_2024'!$B$10:$K$40,10,FALSE),0)</f>
        <v>96.8</v>
      </c>
      <c r="BT20" s="131">
        <f>IFERROR(VLOOKUP($O20,'Table 3 PV wS JB_2029'!$B$10:$K$40,10,FALSE),0)</f>
        <v>29.95</v>
      </c>
      <c r="BU20" s="365"/>
      <c r="BV20" s="131">
        <f>IFERROR(VLOOKUP($O20,'Table 3 PV wS UTS_2024'!$B$10:$K$38,10,FALSE),0)</f>
        <v>98.54</v>
      </c>
      <c r="BW20" s="131">
        <f>IFERROR(VLOOKUP($O20,'Table 3 PV wS UTS_2030'!$B$10:$K$38,10,FALSE),0)</f>
        <v>29.95</v>
      </c>
      <c r="BX20" s="364"/>
      <c r="BY20" s="131">
        <f>IFERROR(VLOOKUP($O20,'Table 3 185 MW (NTN) 2026)'!$B$13:$L$40,11,FALSE),0)</f>
        <v>114.67</v>
      </c>
      <c r="CD20">
        <f>SUM(AL$13:AL20)*BH20/1000</f>
        <v>0</v>
      </c>
      <c r="CE20">
        <f>SUM(AM$13:AM20)*BI20/1000</f>
        <v>0</v>
      </c>
      <c r="CF20">
        <f>SUM(AN$13:AN20)*BJ20/1000</f>
        <v>0</v>
      </c>
      <c r="CG20">
        <f>SUM(AO$13:AO20)*BK20/1000</f>
        <v>0</v>
      </c>
      <c r="CH20">
        <f>SUM(AP$13:AP20)*BL20/1000</f>
        <v>0</v>
      </c>
      <c r="CI20">
        <f>SUM(AQ$13:AQ20)*BM20/1000</f>
        <v>0</v>
      </c>
      <c r="CJ20">
        <f>SUM(AR$13:AR20)*BN20/1000</f>
        <v>0</v>
      </c>
      <c r="CK20">
        <f>SUM(AS$13:AS20)*BO20/1000</f>
        <v>0</v>
      </c>
      <c r="CL20">
        <f>SUM(AT$13:AT20)*BP20/1000</f>
        <v>0</v>
      </c>
      <c r="CM20">
        <f>SUM(AU$13:AU20)*BQ20/1000</f>
        <v>0</v>
      </c>
      <c r="CN20">
        <f>SUM(AV$13:AV20)*BR20/1000</f>
        <v>0</v>
      </c>
      <c r="CO20">
        <f>SUM(AW$13:AW20)*BS20/1000</f>
        <v>0</v>
      </c>
      <c r="CP20">
        <f>SUM(AX$13:AX20)*BT20/1000</f>
        <v>0</v>
      </c>
      <c r="CQ20">
        <f>SUM(AY$13:AY20)*BU20/1000</f>
        <v>0</v>
      </c>
      <c r="CR20">
        <f>SUM(AZ$13:AZ20)*BV20/1000</f>
        <v>0</v>
      </c>
      <c r="CS20">
        <f>SUM(BA$13:BA20)*BW20/1000</f>
        <v>0</v>
      </c>
      <c r="CT20">
        <f>SUM(BB$13:BB20)*BX20/1000</f>
        <v>0</v>
      </c>
      <c r="CU20">
        <f>SUM(BC$13:BC20)*BY20/1000</f>
        <v>1.1828437831789265</v>
      </c>
      <c r="CV20">
        <f>SUM(BD$13:BD20)*BZ20/1000</f>
        <v>0</v>
      </c>
      <c r="CW20">
        <f>SUM(BE$13:BE20)*CA20/1000</f>
        <v>0</v>
      </c>
      <c r="CX20">
        <f>SUM(BF$13:BF20)*CB20/1000</f>
        <v>0</v>
      </c>
      <c r="CY20">
        <f t="shared" si="43"/>
        <v>1.1828437831789265</v>
      </c>
      <c r="DA20">
        <f t="shared" si="37"/>
        <v>2027</v>
      </c>
      <c r="DB20" s="89">
        <f>IFERROR(VLOOKUP($DA20,'Table 3 TransCost'!$B$10:$E$40,4,FALSE),0)</f>
        <v>51.25</v>
      </c>
      <c r="DC20" s="178">
        <f t="shared" si="41"/>
        <v>0</v>
      </c>
    </row>
    <row r="21" spans="2:107" ht="13.8">
      <c r="B21" s="15">
        <f t="shared" si="38"/>
        <v>2028</v>
      </c>
      <c r="C21" s="9">
        <f t="shared" si="17"/>
        <v>121.01790585379931</v>
      </c>
      <c r="D21" s="45"/>
      <c r="E21" s="9">
        <f t="shared" ca="1" si="39"/>
        <v>22.73530723701667</v>
      </c>
      <c r="F21" s="37"/>
      <c r="G21" s="14">
        <f t="shared" ca="1" si="42"/>
        <v>36.512391236766135</v>
      </c>
      <c r="H21" s="36"/>
      <c r="I21" s="178"/>
      <c r="J21" s="178"/>
      <c r="K21" s="50"/>
      <c r="M21" s="113"/>
      <c r="O21">
        <f t="shared" si="18"/>
        <v>2028</v>
      </c>
      <c r="P21">
        <v>0</v>
      </c>
      <c r="Q21">
        <v>0</v>
      </c>
      <c r="R21">
        <v>0</v>
      </c>
      <c r="S21" s="363">
        <v>0</v>
      </c>
      <c r="T21" s="363">
        <v>0</v>
      </c>
      <c r="U21" s="178">
        <v>0</v>
      </c>
      <c r="V21" s="363">
        <v>0</v>
      </c>
      <c r="W21" s="363">
        <v>0</v>
      </c>
      <c r="X21" s="363">
        <v>0</v>
      </c>
      <c r="Y21" s="363">
        <v>0</v>
      </c>
      <c r="Z21" s="363">
        <v>0</v>
      </c>
      <c r="AA21" s="363">
        <v>0</v>
      </c>
      <c r="AB21" s="363">
        <v>0</v>
      </c>
      <c r="AC21" s="363">
        <v>0</v>
      </c>
      <c r="AD21" s="363">
        <v>0</v>
      </c>
      <c r="AE21" s="363">
        <v>0</v>
      </c>
      <c r="AF21" s="363">
        <v>0</v>
      </c>
      <c r="AG21" s="363">
        <v>0</v>
      </c>
      <c r="AL21">
        <f t="shared" si="19"/>
        <v>0</v>
      </c>
      <c r="AM21">
        <f t="shared" si="19"/>
        <v>0</v>
      </c>
      <c r="AN21">
        <f t="shared" si="20"/>
        <v>0</v>
      </c>
      <c r="AO21">
        <f t="shared" si="21"/>
        <v>0</v>
      </c>
      <c r="AP21">
        <f t="shared" si="22"/>
        <v>0</v>
      </c>
      <c r="AQ21">
        <f t="shared" si="23"/>
        <v>0</v>
      </c>
      <c r="AR21">
        <f t="shared" si="24"/>
        <v>0</v>
      </c>
      <c r="AS21">
        <f t="shared" si="25"/>
        <v>0</v>
      </c>
      <c r="AT21">
        <f t="shared" si="26"/>
        <v>0</v>
      </c>
      <c r="AU21">
        <f t="shared" si="27"/>
        <v>0</v>
      </c>
      <c r="AV21">
        <f t="shared" si="28"/>
        <v>0</v>
      </c>
      <c r="AW21">
        <f t="shared" si="29"/>
        <v>0</v>
      </c>
      <c r="AX21">
        <f t="shared" si="30"/>
        <v>0</v>
      </c>
      <c r="AY21">
        <f t="shared" si="31"/>
        <v>0</v>
      </c>
      <c r="AZ21">
        <f t="shared" si="32"/>
        <v>0</v>
      </c>
      <c r="BA21">
        <f t="shared" si="33"/>
        <v>0</v>
      </c>
      <c r="BB21">
        <f t="shared" si="34"/>
        <v>0</v>
      </c>
      <c r="BC21">
        <f t="shared" si="35"/>
        <v>0</v>
      </c>
      <c r="BG21">
        <f t="shared" si="40"/>
        <v>2028</v>
      </c>
      <c r="BH21" s="131">
        <f>IFERROR(VLOOKUP($O21,'Table 3 ID Wind_2030'!$B$10:$K$37,10,FALSE),0)</f>
        <v>0</v>
      </c>
      <c r="BI21" s="131">
        <f>IFERROR(VLOOKUP($O21,'Table 3 UT CP Wind_2023'!$B$10:$K$37,10,FALSE),0)</f>
        <v>135.75840579710146</v>
      </c>
      <c r="BJ21" s="131">
        <f>IFERROR(VLOOKUP($O21,'Table 3 WYAE Wind_2024'!$B$10:$L$37,11,FALSE),0)</f>
        <v>183.18010416666667</v>
      </c>
      <c r="BK21" s="131">
        <f>IFERROR(VLOOKUP($O21,'Table 3 YK Wind wS_2029'!$B$10:$K$37,10,FALSE),0)</f>
        <v>0</v>
      </c>
      <c r="BL21" s="365"/>
      <c r="BM21" s="131">
        <f>IFERROR(VLOOKUP($O21,'Table 3 ID Wind wS_2032'!$B$10:$K$38,10,FALSE),0)</f>
        <v>0</v>
      </c>
      <c r="BN21" s="131">
        <f>IFERROR(VLOOKUP($O21,'Table 3 PV wS YK_2024'!$B$10:$K$40,10,FALSE),0)</f>
        <v>103.2</v>
      </c>
      <c r="BO21" s="365"/>
      <c r="BP21" s="131">
        <f>IFERROR(VLOOKUP($O21,'Table 3 PV wS SO_2024'!$B$10:$K$40,10,FALSE),0)</f>
        <v>102.85</v>
      </c>
      <c r="BQ21" s="365"/>
      <c r="BR21" s="131">
        <f>IFERROR(VLOOKUP($O21,'Table 3 PV wS UTN_2024'!$B$10:$K$40,10,FALSE),0)</f>
        <v>101.97</v>
      </c>
      <c r="BS21" s="131">
        <f>IFERROR(VLOOKUP($O21,'Table 3 PV wS JB_2024'!$B$10:$K$40,10,FALSE),0)</f>
        <v>99.03</v>
      </c>
      <c r="BT21" s="131">
        <f>IFERROR(VLOOKUP($O21,'Table 3 PV wS JB_2029'!$B$10:$K$40,10,FALSE),0)</f>
        <v>30.64</v>
      </c>
      <c r="BU21" s="365"/>
      <c r="BV21" s="131">
        <f>IFERROR(VLOOKUP($O21,'Table 3 PV wS UTS_2024'!$B$10:$K$38,10,FALSE),0)</f>
        <v>100.81</v>
      </c>
      <c r="BW21" s="131">
        <f>IFERROR(VLOOKUP($O21,'Table 3 PV wS UTS_2030'!$B$10:$K$38,10,FALSE),0)</f>
        <v>30.64</v>
      </c>
      <c r="BX21" s="364"/>
      <c r="BY21" s="131">
        <f>IFERROR(VLOOKUP($O21,'Table 3 185 MW (NTN) 2026)'!$B$13:$L$40,11,FALSE),0)</f>
        <v>117.32</v>
      </c>
      <c r="CD21">
        <f>SUM(AL$13:AL21)*BH21/1000</f>
        <v>0</v>
      </c>
      <c r="CE21">
        <f>SUM(AM$13:AM21)*BI21/1000</f>
        <v>0</v>
      </c>
      <c r="CF21">
        <f>SUM(AN$13:AN21)*BJ21/1000</f>
        <v>0</v>
      </c>
      <c r="CG21">
        <f>SUM(AO$13:AO21)*BK21/1000</f>
        <v>0</v>
      </c>
      <c r="CH21">
        <f>SUM(AP$13:AP21)*BL21/1000</f>
        <v>0</v>
      </c>
      <c r="CI21">
        <f>SUM(AQ$13:AQ21)*BM21/1000</f>
        <v>0</v>
      </c>
      <c r="CJ21">
        <f>SUM(AR$13:AR21)*BN21/1000</f>
        <v>0</v>
      </c>
      <c r="CK21">
        <f>SUM(AS$13:AS21)*BO21/1000</f>
        <v>0</v>
      </c>
      <c r="CL21">
        <f>SUM(AT$13:AT21)*BP21/1000</f>
        <v>0</v>
      </c>
      <c r="CM21">
        <f>SUM(AU$13:AU21)*BQ21/1000</f>
        <v>0</v>
      </c>
      <c r="CN21">
        <f>SUM(AV$13:AV21)*BR21/1000</f>
        <v>0</v>
      </c>
      <c r="CO21">
        <f>SUM(AW$13:AW21)*BS21/1000</f>
        <v>0</v>
      </c>
      <c r="CP21">
        <f>SUM(AX$13:AX21)*BT21/1000</f>
        <v>0</v>
      </c>
      <c r="CQ21">
        <f>SUM(AY$13:AY21)*BU21/1000</f>
        <v>0</v>
      </c>
      <c r="CR21">
        <f>SUM(AZ$13:AZ21)*BV21/1000</f>
        <v>0</v>
      </c>
      <c r="CS21">
        <f>SUM(BA$13:BA21)*BW21/1000</f>
        <v>0</v>
      </c>
      <c r="CT21">
        <f>SUM(BB$13:BB21)*BX21/1000</f>
        <v>0</v>
      </c>
      <c r="CU21">
        <f>SUM(BC$13:BC21)*BY21/1000</f>
        <v>1.210179058537993</v>
      </c>
      <c r="CV21">
        <f>SUM(BD$13:BD21)*BZ21/1000</f>
        <v>0</v>
      </c>
      <c r="CW21">
        <f>SUM(BE$13:BE21)*CA21/1000</f>
        <v>0</v>
      </c>
      <c r="CX21">
        <f>SUM(BF$13:BF21)*CB21/1000</f>
        <v>0</v>
      </c>
      <c r="CY21">
        <f t="shared" si="43"/>
        <v>1.210179058537993</v>
      </c>
      <c r="DA21">
        <f t="shared" si="37"/>
        <v>2028</v>
      </c>
      <c r="DB21" s="89">
        <f>IFERROR(VLOOKUP($DA21,'Table 3 TransCost'!$B$10:$E$40,4,FALSE),0)</f>
        <v>52.43</v>
      </c>
      <c r="DC21" s="178">
        <f t="shared" si="41"/>
        <v>0</v>
      </c>
    </row>
    <row r="22" spans="2:107" ht="13.8">
      <c r="B22" s="15">
        <f t="shared" si="38"/>
        <v>2029</v>
      </c>
      <c r="C22" s="9">
        <f t="shared" si="17"/>
        <v>123.80300938094949</v>
      </c>
      <c r="D22" s="45"/>
      <c r="E22" s="9">
        <f t="shared" ca="1" si="39"/>
        <v>24.405318908018984</v>
      </c>
      <c r="F22" s="37"/>
      <c r="G22" s="14">
        <f t="shared" ca="1" si="42"/>
        <v>38.538082535981246</v>
      </c>
      <c r="H22" s="36"/>
      <c r="I22" s="178"/>
      <c r="J22" s="178"/>
      <c r="K22" s="50"/>
      <c r="M22" s="113"/>
      <c r="O22">
        <f t="shared" si="18"/>
        <v>2029</v>
      </c>
      <c r="P22">
        <v>0</v>
      </c>
      <c r="Q22">
        <v>0</v>
      </c>
      <c r="R22">
        <v>0</v>
      </c>
      <c r="S22" s="363">
        <v>0</v>
      </c>
      <c r="T22" s="363">
        <v>0</v>
      </c>
      <c r="U22" s="178">
        <v>0</v>
      </c>
      <c r="V22" s="363">
        <v>0</v>
      </c>
      <c r="W22" s="363">
        <v>0</v>
      </c>
      <c r="X22" s="363">
        <v>0</v>
      </c>
      <c r="Y22" s="363">
        <v>0</v>
      </c>
      <c r="Z22" s="363">
        <v>0</v>
      </c>
      <c r="AA22" s="363">
        <v>0</v>
      </c>
      <c r="AB22" s="363">
        <v>0</v>
      </c>
      <c r="AC22" s="363">
        <v>0</v>
      </c>
      <c r="AD22" s="363">
        <v>0</v>
      </c>
      <c r="AE22" s="363">
        <v>0</v>
      </c>
      <c r="AF22" s="363">
        <v>0</v>
      </c>
      <c r="AG22" s="363">
        <v>0</v>
      </c>
      <c r="AL22">
        <f t="shared" si="19"/>
        <v>0</v>
      </c>
      <c r="AM22">
        <f t="shared" si="19"/>
        <v>0</v>
      </c>
      <c r="AN22">
        <f t="shared" si="20"/>
        <v>0</v>
      </c>
      <c r="AO22">
        <f t="shared" si="21"/>
        <v>0</v>
      </c>
      <c r="AP22">
        <f t="shared" si="22"/>
        <v>0</v>
      </c>
      <c r="AQ22">
        <f t="shared" si="23"/>
        <v>0</v>
      </c>
      <c r="AR22">
        <f t="shared" si="24"/>
        <v>0</v>
      </c>
      <c r="AS22">
        <f t="shared" si="25"/>
        <v>0</v>
      </c>
      <c r="AT22">
        <f t="shared" si="26"/>
        <v>0</v>
      </c>
      <c r="AU22">
        <f t="shared" si="27"/>
        <v>0</v>
      </c>
      <c r="AV22">
        <f t="shared" si="28"/>
        <v>0</v>
      </c>
      <c r="AW22">
        <f t="shared" si="29"/>
        <v>0</v>
      </c>
      <c r="AX22">
        <f t="shared" si="30"/>
        <v>0</v>
      </c>
      <c r="AY22">
        <f t="shared" si="31"/>
        <v>0</v>
      </c>
      <c r="AZ22">
        <f t="shared" si="32"/>
        <v>0</v>
      </c>
      <c r="BA22">
        <f t="shared" si="33"/>
        <v>0</v>
      </c>
      <c r="BB22">
        <f t="shared" si="34"/>
        <v>0</v>
      </c>
      <c r="BC22">
        <f t="shared" si="35"/>
        <v>0</v>
      </c>
      <c r="BG22">
        <f t="shared" si="40"/>
        <v>2029</v>
      </c>
      <c r="BH22" s="131">
        <f>IFERROR(VLOOKUP($O22,'Table 3 ID Wind_2030'!$B$10:$K$37,10,FALSE),0)</f>
        <v>0</v>
      </c>
      <c r="BI22" s="131">
        <f>IFERROR(VLOOKUP($O22,'Table 3 UT CP Wind_2023'!$B$10:$K$37,10,FALSE),0)</f>
        <v>138.8744927536232</v>
      </c>
      <c r="BJ22" s="131">
        <f>IFERROR(VLOOKUP($O22,'Table 3 WYAE Wind_2024'!$B$10:$L$37,11,FALSE),0)</f>
        <v>187.38989583333336</v>
      </c>
      <c r="BK22" s="131">
        <f>IFERROR(VLOOKUP($O22,'Table 3 YK Wind wS_2029'!$B$10:$K$37,10,FALSE),0)</f>
        <v>143.38474081632654</v>
      </c>
      <c r="BL22" s="365"/>
      <c r="BM22" s="131">
        <f>IFERROR(VLOOKUP($O22,'Table 3 ID Wind wS_2032'!$B$10:$K$38,10,FALSE),0)</f>
        <v>0</v>
      </c>
      <c r="BN22" s="131">
        <f>IFERROR(VLOOKUP($O22,'Table 3 PV wS YK_2024'!$B$10:$K$40,10,FALSE),0)</f>
        <v>105.57000000000001</v>
      </c>
      <c r="BO22" s="365"/>
      <c r="BP22" s="131">
        <f>IFERROR(VLOOKUP($O22,'Table 3 PV wS SO_2024'!$B$10:$K$40,10,FALSE),0)</f>
        <v>105.21000000000001</v>
      </c>
      <c r="BQ22" s="365"/>
      <c r="BR22" s="131">
        <f>IFERROR(VLOOKUP($O22,'Table 3 PV wS UTN_2024'!$B$10:$K$40,10,FALSE),0)</f>
        <v>104.31</v>
      </c>
      <c r="BS22" s="131">
        <f>IFERROR(VLOOKUP($O22,'Table 3 PV wS JB_2024'!$B$10:$K$40,10,FALSE),0)</f>
        <v>101.3</v>
      </c>
      <c r="BT22" s="131">
        <f>IFERROR(VLOOKUP($O22,'Table 3 PV wS JB_2029'!$B$10:$K$40,10,FALSE),0)</f>
        <v>92.868924457429046</v>
      </c>
      <c r="BU22" s="365"/>
      <c r="BV22" s="131">
        <f>IFERROR(VLOOKUP($O22,'Table 3 PV wS UTS_2024'!$B$10:$K$38,10,FALSE),0)</f>
        <v>103.13000000000001</v>
      </c>
      <c r="BW22" s="131">
        <f>IFERROR(VLOOKUP($O22,'Table 3 PV wS UTS_2030'!$B$10:$K$38,10,FALSE),0)</f>
        <v>31.34</v>
      </c>
      <c r="BX22" s="364"/>
      <c r="BY22" s="131">
        <f>IFERROR(VLOOKUP($O22,'Table 3 185 MW (NTN) 2026)'!$B$13:$L$40,11,FALSE),0)</f>
        <v>120.02000000000001</v>
      </c>
      <c r="CD22">
        <f>SUM(AL$13:AL22)*BH22/1000</f>
        <v>0</v>
      </c>
      <c r="CE22">
        <f>SUM(AM$13:AM22)*BI22/1000</f>
        <v>0</v>
      </c>
      <c r="CF22">
        <f>SUM(AN$13:AN22)*BJ22/1000</f>
        <v>0</v>
      </c>
      <c r="CG22">
        <f>SUM(AO$13:AO22)*BK22/1000</f>
        <v>0</v>
      </c>
      <c r="CH22">
        <f>SUM(AP$13:AP22)*BL22/1000</f>
        <v>0</v>
      </c>
      <c r="CI22">
        <f>SUM(AQ$13:AQ22)*BM22/1000</f>
        <v>0</v>
      </c>
      <c r="CJ22">
        <f>SUM(AR$13:AR22)*BN22/1000</f>
        <v>0</v>
      </c>
      <c r="CK22">
        <f>SUM(AS$13:AS22)*BO22/1000</f>
        <v>0</v>
      </c>
      <c r="CL22">
        <f>SUM(AT$13:AT22)*BP22/1000</f>
        <v>0</v>
      </c>
      <c r="CM22">
        <f>SUM(AU$13:AU22)*BQ22/1000</f>
        <v>0</v>
      </c>
      <c r="CN22">
        <f>SUM(AV$13:AV22)*BR22/1000</f>
        <v>0</v>
      </c>
      <c r="CO22">
        <f>SUM(AW$13:AW22)*BS22/1000</f>
        <v>0</v>
      </c>
      <c r="CP22">
        <f>SUM(AX$13:AX22)*BT22/1000</f>
        <v>0</v>
      </c>
      <c r="CQ22">
        <f>SUM(AY$13:AY22)*BU22/1000</f>
        <v>0</v>
      </c>
      <c r="CR22">
        <f>SUM(AZ$13:AZ22)*BV22/1000</f>
        <v>0</v>
      </c>
      <c r="CS22">
        <f>SUM(BA$13:BA22)*BW22/1000</f>
        <v>0</v>
      </c>
      <c r="CT22">
        <f>SUM(BB$13:BB22)*BX22/1000</f>
        <v>0</v>
      </c>
      <c r="CU22">
        <f>SUM(BC$13:BC22)*BY22/1000</f>
        <v>1.238030093809495</v>
      </c>
      <c r="CV22">
        <f>SUM(BD$13:BD22)*BZ22/1000</f>
        <v>0</v>
      </c>
      <c r="CW22">
        <f>SUM(BE$13:BE22)*CA22/1000</f>
        <v>0</v>
      </c>
      <c r="CX22">
        <f>SUM(BF$13:BF22)*CB22/1000</f>
        <v>0</v>
      </c>
      <c r="CY22">
        <f t="shared" si="43"/>
        <v>1.238030093809495</v>
      </c>
      <c r="DA22">
        <f t="shared" si="37"/>
        <v>2029</v>
      </c>
      <c r="DB22" s="89">
        <f>IFERROR(VLOOKUP($DA22,'Table 3 TransCost'!$B$10:$E$40,4,FALSE),0)</f>
        <v>53.640000000000008</v>
      </c>
      <c r="DC22" s="178">
        <f t="shared" si="41"/>
        <v>0</v>
      </c>
    </row>
    <row r="23" spans="2:107" ht="13.8">
      <c r="B23" s="15">
        <f t="shared" si="38"/>
        <v>2030</v>
      </c>
      <c r="C23" s="9">
        <f t="shared" si="17"/>
        <v>126.53653691685614</v>
      </c>
      <c r="D23" s="45"/>
      <c r="E23" s="9">
        <f t="shared" ca="1" si="39"/>
        <v>23.862170569752788</v>
      </c>
      <c r="F23" s="37"/>
      <c r="G23" s="14">
        <f t="shared" ca="1" si="42"/>
        <v>38.306980720078833</v>
      </c>
      <c r="H23" s="36"/>
      <c r="I23" s="178"/>
      <c r="J23" s="178"/>
      <c r="K23" s="50"/>
      <c r="M23" s="113"/>
      <c r="O23">
        <f t="shared" si="18"/>
        <v>2030</v>
      </c>
      <c r="P23">
        <v>0</v>
      </c>
      <c r="Q23">
        <v>0</v>
      </c>
      <c r="R23">
        <v>0</v>
      </c>
      <c r="S23" s="363">
        <v>0</v>
      </c>
      <c r="T23" s="363">
        <v>0</v>
      </c>
      <c r="U23" s="178">
        <v>0</v>
      </c>
      <c r="V23" s="363">
        <v>0</v>
      </c>
      <c r="W23" s="363">
        <v>0</v>
      </c>
      <c r="X23" s="363">
        <v>0</v>
      </c>
      <c r="Y23" s="363">
        <v>0</v>
      </c>
      <c r="Z23" s="363">
        <v>0</v>
      </c>
      <c r="AA23" s="363">
        <v>0</v>
      </c>
      <c r="AB23" s="363">
        <v>0</v>
      </c>
      <c r="AC23" s="363">
        <v>0</v>
      </c>
      <c r="AD23" s="363">
        <v>0</v>
      </c>
      <c r="AE23" s="363">
        <v>0</v>
      </c>
      <c r="AF23" s="363">
        <v>0</v>
      </c>
      <c r="AG23" s="363">
        <v>0</v>
      </c>
      <c r="AL23">
        <f t="shared" si="19"/>
        <v>0</v>
      </c>
      <c r="AM23">
        <f t="shared" si="19"/>
        <v>0</v>
      </c>
      <c r="AN23">
        <f t="shared" si="20"/>
        <v>0</v>
      </c>
      <c r="AO23">
        <f t="shared" si="21"/>
        <v>0</v>
      </c>
      <c r="AP23">
        <f t="shared" si="22"/>
        <v>0</v>
      </c>
      <c r="AQ23">
        <f t="shared" si="23"/>
        <v>0</v>
      </c>
      <c r="AR23">
        <f t="shared" si="24"/>
        <v>0</v>
      </c>
      <c r="AS23">
        <f t="shared" si="25"/>
        <v>0</v>
      </c>
      <c r="AT23">
        <f t="shared" si="26"/>
        <v>0</v>
      </c>
      <c r="AU23">
        <f t="shared" si="27"/>
        <v>0</v>
      </c>
      <c r="AV23">
        <f t="shared" si="28"/>
        <v>0</v>
      </c>
      <c r="AW23">
        <f t="shared" si="29"/>
        <v>0</v>
      </c>
      <c r="AX23">
        <f t="shared" si="30"/>
        <v>0</v>
      </c>
      <c r="AY23">
        <f t="shared" si="31"/>
        <v>0</v>
      </c>
      <c r="AZ23">
        <f t="shared" si="32"/>
        <v>0</v>
      </c>
      <c r="BA23">
        <f t="shared" si="33"/>
        <v>0</v>
      </c>
      <c r="BB23">
        <f t="shared" si="34"/>
        <v>0</v>
      </c>
      <c r="BC23">
        <f t="shared" si="35"/>
        <v>0</v>
      </c>
      <c r="BG23">
        <f t="shared" si="40"/>
        <v>2030</v>
      </c>
      <c r="BH23" s="131">
        <f>IFERROR(VLOOKUP($O23,'Table 3 ID Wind_2030'!$B$10:$K$37,10,FALSE),0)</f>
        <v>136.2952817537722</v>
      </c>
      <c r="BI23" s="131">
        <f>IFERROR(VLOOKUP($O23,'Table 3 UT CP Wind_2023'!$B$10:$K$37,10,FALSE),0)</f>
        <v>141.95507246376812</v>
      </c>
      <c r="BJ23" s="131">
        <f>IFERROR(VLOOKUP($O23,'Table 3 WYAE Wind_2024'!$B$10:$L$37,11,FALSE),0)</f>
        <v>191.54</v>
      </c>
      <c r="BK23" s="131">
        <f>IFERROR(VLOOKUP($O23,'Table 3 YK Wind wS_2029'!$B$10:$K$37,10,FALSE),0)</f>
        <v>146.50020408163266</v>
      </c>
      <c r="BL23" s="365"/>
      <c r="BM23" s="131">
        <f>IFERROR(VLOOKUP($O23,'Table 3 ID Wind wS_2032'!$B$10:$K$38,10,FALSE),0)</f>
        <v>0</v>
      </c>
      <c r="BN23" s="131">
        <f>IFERROR(VLOOKUP($O23,'Table 3 PV wS YK_2024'!$B$10:$K$40,10,FALSE),0)</f>
        <v>107.89</v>
      </c>
      <c r="BO23" s="365"/>
      <c r="BP23" s="131">
        <f>IFERROR(VLOOKUP($O23,'Table 3 PV wS SO_2024'!$B$10:$K$40,10,FALSE),0)</f>
        <v>107.53</v>
      </c>
      <c r="BQ23" s="365"/>
      <c r="BR23" s="131">
        <f>IFERROR(VLOOKUP($O23,'Table 3 PV wS UTN_2024'!$B$10:$K$40,10,FALSE),0)</f>
        <v>106.6</v>
      </c>
      <c r="BS23" s="131">
        <f>IFERROR(VLOOKUP($O23,'Table 3 PV wS JB_2024'!$B$10:$K$40,10,FALSE),0)</f>
        <v>103.53</v>
      </c>
      <c r="BT23" s="131">
        <f>IFERROR(VLOOKUP($O23,'Table 3 PV wS JB_2029'!$B$10:$K$40,10,FALSE),0)</f>
        <v>94.91</v>
      </c>
      <c r="BU23" s="365"/>
      <c r="BV23" s="131">
        <f>IFERROR(VLOOKUP($O23,'Table 3 PV wS UTS_2024'!$B$10:$K$38,10,FALSE),0)</f>
        <v>105.39999999999999</v>
      </c>
      <c r="BW23" s="131">
        <f>IFERROR(VLOOKUP($O23,'Table 3 PV wS UTS_2030'!$B$10:$K$38,10,FALSE),0)</f>
        <v>135.20129714599963</v>
      </c>
      <c r="BX23" s="364"/>
      <c r="BY23" s="131">
        <f>IFERROR(VLOOKUP($O23,'Table 3 185 MW (NTN) 2026)'!$B$13:$L$40,11,FALSE),0)</f>
        <v>122.67</v>
      </c>
      <c r="CD23">
        <f>SUM(AL$13:AL23)*BH23/1000</f>
        <v>0</v>
      </c>
      <c r="CE23">
        <f>SUM(AM$13:AM23)*BI23/1000</f>
        <v>0</v>
      </c>
      <c r="CF23">
        <f>SUM(AN$13:AN23)*BJ23/1000</f>
        <v>0</v>
      </c>
      <c r="CG23">
        <f>SUM(AO$13:AO23)*BK23/1000</f>
        <v>0</v>
      </c>
      <c r="CH23">
        <f>SUM(AP$13:AP23)*BL23/1000</f>
        <v>0</v>
      </c>
      <c r="CI23">
        <f>SUM(AQ$13:AQ23)*BM23/1000</f>
        <v>0</v>
      </c>
      <c r="CJ23">
        <f>SUM(AR$13:AR23)*BN23/1000</f>
        <v>0</v>
      </c>
      <c r="CK23">
        <f>SUM(AS$13:AS23)*BO23/1000</f>
        <v>0</v>
      </c>
      <c r="CL23">
        <f>SUM(AT$13:AT23)*BP23/1000</f>
        <v>0</v>
      </c>
      <c r="CM23">
        <f>SUM(AU$13:AU23)*BQ23/1000</f>
        <v>0</v>
      </c>
      <c r="CN23">
        <f>SUM(AV$13:AV23)*BR23/1000</f>
        <v>0</v>
      </c>
      <c r="CO23">
        <f>SUM(AW$13:AW23)*BS23/1000</f>
        <v>0</v>
      </c>
      <c r="CP23">
        <f>SUM(AX$13:AX23)*BT23/1000</f>
        <v>0</v>
      </c>
      <c r="CQ23">
        <f>SUM(AY$13:AY23)*BU23/1000</f>
        <v>0</v>
      </c>
      <c r="CR23">
        <f>SUM(AZ$13:AZ23)*BV23/1000</f>
        <v>0</v>
      </c>
      <c r="CS23">
        <f>SUM(BA$13:BA23)*BW23/1000</f>
        <v>0</v>
      </c>
      <c r="CT23">
        <f>SUM(BB$13:BB23)*BX23/1000</f>
        <v>0</v>
      </c>
      <c r="CU23">
        <f>SUM(BC$13:BC23)*BY23/1000</f>
        <v>1.2653653691685613</v>
      </c>
      <c r="CV23">
        <f>SUM(BD$13:BD23)*BZ23/1000</f>
        <v>0</v>
      </c>
      <c r="CW23">
        <f>SUM(BE$13:BE23)*CA23/1000</f>
        <v>0</v>
      </c>
      <c r="CX23">
        <f>SUM(BF$13:BF23)*CB23/1000</f>
        <v>0</v>
      </c>
      <c r="CY23">
        <f t="shared" si="43"/>
        <v>1.2653653691685613</v>
      </c>
      <c r="DA23">
        <f t="shared" si="37"/>
        <v>2030</v>
      </c>
      <c r="DB23" s="89">
        <f>IFERROR(VLOOKUP($DA23,'Table 3 TransCost'!$B$10:$E$40,4,FALSE),0)</f>
        <v>54.82</v>
      </c>
      <c r="DC23" s="178">
        <f t="shared" si="41"/>
        <v>0</v>
      </c>
    </row>
    <row r="24" spans="2:107" ht="13.8">
      <c r="B24" s="15">
        <f t="shared" si="38"/>
        <v>2031</v>
      </c>
      <c r="C24" s="9">
        <f t="shared" si="17"/>
        <v>129.32164044400628</v>
      </c>
      <c r="D24" s="45"/>
      <c r="E24" s="9">
        <f t="shared" ca="1" si="39"/>
        <v>27.508424074645387</v>
      </c>
      <c r="F24" s="37"/>
      <c r="G24" s="14">
        <f t="shared" ca="1" si="42"/>
        <v>42.271168417568468</v>
      </c>
      <c r="H24" s="36"/>
      <c r="I24" s="178"/>
      <c r="J24" s="178"/>
      <c r="K24" s="50"/>
      <c r="M24" s="113"/>
      <c r="O24">
        <f t="shared" si="18"/>
        <v>2031</v>
      </c>
      <c r="P24">
        <v>0</v>
      </c>
      <c r="Q24">
        <v>0</v>
      </c>
      <c r="R24">
        <v>0</v>
      </c>
      <c r="S24" s="363">
        <v>0</v>
      </c>
      <c r="T24" s="363">
        <v>0</v>
      </c>
      <c r="U24" s="178">
        <v>0</v>
      </c>
      <c r="V24" s="363">
        <v>0</v>
      </c>
      <c r="W24" s="363">
        <v>0</v>
      </c>
      <c r="X24" s="363">
        <v>0</v>
      </c>
      <c r="Y24" s="363">
        <v>0</v>
      </c>
      <c r="Z24" s="363">
        <v>0</v>
      </c>
      <c r="AA24" s="363">
        <v>0</v>
      </c>
      <c r="AB24" s="363">
        <v>0</v>
      </c>
      <c r="AC24" s="363">
        <v>0</v>
      </c>
      <c r="AD24" s="363">
        <v>0</v>
      </c>
      <c r="AE24" s="363">
        <v>0</v>
      </c>
      <c r="AF24" s="363">
        <v>0</v>
      </c>
      <c r="AG24" s="363">
        <v>0</v>
      </c>
      <c r="AL24">
        <f t="shared" si="19"/>
        <v>0</v>
      </c>
      <c r="AM24">
        <f t="shared" si="19"/>
        <v>0</v>
      </c>
      <c r="AN24">
        <f t="shared" si="20"/>
        <v>0</v>
      </c>
      <c r="AO24">
        <f t="shared" si="21"/>
        <v>0</v>
      </c>
      <c r="AP24">
        <f t="shared" si="22"/>
        <v>0</v>
      </c>
      <c r="AQ24">
        <f t="shared" si="23"/>
        <v>0</v>
      </c>
      <c r="AR24">
        <f t="shared" si="24"/>
        <v>0</v>
      </c>
      <c r="AS24">
        <f t="shared" si="25"/>
        <v>0</v>
      </c>
      <c r="AT24">
        <f t="shared" si="26"/>
        <v>0</v>
      </c>
      <c r="AU24">
        <f t="shared" si="27"/>
        <v>0</v>
      </c>
      <c r="AV24">
        <f t="shared" si="28"/>
        <v>0</v>
      </c>
      <c r="AW24">
        <f t="shared" si="29"/>
        <v>0</v>
      </c>
      <c r="AX24">
        <f t="shared" si="30"/>
        <v>0</v>
      </c>
      <c r="AY24">
        <f t="shared" si="31"/>
        <v>0</v>
      </c>
      <c r="AZ24">
        <f t="shared" si="32"/>
        <v>0</v>
      </c>
      <c r="BA24">
        <f t="shared" si="33"/>
        <v>0</v>
      </c>
      <c r="BB24">
        <f t="shared" si="34"/>
        <v>0</v>
      </c>
      <c r="BC24">
        <f t="shared" si="35"/>
        <v>0</v>
      </c>
      <c r="BG24">
        <f t="shared" si="40"/>
        <v>2031</v>
      </c>
      <c r="BH24" s="131">
        <f>IFERROR(VLOOKUP($O24,'Table 3 ID Wind_2030'!$B$10:$K$37,10,FALSE),0)</f>
        <v>139.32004232397077</v>
      </c>
      <c r="BI24" s="131">
        <f>IFERROR(VLOOKUP($O24,'Table 3 UT CP Wind_2023'!$B$10:$K$37,10,FALSE),0)</f>
        <v>145.11463768115945</v>
      </c>
      <c r="BJ24" s="131">
        <f>IFERROR(VLOOKUP($O24,'Table 3 WYAE Wind_2024'!$B$10:$L$37,11,FALSE),0)</f>
        <v>195.78989583333333</v>
      </c>
      <c r="BK24" s="131">
        <f>IFERROR(VLOOKUP($O24,'Table 3 YK Wind wS_2029'!$B$10:$K$37,10,FALSE),0)</f>
        <v>149.77244897959184</v>
      </c>
      <c r="BL24" s="365"/>
      <c r="BM24" s="131">
        <f>IFERROR(VLOOKUP($O24,'Table 3 ID Wind wS_2032'!$B$10:$K$38,10,FALSE),0)</f>
        <v>0</v>
      </c>
      <c r="BN24" s="131">
        <f>IFERROR(VLOOKUP($O24,'Table 3 PV wS YK_2024'!$B$10:$K$40,10,FALSE),0)</f>
        <v>110.25999999999998</v>
      </c>
      <c r="BO24" s="365"/>
      <c r="BP24" s="131">
        <f>IFERROR(VLOOKUP($O24,'Table 3 PV wS SO_2024'!$B$10:$K$40,10,FALSE),0)</f>
        <v>109.88999999999999</v>
      </c>
      <c r="BQ24" s="365"/>
      <c r="BR24" s="131">
        <f>IFERROR(VLOOKUP($O24,'Table 3 PV wS UTN_2024'!$B$10:$K$40,10,FALSE),0)</f>
        <v>108.94</v>
      </c>
      <c r="BS24" s="131">
        <f>IFERROR(VLOOKUP($O24,'Table 3 PV wS JB_2024'!$B$10:$K$40,10,FALSE),0)</f>
        <v>105.79999999999998</v>
      </c>
      <c r="BT24" s="131">
        <f>IFERROR(VLOOKUP($O24,'Table 3 PV wS JB_2029'!$B$10:$K$40,10,FALSE),0)</f>
        <v>96.990000000000009</v>
      </c>
      <c r="BU24" s="365"/>
      <c r="BV24" s="131">
        <f>IFERROR(VLOOKUP($O24,'Table 3 PV wS UTS_2024'!$B$10:$K$38,10,FALSE),0)</f>
        <v>107.72</v>
      </c>
      <c r="BW24" s="131">
        <f>IFERROR(VLOOKUP($O24,'Table 3 PV wS UTS_2030'!$B$10:$K$38,10,FALSE),0)</f>
        <v>138.17000000000002</v>
      </c>
      <c r="BX24" s="364"/>
      <c r="BY24" s="131">
        <f>IFERROR(VLOOKUP($O24,'Table 3 185 MW (NTN) 2026)'!$B$13:$L$40,11,FALSE),0)</f>
        <v>125.36999999999999</v>
      </c>
      <c r="CD24">
        <f>SUM(AL$13:AL24)*BH24/1000</f>
        <v>0</v>
      </c>
      <c r="CE24">
        <f>SUM(AM$13:AM24)*BI24/1000</f>
        <v>0</v>
      </c>
      <c r="CF24">
        <f>SUM(AN$13:AN24)*BJ24/1000</f>
        <v>0</v>
      </c>
      <c r="CG24">
        <f>SUM(AO$13:AO24)*BK24/1000</f>
        <v>0</v>
      </c>
      <c r="CH24">
        <f>SUM(AP$13:AP24)*BL24/1000</f>
        <v>0</v>
      </c>
      <c r="CI24">
        <f>SUM(AQ$13:AQ24)*BM24/1000</f>
        <v>0</v>
      </c>
      <c r="CJ24">
        <f>SUM(AR$13:AR24)*BN24/1000</f>
        <v>0</v>
      </c>
      <c r="CK24">
        <f>SUM(AS$13:AS24)*BO24/1000</f>
        <v>0</v>
      </c>
      <c r="CL24">
        <f>SUM(AT$13:AT24)*BP24/1000</f>
        <v>0</v>
      </c>
      <c r="CM24">
        <f>SUM(AU$13:AU24)*BQ24/1000</f>
        <v>0</v>
      </c>
      <c r="CN24">
        <f>SUM(AV$13:AV24)*BR24/1000</f>
        <v>0</v>
      </c>
      <c r="CO24">
        <f>SUM(AW$13:AW24)*BS24/1000</f>
        <v>0</v>
      </c>
      <c r="CP24">
        <f>SUM(AX$13:AX24)*BT24/1000</f>
        <v>0</v>
      </c>
      <c r="CQ24">
        <f>SUM(AY$13:AY24)*BU24/1000</f>
        <v>0</v>
      </c>
      <c r="CR24">
        <f>SUM(AZ$13:AZ24)*BV24/1000</f>
        <v>0</v>
      </c>
      <c r="CS24">
        <f>SUM(BA$13:BA24)*BW24/1000</f>
        <v>0</v>
      </c>
      <c r="CT24">
        <f>SUM(BB$13:BB24)*BX24/1000</f>
        <v>0</v>
      </c>
      <c r="CU24">
        <f>SUM(BC$13:BC24)*BY24/1000</f>
        <v>1.2932164044400629</v>
      </c>
      <c r="CV24">
        <f>SUM(BD$13:BD24)*BZ24/1000</f>
        <v>0</v>
      </c>
      <c r="CW24">
        <f>SUM(BE$13:BE24)*CA24/1000</f>
        <v>0</v>
      </c>
      <c r="CX24">
        <f>SUM(BF$13:BF24)*CB24/1000</f>
        <v>0</v>
      </c>
      <c r="CY24">
        <f t="shared" si="43"/>
        <v>1.2932164044400629</v>
      </c>
      <c r="DA24">
        <f t="shared" si="37"/>
        <v>2031</v>
      </c>
      <c r="DB24" s="89">
        <f>IFERROR(VLOOKUP($DA24,'Table 3 TransCost'!$B$10:$E$40,4,FALSE),0)</f>
        <v>56.03</v>
      </c>
      <c r="DC24" s="178">
        <f t="shared" si="41"/>
        <v>0</v>
      </c>
    </row>
    <row r="25" spans="2:107" ht="13.8">
      <c r="B25" s="15">
        <f t="shared" si="38"/>
        <v>2032</v>
      </c>
      <c r="C25" s="9">
        <f t="shared" si="17"/>
        <v>132.18926555714609</v>
      </c>
      <c r="D25" s="45"/>
      <c r="E25" s="9">
        <f t="shared" ca="1" si="39"/>
        <v>32.042227157204664</v>
      </c>
      <c r="F25" s="37"/>
      <c r="G25" s="14">
        <f t="shared" ca="1" si="42"/>
        <v>47.091096186934408</v>
      </c>
      <c r="H25" s="36"/>
      <c r="I25" s="178"/>
      <c r="J25" s="178"/>
      <c r="K25" s="50"/>
      <c r="M25" s="113"/>
      <c r="O25">
        <f t="shared" si="18"/>
        <v>2032</v>
      </c>
      <c r="P25">
        <v>0</v>
      </c>
      <c r="Q25">
        <v>0</v>
      </c>
      <c r="R25">
        <v>0</v>
      </c>
      <c r="S25" s="363">
        <v>0</v>
      </c>
      <c r="T25" s="363">
        <v>0</v>
      </c>
      <c r="U25" s="178">
        <v>0</v>
      </c>
      <c r="V25" s="363">
        <v>0</v>
      </c>
      <c r="W25" s="363">
        <v>0</v>
      </c>
      <c r="X25" s="363">
        <v>0</v>
      </c>
      <c r="Y25" s="363">
        <v>0</v>
      </c>
      <c r="Z25" s="363">
        <v>0</v>
      </c>
      <c r="AA25" s="363">
        <v>0</v>
      </c>
      <c r="AB25" s="363">
        <v>0</v>
      </c>
      <c r="AC25" s="363">
        <v>0</v>
      </c>
      <c r="AD25" s="363">
        <v>0</v>
      </c>
      <c r="AE25" s="363">
        <v>0</v>
      </c>
      <c r="AF25" s="363">
        <v>0</v>
      </c>
      <c r="AG25" s="363">
        <v>0</v>
      </c>
      <c r="AL25">
        <f t="shared" si="19"/>
        <v>0</v>
      </c>
      <c r="AM25">
        <f t="shared" si="19"/>
        <v>0</v>
      </c>
      <c r="AN25">
        <f t="shared" si="20"/>
        <v>0</v>
      </c>
      <c r="AO25">
        <f t="shared" si="21"/>
        <v>0</v>
      </c>
      <c r="AP25">
        <f t="shared" si="22"/>
        <v>0</v>
      </c>
      <c r="AQ25">
        <f t="shared" si="23"/>
        <v>0</v>
      </c>
      <c r="AR25">
        <f t="shared" si="24"/>
        <v>0</v>
      </c>
      <c r="AS25">
        <f t="shared" si="25"/>
        <v>0</v>
      </c>
      <c r="AT25">
        <f t="shared" si="26"/>
        <v>0</v>
      </c>
      <c r="AU25">
        <f t="shared" si="27"/>
        <v>0</v>
      </c>
      <c r="AV25">
        <f t="shared" si="28"/>
        <v>0</v>
      </c>
      <c r="AW25">
        <f t="shared" si="29"/>
        <v>0</v>
      </c>
      <c r="AX25">
        <f t="shared" si="30"/>
        <v>0</v>
      </c>
      <c r="AY25">
        <f t="shared" si="31"/>
        <v>0</v>
      </c>
      <c r="AZ25">
        <f t="shared" si="32"/>
        <v>0</v>
      </c>
      <c r="BA25">
        <f t="shared" si="33"/>
        <v>0</v>
      </c>
      <c r="BB25">
        <f t="shared" si="34"/>
        <v>0</v>
      </c>
      <c r="BC25">
        <f t="shared" si="35"/>
        <v>0</v>
      </c>
      <c r="BG25">
        <f t="shared" si="40"/>
        <v>2032</v>
      </c>
      <c r="BH25" s="131">
        <f>IFERROR(VLOOKUP($O25,'Table 3 ID Wind_2030'!$B$10:$K$37,10,FALSE),0)</f>
        <v>142.41018853405157</v>
      </c>
      <c r="BI25" s="131">
        <f>IFERROR(VLOOKUP($O25,'Table 3 UT CP Wind_2023'!$B$10:$K$37,10,FALSE),0)</f>
        <v>148.33869565217393</v>
      </c>
      <c r="BJ25" s="131">
        <f>IFERROR(VLOOKUP($O25,'Table 3 WYAE Wind_2024'!$B$10:$L$37,11,FALSE),0)</f>
        <v>200.13010416666665</v>
      </c>
      <c r="BK25" s="131">
        <f>IFERROR(VLOOKUP($O25,'Table 3 YK Wind wS_2029'!$B$10:$K$37,10,FALSE),0)</f>
        <v>153.10469387755103</v>
      </c>
      <c r="BL25" s="365"/>
      <c r="BM25" s="131">
        <f>IFERROR(VLOOKUP($O25,'Table 3 ID Wind wS_2032'!$B$10:$K$38,10,FALSE),0)</f>
        <v>154.69594420529799</v>
      </c>
      <c r="BN25" s="131">
        <f>IFERROR(VLOOKUP($O25,'Table 3 PV wS YK_2024'!$B$10:$K$40,10,FALSE),0)</f>
        <v>112.69</v>
      </c>
      <c r="BO25" s="365"/>
      <c r="BP25" s="131">
        <f>IFERROR(VLOOKUP($O25,'Table 3 PV wS SO_2024'!$B$10:$K$40,10,FALSE),0)</f>
        <v>112.31</v>
      </c>
      <c r="BQ25" s="365"/>
      <c r="BR25" s="131">
        <f>IFERROR(VLOOKUP($O25,'Table 3 PV wS UTN_2024'!$B$10:$K$40,10,FALSE),0)</f>
        <v>111.33999999999999</v>
      </c>
      <c r="BS25" s="131">
        <f>IFERROR(VLOOKUP($O25,'Table 3 PV wS JB_2024'!$B$10:$K$40,10,FALSE),0)</f>
        <v>108.13000000000001</v>
      </c>
      <c r="BT25" s="131">
        <f>IFERROR(VLOOKUP($O25,'Table 3 PV wS JB_2029'!$B$10:$K$40,10,FALSE),0)</f>
        <v>99.12</v>
      </c>
      <c r="BU25" s="365"/>
      <c r="BV25" s="131">
        <f>IFERROR(VLOOKUP($O25,'Table 3 PV wS UTS_2024'!$B$10:$K$38,10,FALSE),0)</f>
        <v>110.08999999999999</v>
      </c>
      <c r="BW25" s="131">
        <f>IFERROR(VLOOKUP($O25,'Table 3 PV wS UTS_2030'!$B$10:$K$38,10,FALSE),0)</f>
        <v>141.21</v>
      </c>
      <c r="BX25" s="364"/>
      <c r="BY25" s="131">
        <f>IFERROR(VLOOKUP($O25,'Table 3 185 MW (NTN) 2026)'!$B$13:$L$40,11,FALSE),0)</f>
        <v>128.14999999999998</v>
      </c>
      <c r="CD25">
        <f>SUM(AL$13:AL25)*BH25/1000</f>
        <v>0</v>
      </c>
      <c r="CE25">
        <f>SUM(AM$13:AM25)*BI25/1000</f>
        <v>0</v>
      </c>
      <c r="CF25">
        <f>SUM(AN$13:AN25)*BJ25/1000</f>
        <v>0</v>
      </c>
      <c r="CG25">
        <f>SUM(AO$13:AO25)*BK25/1000</f>
        <v>0</v>
      </c>
      <c r="CH25">
        <f>SUM(AP$13:AP25)*BL25/1000</f>
        <v>0</v>
      </c>
      <c r="CI25">
        <f>SUM(AQ$13:AQ25)*BM25/1000</f>
        <v>0</v>
      </c>
      <c r="CJ25">
        <f>SUM(AR$13:AR25)*BN25/1000</f>
        <v>0</v>
      </c>
      <c r="CK25">
        <f>SUM(AS$13:AS25)*BO25/1000</f>
        <v>0</v>
      </c>
      <c r="CL25">
        <f>SUM(AT$13:AT25)*BP25/1000</f>
        <v>0</v>
      </c>
      <c r="CM25">
        <f>SUM(AU$13:AU25)*BQ25/1000</f>
        <v>0</v>
      </c>
      <c r="CN25">
        <f>SUM(AV$13:AV25)*BR25/1000</f>
        <v>0</v>
      </c>
      <c r="CO25">
        <f>SUM(AW$13:AW25)*BS25/1000</f>
        <v>0</v>
      </c>
      <c r="CP25">
        <f>SUM(AX$13:AX25)*BT25/1000</f>
        <v>0</v>
      </c>
      <c r="CQ25">
        <f>SUM(AY$13:AY25)*BU25/1000</f>
        <v>0</v>
      </c>
      <c r="CR25">
        <f>SUM(AZ$13:AZ25)*BV25/1000</f>
        <v>0</v>
      </c>
      <c r="CS25">
        <f>SUM(BA$13:BA25)*BW25/1000</f>
        <v>0</v>
      </c>
      <c r="CT25">
        <f>SUM(BB$13:BB25)*BX25/1000</f>
        <v>0</v>
      </c>
      <c r="CU25">
        <f>SUM(BC$13:BC25)*BY25/1000</f>
        <v>1.321892655571461</v>
      </c>
      <c r="CV25">
        <f>SUM(BD$13:BD25)*BZ25/1000</f>
        <v>0</v>
      </c>
      <c r="CW25">
        <f>SUM(BE$13:BE25)*CA25/1000</f>
        <v>0</v>
      </c>
      <c r="CX25">
        <f>SUM(BF$13:BF25)*CB25/1000</f>
        <v>0</v>
      </c>
      <c r="CY25">
        <f t="shared" si="43"/>
        <v>1.321892655571461</v>
      </c>
      <c r="DA25">
        <f t="shared" si="37"/>
        <v>2032</v>
      </c>
      <c r="DB25" s="89">
        <f>IFERROR(VLOOKUP($DA25,'Table 3 TransCost'!$B$10:$E$40,4,FALSE),0)</f>
        <v>57.26</v>
      </c>
      <c r="DC25" s="178">
        <f t="shared" si="41"/>
        <v>0</v>
      </c>
    </row>
    <row r="26" spans="2:107" ht="13.8">
      <c r="B26" s="15">
        <f t="shared" si="38"/>
        <v>2033</v>
      </c>
      <c r="C26" s="9">
        <f t="shared" si="17"/>
        <v>134.94342348955016</v>
      </c>
      <c r="D26" s="45"/>
      <c r="E26" s="9">
        <f t="shared" ca="1" si="39"/>
        <v>32.590087001870586</v>
      </c>
      <c r="F26" s="37"/>
      <c r="G26" s="14">
        <f t="shared" ca="1" si="42"/>
        <v>47.994587400221057</v>
      </c>
      <c r="H26" s="36"/>
      <c r="I26" s="178"/>
      <c r="J26" s="178"/>
      <c r="K26" s="50"/>
      <c r="M26" s="113"/>
      <c r="O26">
        <f t="shared" si="18"/>
        <v>2033</v>
      </c>
      <c r="P26">
        <v>0</v>
      </c>
      <c r="Q26">
        <v>0</v>
      </c>
      <c r="R26">
        <v>0</v>
      </c>
      <c r="S26" s="363">
        <v>0</v>
      </c>
      <c r="T26" s="363">
        <v>0</v>
      </c>
      <c r="U26" s="178">
        <v>0</v>
      </c>
      <c r="V26" s="363">
        <v>0</v>
      </c>
      <c r="W26" s="363">
        <v>0</v>
      </c>
      <c r="X26" s="363">
        <v>0</v>
      </c>
      <c r="Y26" s="363">
        <v>0</v>
      </c>
      <c r="Z26" s="363">
        <v>0</v>
      </c>
      <c r="AA26" s="363">
        <v>0</v>
      </c>
      <c r="AB26" s="363">
        <v>0</v>
      </c>
      <c r="AC26" s="363">
        <v>0</v>
      </c>
      <c r="AD26" s="363">
        <v>0</v>
      </c>
      <c r="AE26" s="363">
        <v>0</v>
      </c>
      <c r="AF26" s="363">
        <v>0</v>
      </c>
      <c r="AG26" s="363">
        <v>0</v>
      </c>
      <c r="AL26">
        <f t="shared" si="19"/>
        <v>0</v>
      </c>
      <c r="AM26">
        <f t="shared" si="19"/>
        <v>0</v>
      </c>
      <c r="AN26">
        <f t="shared" si="20"/>
        <v>0</v>
      </c>
      <c r="AO26">
        <f t="shared" si="21"/>
        <v>0</v>
      </c>
      <c r="AP26">
        <f t="shared" si="22"/>
        <v>0</v>
      </c>
      <c r="AQ26">
        <f t="shared" si="23"/>
        <v>0</v>
      </c>
      <c r="AR26">
        <f t="shared" si="24"/>
        <v>0</v>
      </c>
      <c r="AS26">
        <f t="shared" si="25"/>
        <v>0</v>
      </c>
      <c r="AT26">
        <f t="shared" si="26"/>
        <v>0</v>
      </c>
      <c r="AU26">
        <f t="shared" si="27"/>
        <v>0</v>
      </c>
      <c r="AV26">
        <f t="shared" si="28"/>
        <v>0</v>
      </c>
      <c r="AW26">
        <f t="shared" si="29"/>
        <v>0</v>
      </c>
      <c r="AX26">
        <f t="shared" si="30"/>
        <v>0</v>
      </c>
      <c r="AY26">
        <f t="shared" si="31"/>
        <v>0</v>
      </c>
      <c r="AZ26">
        <f t="shared" si="32"/>
        <v>0</v>
      </c>
      <c r="BA26">
        <f t="shared" si="33"/>
        <v>0</v>
      </c>
      <c r="BB26">
        <f t="shared" si="34"/>
        <v>0</v>
      </c>
      <c r="BC26">
        <f t="shared" si="35"/>
        <v>0</v>
      </c>
      <c r="BG26">
        <f t="shared" si="40"/>
        <v>2033</v>
      </c>
      <c r="BH26" s="131">
        <f>IFERROR(VLOOKUP($O26,'Table 3 ID Wind_2030'!$B$10:$K$37,10,FALSE),0)</f>
        <v>145.47957291265874</v>
      </c>
      <c r="BI26" s="131">
        <f>IFERROR(VLOOKUP($O26,'Table 3 UT CP Wind_2023'!$B$10:$K$37,10,FALSE),0)</f>
        <v>151.52724637681158</v>
      </c>
      <c r="BJ26" s="131">
        <f>IFERROR(VLOOKUP($O26,'Table 3 WYAE Wind_2024'!$B$10:$L$37,11,FALSE),0)</f>
        <v>204.40010416666667</v>
      </c>
      <c r="BK26" s="131">
        <f>IFERROR(VLOOKUP($O26,'Table 3 YK Wind wS_2029'!$B$10:$K$37,10,FALSE),0)</f>
        <v>156.36693877551019</v>
      </c>
      <c r="BL26" s="365"/>
      <c r="BM26" s="131">
        <f>IFERROR(VLOOKUP($O26,'Table 3 ID Wind wS_2032'!$B$10:$K$38,10,FALSE),0)</f>
        <v>157.99788079470198</v>
      </c>
      <c r="BN26" s="131">
        <f>IFERROR(VLOOKUP($O26,'Table 3 PV wS YK_2024'!$B$10:$K$40,10,FALSE),0)</f>
        <v>115.05</v>
      </c>
      <c r="BO26" s="365"/>
      <c r="BP26" s="131">
        <f>IFERROR(VLOOKUP($O26,'Table 3 PV wS SO_2024'!$B$10:$K$40,10,FALSE),0)</f>
        <v>114.66999999999999</v>
      </c>
      <c r="BQ26" s="365"/>
      <c r="BR26" s="131">
        <f>IFERROR(VLOOKUP($O26,'Table 3 PV wS UTN_2024'!$B$10:$K$40,10,FALSE),0)</f>
        <v>113.66999999999999</v>
      </c>
      <c r="BS26" s="131">
        <f>IFERROR(VLOOKUP($O26,'Table 3 PV wS JB_2024'!$B$10:$K$40,10,FALSE),0)</f>
        <v>110.4</v>
      </c>
      <c r="BT26" s="131">
        <f>IFERROR(VLOOKUP($O26,'Table 3 PV wS JB_2029'!$B$10:$K$40,10,FALSE),0)</f>
        <v>101.19999999999999</v>
      </c>
      <c r="BU26" s="365"/>
      <c r="BV26" s="131">
        <f>IFERROR(VLOOKUP($O26,'Table 3 PV wS UTS_2024'!$B$10:$K$38,10,FALSE),0)</f>
        <v>112.39999999999999</v>
      </c>
      <c r="BW26" s="131">
        <f>IFERROR(VLOOKUP($O26,'Table 3 PV wS UTS_2030'!$B$10:$K$38,10,FALSE),0)</f>
        <v>144.16999999999999</v>
      </c>
      <c r="BX26" s="364"/>
      <c r="BY26" s="131">
        <f>IFERROR(VLOOKUP($O26,'Table 3 185 MW (NTN) 2026)'!$B$13:$L$40,11,FALSE),0)</f>
        <v>130.82</v>
      </c>
      <c r="CD26">
        <f>SUM(AL$13:AL26)*BH26/1000</f>
        <v>0</v>
      </c>
      <c r="CE26">
        <f>SUM(AM$13:AM26)*BI26/1000</f>
        <v>0</v>
      </c>
      <c r="CF26">
        <f>SUM(AN$13:AN26)*BJ26/1000</f>
        <v>0</v>
      </c>
      <c r="CG26">
        <f>SUM(AO$13:AO26)*BK26/1000</f>
        <v>0</v>
      </c>
      <c r="CH26">
        <f>SUM(AP$13:AP26)*BL26/1000</f>
        <v>0</v>
      </c>
      <c r="CI26">
        <f>SUM(AQ$13:AQ26)*BM26/1000</f>
        <v>0</v>
      </c>
      <c r="CJ26">
        <f>SUM(AR$13:AR26)*BN26/1000</f>
        <v>0</v>
      </c>
      <c r="CK26">
        <f>SUM(AS$13:AS26)*BO26/1000</f>
        <v>0</v>
      </c>
      <c r="CL26">
        <f>SUM(AT$13:AT26)*BP26/1000</f>
        <v>0</v>
      </c>
      <c r="CM26">
        <f>SUM(AU$13:AU26)*BQ26/1000</f>
        <v>0</v>
      </c>
      <c r="CN26">
        <f>SUM(AV$13:AV26)*BR26/1000</f>
        <v>0</v>
      </c>
      <c r="CO26">
        <f>SUM(AW$13:AW26)*BS26/1000</f>
        <v>0</v>
      </c>
      <c r="CP26">
        <f>SUM(AX$13:AX26)*BT26/1000</f>
        <v>0</v>
      </c>
      <c r="CQ26">
        <f>SUM(AY$13:AY26)*BU26/1000</f>
        <v>0</v>
      </c>
      <c r="CR26">
        <f>SUM(AZ$13:AZ26)*BV26/1000</f>
        <v>0</v>
      </c>
      <c r="CS26">
        <f>SUM(BA$13:BA26)*BW26/1000</f>
        <v>0</v>
      </c>
      <c r="CT26">
        <f>SUM(BB$13:BB26)*BX26/1000</f>
        <v>0</v>
      </c>
      <c r="CU26">
        <f>SUM(BC$13:BC26)*BY26/1000</f>
        <v>1.3494342348955015</v>
      </c>
      <c r="CV26">
        <f>SUM(BD$13:BD26)*BZ26/1000</f>
        <v>0</v>
      </c>
      <c r="CW26">
        <f>SUM(BE$13:BE26)*CA26/1000</f>
        <v>0</v>
      </c>
      <c r="CX26">
        <f>SUM(BF$13:BF26)*CB26/1000</f>
        <v>0</v>
      </c>
      <c r="CY26">
        <f t="shared" si="43"/>
        <v>1.3494342348955015</v>
      </c>
      <c r="DA26">
        <f t="shared" si="37"/>
        <v>2033</v>
      </c>
      <c r="DB26" s="89">
        <f>IFERROR(VLOOKUP($DA26,'Table 3 TransCost'!$B$10:$E$40,4,FALSE),0)</f>
        <v>58.46</v>
      </c>
      <c r="DC26" s="178">
        <f t="shared" si="41"/>
        <v>0</v>
      </c>
    </row>
    <row r="27" spans="2:107" ht="13.8">
      <c r="B27" s="15">
        <f t="shared" si="38"/>
        <v>2034</v>
      </c>
      <c r="C27" s="9">
        <f t="shared" si="17"/>
        <v>137.79041820619256</v>
      </c>
      <c r="D27" s="45"/>
      <c r="E27" s="9">
        <f t="shared" ca="1" si="39"/>
        <v>34.205852373254963</v>
      </c>
      <c r="F27" s="37"/>
      <c r="G27" s="14">
        <f t="shared" ca="1" si="42"/>
        <v>49.935352168482417</v>
      </c>
      <c r="H27" s="36"/>
      <c r="I27" s="178"/>
      <c r="J27" s="178"/>
      <c r="K27" s="50"/>
      <c r="M27" s="113"/>
      <c r="O27">
        <f t="shared" si="18"/>
        <v>2034</v>
      </c>
      <c r="P27">
        <v>0</v>
      </c>
      <c r="Q27">
        <v>0</v>
      </c>
      <c r="R27">
        <v>0</v>
      </c>
      <c r="S27" s="363">
        <v>0</v>
      </c>
      <c r="T27" s="363">
        <v>0</v>
      </c>
      <c r="U27" s="178">
        <v>0</v>
      </c>
      <c r="V27" s="363">
        <v>0</v>
      </c>
      <c r="W27" s="363">
        <v>0</v>
      </c>
      <c r="X27" s="363">
        <v>0</v>
      </c>
      <c r="Y27" s="363">
        <v>0</v>
      </c>
      <c r="Z27" s="363">
        <v>0</v>
      </c>
      <c r="AA27" s="363">
        <v>0</v>
      </c>
      <c r="AB27" s="363">
        <v>0</v>
      </c>
      <c r="AC27" s="363">
        <v>0</v>
      </c>
      <c r="AD27" s="363">
        <v>0</v>
      </c>
      <c r="AE27" s="363">
        <v>0</v>
      </c>
      <c r="AF27" s="363">
        <v>0</v>
      </c>
      <c r="AG27" s="363">
        <v>0</v>
      </c>
      <c r="AL27">
        <f t="shared" si="19"/>
        <v>0</v>
      </c>
      <c r="AM27">
        <f t="shared" si="19"/>
        <v>0</v>
      </c>
      <c r="AN27">
        <f t="shared" si="20"/>
        <v>0</v>
      </c>
      <c r="AO27">
        <f t="shared" si="21"/>
        <v>0</v>
      </c>
      <c r="AP27">
        <f t="shared" si="22"/>
        <v>0</v>
      </c>
      <c r="AQ27">
        <f t="shared" si="23"/>
        <v>0</v>
      </c>
      <c r="AR27">
        <f t="shared" si="24"/>
        <v>0</v>
      </c>
      <c r="AS27">
        <f t="shared" si="25"/>
        <v>0</v>
      </c>
      <c r="AT27">
        <f t="shared" si="26"/>
        <v>0</v>
      </c>
      <c r="AU27">
        <f t="shared" si="27"/>
        <v>0</v>
      </c>
      <c r="AV27">
        <f t="shared" si="28"/>
        <v>0</v>
      </c>
      <c r="AW27">
        <f t="shared" si="29"/>
        <v>0</v>
      </c>
      <c r="AX27">
        <f t="shared" si="30"/>
        <v>0</v>
      </c>
      <c r="AY27">
        <f t="shared" si="31"/>
        <v>0</v>
      </c>
      <c r="AZ27">
        <f t="shared" si="32"/>
        <v>0</v>
      </c>
      <c r="BA27">
        <f t="shared" si="33"/>
        <v>0</v>
      </c>
      <c r="BB27">
        <f t="shared" si="34"/>
        <v>0</v>
      </c>
      <c r="BC27">
        <f t="shared" si="35"/>
        <v>0</v>
      </c>
      <c r="BG27">
        <f t="shared" si="40"/>
        <v>2034</v>
      </c>
      <c r="BH27" s="131">
        <f>IFERROR(VLOOKUP($O27,'Table 3 ID Wind_2030'!$B$10:$K$37,10,FALSE),0)</f>
        <v>148.61011927664484</v>
      </c>
      <c r="BI27" s="131">
        <f>IFERROR(VLOOKUP($O27,'Table 3 UT CP Wind_2023'!$B$10:$K$37,10,FALSE),0)</f>
        <v>154.78478260869562</v>
      </c>
      <c r="BJ27" s="131">
        <f>IFERROR(VLOOKUP($O27,'Table 3 WYAE Wind_2024'!$B$10:$L$37,11,FALSE),0)</f>
        <v>208.76989583333332</v>
      </c>
      <c r="BK27" s="131">
        <f>IFERROR(VLOOKUP($O27,'Table 3 YK Wind wS_2029'!$B$10:$K$37,10,FALSE),0)</f>
        <v>159.68918367346942</v>
      </c>
      <c r="BL27" s="365"/>
      <c r="BM27" s="131">
        <f>IFERROR(VLOOKUP($O27,'Table 3 ID Wind wS_2032'!$B$10:$K$38,10,FALSE),0)</f>
        <v>161.36701986754966</v>
      </c>
      <c r="BN27" s="131">
        <f>IFERROR(VLOOKUP($O27,'Table 3 PV wS YK_2024'!$B$10:$K$40,10,FALSE),0)</f>
        <v>117.46999999999998</v>
      </c>
      <c r="BO27" s="365"/>
      <c r="BP27" s="131">
        <f>IFERROR(VLOOKUP($O27,'Table 3 PV wS SO_2024'!$B$10:$K$40,10,FALSE),0)</f>
        <v>117.07999999999998</v>
      </c>
      <c r="BQ27" s="365"/>
      <c r="BR27" s="131">
        <f>IFERROR(VLOOKUP($O27,'Table 3 PV wS UTN_2024'!$B$10:$K$40,10,FALSE),0)</f>
        <v>116.05999999999999</v>
      </c>
      <c r="BS27" s="131">
        <f>IFERROR(VLOOKUP($O27,'Table 3 PV wS JB_2024'!$B$10:$K$40,10,FALSE),0)</f>
        <v>112.72</v>
      </c>
      <c r="BT27" s="131">
        <f>IFERROR(VLOOKUP($O27,'Table 3 PV wS JB_2029'!$B$10:$K$40,10,FALSE),0)</f>
        <v>103.32999999999998</v>
      </c>
      <c r="BU27" s="365"/>
      <c r="BV27" s="131">
        <f>IFERROR(VLOOKUP($O27,'Table 3 PV wS UTS_2024'!$B$10:$K$38,10,FALSE),0)</f>
        <v>114.75999999999999</v>
      </c>
      <c r="BW27" s="131">
        <f>IFERROR(VLOOKUP($O27,'Table 3 PV wS UTS_2030'!$B$10:$K$38,10,FALSE),0)</f>
        <v>147.20000000000002</v>
      </c>
      <c r="BX27" s="364"/>
      <c r="BY27" s="131">
        <f>IFERROR(VLOOKUP($O27,'Table 3 185 MW (NTN) 2026)'!$B$13:$L$40,11,FALSE),0)</f>
        <v>133.57999999999998</v>
      </c>
      <c r="CD27">
        <f>SUM(AL$13:AL27)*BH27/1000</f>
        <v>0</v>
      </c>
      <c r="CE27">
        <f>SUM(AM$13:AM27)*BI27/1000</f>
        <v>0</v>
      </c>
      <c r="CF27">
        <f>SUM(AN$13:AN27)*BJ27/1000</f>
        <v>0</v>
      </c>
      <c r="CG27">
        <f>SUM(AO$13:AO27)*BK27/1000</f>
        <v>0</v>
      </c>
      <c r="CH27">
        <f>SUM(AP$13:AP27)*BL27/1000</f>
        <v>0</v>
      </c>
      <c r="CI27">
        <f>SUM(AQ$13:AQ27)*BM27/1000</f>
        <v>0</v>
      </c>
      <c r="CJ27">
        <f>SUM(AR$13:AR27)*BN27/1000</f>
        <v>0</v>
      </c>
      <c r="CK27">
        <f>SUM(AS$13:AS27)*BO27/1000</f>
        <v>0</v>
      </c>
      <c r="CL27">
        <f>SUM(AT$13:AT27)*BP27/1000</f>
        <v>0</v>
      </c>
      <c r="CM27">
        <f>SUM(AU$13:AU27)*BQ27/1000</f>
        <v>0</v>
      </c>
      <c r="CN27">
        <f>SUM(AV$13:AV27)*BR27/1000</f>
        <v>0</v>
      </c>
      <c r="CO27">
        <f>SUM(AW$13:AW27)*BS27/1000</f>
        <v>0</v>
      </c>
      <c r="CP27">
        <f>SUM(AX$13:AX27)*BT27/1000</f>
        <v>0</v>
      </c>
      <c r="CQ27">
        <f>SUM(AY$13:AY27)*BU27/1000</f>
        <v>0</v>
      </c>
      <c r="CR27">
        <f>SUM(AZ$13:AZ27)*BV27/1000</f>
        <v>0</v>
      </c>
      <c r="CS27">
        <f>SUM(BA$13:BA27)*BW27/1000</f>
        <v>0</v>
      </c>
      <c r="CT27">
        <f>SUM(BB$13:BB27)*BX27/1000</f>
        <v>0</v>
      </c>
      <c r="CU27">
        <f>SUM(BC$13:BC27)*BY27/1000</f>
        <v>1.3779041820619253</v>
      </c>
      <c r="CV27">
        <f>SUM(BD$13:BD27)*BZ27/1000</f>
        <v>0</v>
      </c>
      <c r="CW27">
        <f>SUM(BE$13:BE27)*CA27/1000</f>
        <v>0</v>
      </c>
      <c r="CX27">
        <f>SUM(BF$13:BF27)*CB27/1000</f>
        <v>0</v>
      </c>
      <c r="CY27">
        <f t="shared" si="43"/>
        <v>1.3779041820619253</v>
      </c>
      <c r="DA27">
        <f t="shared" si="37"/>
        <v>2034</v>
      </c>
      <c r="DB27" s="89">
        <f>IFERROR(VLOOKUP($DA27,'Table 3 TransCost'!$B$10:$E$40,4,FALSE),0)</f>
        <v>59.69</v>
      </c>
      <c r="DC27" s="178">
        <f t="shared" si="41"/>
        <v>0</v>
      </c>
    </row>
    <row r="28" spans="2:107" ht="13.8">
      <c r="B28" s="15">
        <f t="shared" si="38"/>
        <v>2035</v>
      </c>
      <c r="C28" s="9">
        <f t="shared" si="17"/>
        <v>140.66835851758108</v>
      </c>
      <c r="D28" s="45"/>
      <c r="E28" s="9">
        <f t="shared" ca="1" si="39"/>
        <v>36.015827221933698</v>
      </c>
      <c r="F28" s="37"/>
      <c r="G28" s="14">
        <f t="shared" ca="1" si="42"/>
        <v>52.073859016178112</v>
      </c>
      <c r="H28" s="36"/>
      <c r="I28" s="178"/>
      <c r="J28" s="178"/>
      <c r="K28" s="50"/>
      <c r="M28" s="113"/>
      <c r="O28">
        <f t="shared" si="18"/>
        <v>2035</v>
      </c>
      <c r="P28">
        <v>0</v>
      </c>
      <c r="Q28">
        <v>0</v>
      </c>
      <c r="R28">
        <v>0</v>
      </c>
      <c r="S28" s="363">
        <v>0</v>
      </c>
      <c r="T28" s="363">
        <v>0</v>
      </c>
      <c r="U28" s="178">
        <v>0</v>
      </c>
      <c r="V28" s="363">
        <v>0</v>
      </c>
      <c r="W28" s="363">
        <v>0</v>
      </c>
      <c r="X28" s="363">
        <v>0</v>
      </c>
      <c r="Y28" s="363">
        <v>0</v>
      </c>
      <c r="Z28" s="363">
        <v>0</v>
      </c>
      <c r="AA28" s="363">
        <v>0</v>
      </c>
      <c r="AB28" s="363">
        <v>0</v>
      </c>
      <c r="AC28" s="363">
        <v>0</v>
      </c>
      <c r="AD28" s="363">
        <v>0</v>
      </c>
      <c r="AE28" s="363">
        <v>0</v>
      </c>
      <c r="AF28" s="363">
        <v>0</v>
      </c>
      <c r="AG28" s="363">
        <v>0</v>
      </c>
      <c r="AL28">
        <f t="shared" si="19"/>
        <v>0</v>
      </c>
      <c r="AM28">
        <f t="shared" si="19"/>
        <v>0</v>
      </c>
      <c r="AN28">
        <f t="shared" si="20"/>
        <v>0</v>
      </c>
      <c r="AO28">
        <f t="shared" si="21"/>
        <v>0</v>
      </c>
      <c r="AP28">
        <f t="shared" si="22"/>
        <v>0</v>
      </c>
      <c r="AQ28">
        <f t="shared" si="23"/>
        <v>0</v>
      </c>
      <c r="AR28">
        <f t="shared" si="24"/>
        <v>0</v>
      </c>
      <c r="AS28">
        <f t="shared" si="25"/>
        <v>0</v>
      </c>
      <c r="AT28">
        <f t="shared" si="26"/>
        <v>0</v>
      </c>
      <c r="AU28">
        <f t="shared" si="27"/>
        <v>0</v>
      </c>
      <c r="AV28">
        <f t="shared" si="28"/>
        <v>0</v>
      </c>
      <c r="AW28">
        <f t="shared" si="29"/>
        <v>0</v>
      </c>
      <c r="AX28">
        <f t="shared" si="30"/>
        <v>0</v>
      </c>
      <c r="AY28">
        <f t="shared" si="31"/>
        <v>0</v>
      </c>
      <c r="AZ28">
        <f t="shared" si="32"/>
        <v>0</v>
      </c>
      <c r="BA28">
        <f t="shared" si="33"/>
        <v>0</v>
      </c>
      <c r="BB28">
        <f t="shared" si="34"/>
        <v>0</v>
      </c>
      <c r="BC28">
        <f t="shared" si="35"/>
        <v>0</v>
      </c>
      <c r="BG28">
        <f t="shared" si="40"/>
        <v>2035</v>
      </c>
      <c r="BH28" s="131">
        <f>IFERROR(VLOOKUP($O28,'Table 3 ID Wind_2030'!$B$10:$K$37,10,FALSE),0)</f>
        <v>151.80990380915736</v>
      </c>
      <c r="BI28" s="131">
        <f>IFERROR(VLOOKUP($O28,'Table 3 UT CP Wind_2023'!$B$10:$K$37,10,FALSE),0)</f>
        <v>158.1068115942029</v>
      </c>
      <c r="BJ28" s="131">
        <f>IFERROR(VLOOKUP($O28,'Table 3 WYAE Wind_2024'!$B$10:$L$37,11,FALSE),0)</f>
        <v>213.22</v>
      </c>
      <c r="BK28" s="131">
        <f>IFERROR(VLOOKUP($O28,'Table 3 YK Wind wS_2029'!$B$10:$K$37,10,FALSE),0)</f>
        <v>163.07142857142858</v>
      </c>
      <c r="BL28" s="365"/>
      <c r="BM28" s="131">
        <f>IFERROR(VLOOKUP($O28,'Table 3 ID Wind wS_2032'!$B$10:$K$38,10,FALSE),0)</f>
        <v>164.80615894039735</v>
      </c>
      <c r="BN28" s="131">
        <f>IFERROR(VLOOKUP($O28,'Table 3 PV wS YK_2024'!$B$10:$K$40,10,FALSE),0)</f>
        <v>119.93</v>
      </c>
      <c r="BO28" s="365"/>
      <c r="BP28" s="131">
        <f>IFERROR(VLOOKUP($O28,'Table 3 PV wS SO_2024'!$B$10:$K$40,10,FALSE),0)</f>
        <v>119.53999999999999</v>
      </c>
      <c r="BQ28" s="365"/>
      <c r="BR28" s="131">
        <f>IFERROR(VLOOKUP($O28,'Table 3 PV wS UTN_2024'!$B$10:$K$40,10,FALSE),0)</f>
        <v>118.49999999999999</v>
      </c>
      <c r="BS28" s="131">
        <f>IFERROR(VLOOKUP($O28,'Table 3 PV wS JB_2024'!$B$10:$K$40,10,FALSE),0)</f>
        <v>115.08000000000001</v>
      </c>
      <c r="BT28" s="131">
        <f>IFERROR(VLOOKUP($O28,'Table 3 PV wS JB_2029'!$B$10:$K$40,10,FALSE),0)</f>
        <v>105.5</v>
      </c>
      <c r="BU28" s="365"/>
      <c r="BV28" s="131">
        <f>IFERROR(VLOOKUP($O28,'Table 3 PV wS UTS_2024'!$B$10:$K$38,10,FALSE),0)</f>
        <v>117.16999999999999</v>
      </c>
      <c r="BW28" s="131">
        <f>IFERROR(VLOOKUP($O28,'Table 3 PV wS UTS_2030'!$B$10:$K$38,10,FALSE),0)</f>
        <v>150.29</v>
      </c>
      <c r="BX28" s="364"/>
      <c r="BY28" s="131">
        <f>IFERROR(VLOOKUP($O28,'Table 3 185 MW (NTN) 2026)'!$B$13:$L$40,11,FALSE),0)</f>
        <v>136.37</v>
      </c>
      <c r="CD28">
        <f>SUM(AL$13:AL28)*BH28/1000</f>
        <v>0</v>
      </c>
      <c r="CE28">
        <f>SUM(AM$13:AM28)*BI28/1000</f>
        <v>0</v>
      </c>
      <c r="CF28">
        <f>SUM(AN$13:AN28)*BJ28/1000</f>
        <v>0</v>
      </c>
      <c r="CG28">
        <f>SUM(AO$13:AO28)*BK28/1000</f>
        <v>0</v>
      </c>
      <c r="CH28">
        <f>SUM(AP$13:AP28)*BL28/1000</f>
        <v>0</v>
      </c>
      <c r="CI28">
        <f>SUM(AQ$13:AQ28)*BM28/1000</f>
        <v>0</v>
      </c>
      <c r="CJ28">
        <f>SUM(AR$13:AR28)*BN28/1000</f>
        <v>0</v>
      </c>
      <c r="CK28">
        <f>SUM(AS$13:AS28)*BO28/1000</f>
        <v>0</v>
      </c>
      <c r="CL28">
        <f>SUM(AT$13:AT28)*BP28/1000</f>
        <v>0</v>
      </c>
      <c r="CM28">
        <f>SUM(AU$13:AU28)*BQ28/1000</f>
        <v>0</v>
      </c>
      <c r="CN28">
        <f>SUM(AV$13:AV28)*BR28/1000</f>
        <v>0</v>
      </c>
      <c r="CO28">
        <f>SUM(AW$13:AW28)*BS28/1000</f>
        <v>0</v>
      </c>
      <c r="CP28">
        <f>SUM(AX$13:AX28)*BT28/1000</f>
        <v>0</v>
      </c>
      <c r="CQ28">
        <f>SUM(AY$13:AY28)*BU28/1000</f>
        <v>0</v>
      </c>
      <c r="CR28">
        <f>SUM(AZ$13:AZ28)*BV28/1000</f>
        <v>0</v>
      </c>
      <c r="CS28">
        <f>SUM(BA$13:BA28)*BW28/1000</f>
        <v>0</v>
      </c>
      <c r="CT28">
        <f>SUM(BB$13:BB28)*BX28/1000</f>
        <v>0</v>
      </c>
      <c r="CU28">
        <f>SUM(BC$13:BC28)*BY28/1000</f>
        <v>1.4066835851758108</v>
      </c>
      <c r="CV28">
        <f>SUM(BD$13:BD28)*BZ28/1000</f>
        <v>0</v>
      </c>
      <c r="CW28">
        <f>SUM(BE$13:BE28)*CA28/1000</f>
        <v>0</v>
      </c>
      <c r="CX28">
        <f>SUM(BF$13:BF28)*CB28/1000</f>
        <v>0</v>
      </c>
      <c r="CY28">
        <f t="shared" si="43"/>
        <v>1.4066835851758108</v>
      </c>
      <c r="DA28">
        <f t="shared" si="37"/>
        <v>2035</v>
      </c>
      <c r="DB28" s="89">
        <f>IFERROR(VLOOKUP($DA28,'Table 3 TransCost'!$B$10:$E$40,4,FALSE),0)</f>
        <v>60.94</v>
      </c>
      <c r="DC28" s="178">
        <f t="shared" si="41"/>
        <v>0</v>
      </c>
    </row>
    <row r="29" spans="2:107" ht="13.8">
      <c r="B29" s="15">
        <f t="shared" si="38"/>
        <v>2036</v>
      </c>
      <c r="C29" s="9">
        <f t="shared" si="17"/>
        <v>143.63913561320791</v>
      </c>
      <c r="D29" s="45"/>
      <c r="E29" s="9">
        <f t="shared" ca="1" si="39"/>
        <v>37.060177657707257</v>
      </c>
      <c r="F29" s="37"/>
      <c r="G29" s="14">
        <f t="shared" ca="1" si="42"/>
        <v>53.41253826941125</v>
      </c>
      <c r="H29" s="36"/>
      <c r="I29" s="178"/>
      <c r="J29" s="178"/>
      <c r="K29" s="50"/>
      <c r="M29" s="113"/>
      <c r="O29">
        <f t="shared" si="18"/>
        <v>2036</v>
      </c>
      <c r="P29">
        <v>0</v>
      </c>
      <c r="Q29">
        <v>0</v>
      </c>
      <c r="R29">
        <v>0</v>
      </c>
      <c r="S29" s="363">
        <v>0</v>
      </c>
      <c r="T29" s="363">
        <v>0</v>
      </c>
      <c r="U29" s="178">
        <v>0</v>
      </c>
      <c r="V29" s="363">
        <v>0</v>
      </c>
      <c r="W29" s="363">
        <v>0</v>
      </c>
      <c r="X29" s="363">
        <v>0</v>
      </c>
      <c r="Y29" s="363">
        <v>0</v>
      </c>
      <c r="Z29" s="363">
        <v>0</v>
      </c>
      <c r="AA29" s="363">
        <v>0</v>
      </c>
      <c r="AB29" s="363">
        <v>0</v>
      </c>
      <c r="AC29" s="363">
        <v>0</v>
      </c>
      <c r="AD29" s="363">
        <v>0</v>
      </c>
      <c r="AE29" s="363">
        <v>0</v>
      </c>
      <c r="AF29" s="363">
        <v>0</v>
      </c>
      <c r="AG29" s="363">
        <v>0</v>
      </c>
      <c r="AL29">
        <f t="shared" si="19"/>
        <v>0</v>
      </c>
      <c r="AM29">
        <f t="shared" si="19"/>
        <v>0</v>
      </c>
      <c r="AN29">
        <f t="shared" si="20"/>
        <v>0</v>
      </c>
      <c r="AO29">
        <f t="shared" si="21"/>
        <v>0</v>
      </c>
      <c r="AP29">
        <f t="shared" si="22"/>
        <v>0</v>
      </c>
      <c r="AQ29">
        <f t="shared" si="23"/>
        <v>0</v>
      </c>
      <c r="AR29">
        <f t="shared" si="24"/>
        <v>0</v>
      </c>
      <c r="AS29">
        <f t="shared" si="25"/>
        <v>0</v>
      </c>
      <c r="AT29">
        <f t="shared" si="26"/>
        <v>0</v>
      </c>
      <c r="AU29">
        <f t="shared" si="27"/>
        <v>0</v>
      </c>
      <c r="AV29">
        <f t="shared" si="28"/>
        <v>0</v>
      </c>
      <c r="AW29">
        <f t="shared" si="29"/>
        <v>0</v>
      </c>
      <c r="AX29">
        <f t="shared" si="30"/>
        <v>0</v>
      </c>
      <c r="AY29">
        <f t="shared" si="31"/>
        <v>0</v>
      </c>
      <c r="AZ29">
        <f t="shared" si="32"/>
        <v>0</v>
      </c>
      <c r="BA29">
        <f t="shared" si="33"/>
        <v>0</v>
      </c>
      <c r="BB29">
        <f t="shared" si="34"/>
        <v>0</v>
      </c>
      <c r="BC29">
        <f t="shared" si="35"/>
        <v>0</v>
      </c>
      <c r="BG29">
        <f t="shared" si="40"/>
        <v>2036</v>
      </c>
      <c r="BH29" s="131">
        <f>IFERROR(VLOOKUP($O29,'Table 3 ID Wind_2030'!$B$10:$K$37,10,FALSE),0)</f>
        <v>155.07950750288572</v>
      </c>
      <c r="BI29" s="131">
        <f>IFERROR(VLOOKUP($O29,'Table 3 UT CP Wind_2023'!$B$10:$K$37,10,FALSE),0)</f>
        <v>161.50782608695653</v>
      </c>
      <c r="BJ29" s="131">
        <f>IFERROR(VLOOKUP($O29,'Table 3 WYAE Wind_2024'!$B$10:$L$37,11,FALSE),0)</f>
        <v>217.77979166666668</v>
      </c>
      <c r="BK29" s="131">
        <f>IFERROR(VLOOKUP($O29,'Table 3 YK Wind wS_2029'!$B$10:$K$37,10,FALSE),0)</f>
        <v>166.50367346938776</v>
      </c>
      <c r="BL29" s="365"/>
      <c r="BM29" s="131">
        <f>IFERROR(VLOOKUP($O29,'Table 3 ID Wind wS_2032'!$B$10:$K$38,10,FALSE),0)</f>
        <v>168.31185430463574</v>
      </c>
      <c r="BN29" s="131">
        <f>IFERROR(VLOOKUP($O29,'Table 3 PV wS YK_2024'!$B$10:$K$40,10,FALSE),0)</f>
        <v>122.45</v>
      </c>
      <c r="BO29" s="365"/>
      <c r="BP29" s="131">
        <f>IFERROR(VLOOKUP($O29,'Table 3 PV wS SO_2024'!$B$10:$K$40,10,FALSE),0)</f>
        <v>122.05000000000001</v>
      </c>
      <c r="BQ29" s="365"/>
      <c r="BR29" s="131">
        <f>IFERROR(VLOOKUP($O29,'Table 3 PV wS UTN_2024'!$B$10:$K$40,10,FALSE),0)</f>
        <v>120.99000000000001</v>
      </c>
      <c r="BS29" s="131">
        <f>IFERROR(VLOOKUP($O29,'Table 3 PV wS JB_2024'!$B$10:$K$40,10,FALSE),0)</f>
        <v>117.5</v>
      </c>
      <c r="BT29" s="131">
        <f>IFERROR(VLOOKUP($O29,'Table 3 PV wS JB_2029'!$B$10:$K$40,10,FALSE),0)</f>
        <v>107.72</v>
      </c>
      <c r="BU29" s="365"/>
      <c r="BV29" s="131">
        <f>IFERROR(VLOOKUP($O29,'Table 3 PV wS UTS_2024'!$B$10:$K$38,10,FALSE),0)</f>
        <v>119.63000000000001</v>
      </c>
      <c r="BW29" s="131">
        <f>IFERROR(VLOOKUP($O29,'Table 3 PV wS UTS_2030'!$B$10:$K$38,10,FALSE),0)</f>
        <v>153.44</v>
      </c>
      <c r="BX29" s="364"/>
      <c r="BY29" s="131">
        <f>IFERROR(VLOOKUP($O29,'Table 3 185 MW (NTN) 2026)'!$B$13:$L$40,11,FALSE),0)</f>
        <v>139.25</v>
      </c>
      <c r="CD29">
        <f>SUM(AL$13:AL29)*BH29/1000</f>
        <v>0</v>
      </c>
      <c r="CE29">
        <f>SUM(AM$13:AM29)*BI29/1000</f>
        <v>0</v>
      </c>
      <c r="CF29">
        <f>SUM(AN$13:AN29)*BJ29/1000</f>
        <v>0</v>
      </c>
      <c r="CG29">
        <f>SUM(AO$13:AO29)*BK29/1000</f>
        <v>0</v>
      </c>
      <c r="CH29">
        <f>SUM(AP$13:AP29)*BL29/1000</f>
        <v>0</v>
      </c>
      <c r="CI29">
        <f>SUM(AQ$13:AQ29)*BM29/1000</f>
        <v>0</v>
      </c>
      <c r="CJ29">
        <f>SUM(AR$13:AR29)*BN29/1000</f>
        <v>0</v>
      </c>
      <c r="CK29">
        <f>SUM(AS$13:AS29)*BO29/1000</f>
        <v>0</v>
      </c>
      <c r="CL29">
        <f>SUM(AT$13:AT29)*BP29/1000</f>
        <v>0</v>
      </c>
      <c r="CM29">
        <f>SUM(AU$13:AU29)*BQ29/1000</f>
        <v>0</v>
      </c>
      <c r="CN29">
        <f>SUM(AV$13:AV29)*BR29/1000</f>
        <v>0</v>
      </c>
      <c r="CO29">
        <f>SUM(AW$13:AW29)*BS29/1000</f>
        <v>0</v>
      </c>
      <c r="CP29">
        <f>SUM(AX$13:AX29)*BT29/1000</f>
        <v>0</v>
      </c>
      <c r="CQ29">
        <f>SUM(AY$13:AY29)*BU29/1000</f>
        <v>0</v>
      </c>
      <c r="CR29">
        <f>SUM(AZ$13:AZ29)*BV29/1000</f>
        <v>0</v>
      </c>
      <c r="CS29">
        <f>SUM(BA$13:BA29)*BW29/1000</f>
        <v>0</v>
      </c>
      <c r="CT29">
        <f>SUM(BB$13:BB29)*BX29/1000</f>
        <v>0</v>
      </c>
      <c r="CU29">
        <f>SUM(BC$13:BC29)*BY29/1000</f>
        <v>1.4363913561320791</v>
      </c>
      <c r="CV29">
        <f>SUM(BD$13:BD29)*BZ29/1000</f>
        <v>0</v>
      </c>
      <c r="CW29">
        <f>SUM(BE$13:BE29)*CA29/1000</f>
        <v>0</v>
      </c>
      <c r="CX29">
        <f>SUM(BF$13:BF29)*CB29/1000</f>
        <v>0</v>
      </c>
      <c r="CY29">
        <f t="shared" si="43"/>
        <v>1.4363913561320791</v>
      </c>
      <c r="DA29">
        <f t="shared" si="37"/>
        <v>2036</v>
      </c>
      <c r="DB29" s="89">
        <f>IFERROR(VLOOKUP($DA29,'Table 3 TransCost'!$B$10:$E$40,4,FALSE),0)</f>
        <v>62.22</v>
      </c>
      <c r="DC29" s="178">
        <f t="shared" si="41"/>
        <v>0</v>
      </c>
    </row>
    <row r="30" spans="2:107" ht="13.8">
      <c r="B30" s="15">
        <f t="shared" si="38"/>
        <v>2037</v>
      </c>
      <c r="C30" s="9">
        <f t="shared" si="17"/>
        <v>146.64085830358087</v>
      </c>
      <c r="D30" s="45"/>
      <c r="E30" s="9">
        <f t="shared" ca="1" si="39"/>
        <v>38.080733625598967</v>
      </c>
      <c r="F30" s="37"/>
      <c r="G30" s="14">
        <f t="shared" ca="1" si="42"/>
        <v>54.820557632857067</v>
      </c>
      <c r="H30" s="36"/>
      <c r="I30" s="178"/>
      <c r="J30" s="178"/>
      <c r="K30" s="50"/>
      <c r="M30" s="113"/>
      <c r="O30">
        <f t="shared" si="18"/>
        <v>2037</v>
      </c>
      <c r="P30">
        <v>0</v>
      </c>
      <c r="Q30">
        <v>0</v>
      </c>
      <c r="R30">
        <v>0</v>
      </c>
      <c r="S30" s="363">
        <v>0</v>
      </c>
      <c r="T30" s="363">
        <v>0</v>
      </c>
      <c r="U30" s="178">
        <v>0</v>
      </c>
      <c r="V30" s="363">
        <v>0</v>
      </c>
      <c r="W30" s="363">
        <v>0</v>
      </c>
      <c r="X30" s="363">
        <v>0</v>
      </c>
      <c r="Y30" s="363">
        <v>0</v>
      </c>
      <c r="Z30" s="363">
        <v>0</v>
      </c>
      <c r="AA30" s="363">
        <v>0</v>
      </c>
      <c r="AB30" s="363">
        <v>0</v>
      </c>
      <c r="AC30" s="363">
        <v>0</v>
      </c>
      <c r="AD30" s="363">
        <v>0</v>
      </c>
      <c r="AE30" s="363">
        <v>0</v>
      </c>
      <c r="AF30" s="363">
        <v>0</v>
      </c>
      <c r="AG30" s="363">
        <v>0</v>
      </c>
      <c r="AL30">
        <f t="shared" si="19"/>
        <v>0</v>
      </c>
      <c r="AM30">
        <f t="shared" si="19"/>
        <v>0</v>
      </c>
      <c r="AN30">
        <f t="shared" si="20"/>
        <v>0</v>
      </c>
      <c r="AO30">
        <f t="shared" si="21"/>
        <v>0</v>
      </c>
      <c r="AP30">
        <f t="shared" si="22"/>
        <v>0</v>
      </c>
      <c r="AQ30">
        <f t="shared" si="23"/>
        <v>0</v>
      </c>
      <c r="AR30">
        <f t="shared" si="24"/>
        <v>0</v>
      </c>
      <c r="AS30">
        <f t="shared" si="25"/>
        <v>0</v>
      </c>
      <c r="AT30">
        <f t="shared" si="26"/>
        <v>0</v>
      </c>
      <c r="AU30">
        <f t="shared" si="27"/>
        <v>0</v>
      </c>
      <c r="AV30">
        <f t="shared" si="28"/>
        <v>0</v>
      </c>
      <c r="AW30">
        <f t="shared" si="29"/>
        <v>0</v>
      </c>
      <c r="AX30">
        <f t="shared" si="30"/>
        <v>0</v>
      </c>
      <c r="AY30">
        <f t="shared" si="31"/>
        <v>0</v>
      </c>
      <c r="AZ30">
        <f t="shared" si="32"/>
        <v>0</v>
      </c>
      <c r="BA30">
        <f t="shared" si="33"/>
        <v>0</v>
      </c>
      <c r="BB30">
        <f t="shared" si="34"/>
        <v>0</v>
      </c>
      <c r="BC30">
        <f t="shared" si="35"/>
        <v>0</v>
      </c>
      <c r="BG30">
        <f t="shared" si="40"/>
        <v>2037</v>
      </c>
      <c r="BH30" s="131">
        <f>IFERROR(VLOOKUP($O30,'Table 3 ID Wind_2030'!$B$10:$K$37,10,FALSE),0)</f>
        <v>158.4096921893036</v>
      </c>
      <c r="BI30" s="131">
        <f>IFERROR(VLOOKUP($O30,'Table 3 UT CP Wind_2023'!$B$10:$K$37,10,FALSE),0)</f>
        <v>164.97333333333333</v>
      </c>
      <c r="BJ30" s="131">
        <f>IFERROR(VLOOKUP($O30,'Table 3 WYAE Wind_2024'!$B$10:$L$37,11,FALSE),0)</f>
        <v>222.43</v>
      </c>
      <c r="BK30" s="131">
        <f>IFERROR(VLOOKUP($O30,'Table 3 YK Wind wS_2029'!$B$10:$K$37,10,FALSE),0)</f>
        <v>170.09795918367348</v>
      </c>
      <c r="BL30" s="365"/>
      <c r="BM30" s="131">
        <f>IFERROR(VLOOKUP($O30,'Table 3 ID Wind wS_2032'!$B$10:$K$38,10,FALSE),0)</f>
        <v>171.91066225165562</v>
      </c>
      <c r="BN30" s="131">
        <f>IFERROR(VLOOKUP($O30,'Table 3 PV wS YK_2024'!$B$10:$K$40,10,FALSE),0)</f>
        <v>125.02</v>
      </c>
      <c r="BO30" s="365"/>
      <c r="BP30" s="131">
        <f>IFERROR(VLOOKUP($O30,'Table 3 PV wS SO_2024'!$B$10:$K$40,10,FALSE),0)</f>
        <v>124.61</v>
      </c>
      <c r="BQ30" s="365"/>
      <c r="BR30" s="131">
        <f>IFERROR(VLOOKUP($O30,'Table 3 PV wS UTN_2024'!$B$10:$K$40,10,FALSE),0)</f>
        <v>123.53</v>
      </c>
      <c r="BS30" s="131">
        <f>IFERROR(VLOOKUP($O30,'Table 3 PV wS JB_2024'!$B$10:$K$40,10,FALSE),0)</f>
        <v>119.96</v>
      </c>
      <c r="BT30" s="131">
        <f>IFERROR(VLOOKUP($O30,'Table 3 PV wS JB_2029'!$B$10:$K$40,10,FALSE),0)</f>
        <v>109.98</v>
      </c>
      <c r="BU30" s="365"/>
      <c r="BV30" s="131">
        <f>IFERROR(VLOOKUP($O30,'Table 3 PV wS UTS_2024'!$B$10:$K$38,10,FALSE),0)</f>
        <v>122.14</v>
      </c>
      <c r="BW30" s="131">
        <f>IFERROR(VLOOKUP($O30,'Table 3 PV wS UTS_2030'!$B$10:$K$38,10,FALSE),0)</f>
        <v>156.65</v>
      </c>
      <c r="BX30" s="364"/>
      <c r="BY30" s="131">
        <f>IFERROR(VLOOKUP($O30,'Table 3 185 MW (NTN) 2026)'!$B$13:$L$40,11,FALSE),0)</f>
        <v>142.16</v>
      </c>
      <c r="CD30">
        <f>SUM(AL$13:AL30)*BH30/1000</f>
        <v>0</v>
      </c>
      <c r="CE30">
        <f>SUM(AM$13:AM30)*BI30/1000</f>
        <v>0</v>
      </c>
      <c r="CF30">
        <f>SUM(AN$13:AN30)*BJ30/1000</f>
        <v>0</v>
      </c>
      <c r="CG30">
        <f>SUM(AO$13:AO30)*BK30/1000</f>
        <v>0</v>
      </c>
      <c r="CH30">
        <f>SUM(AP$13:AP30)*BL30/1000</f>
        <v>0</v>
      </c>
      <c r="CI30">
        <f>SUM(AQ$13:AQ30)*BM30/1000</f>
        <v>0</v>
      </c>
      <c r="CJ30">
        <f>SUM(AR$13:AR30)*BN30/1000</f>
        <v>0</v>
      </c>
      <c r="CK30">
        <f>SUM(AS$13:AS30)*BO30/1000</f>
        <v>0</v>
      </c>
      <c r="CL30">
        <f>SUM(AT$13:AT30)*BP30/1000</f>
        <v>0</v>
      </c>
      <c r="CM30">
        <f>SUM(AU$13:AU30)*BQ30/1000</f>
        <v>0</v>
      </c>
      <c r="CN30">
        <f>SUM(AV$13:AV30)*BR30/1000</f>
        <v>0</v>
      </c>
      <c r="CO30">
        <f>SUM(AW$13:AW30)*BS30/1000</f>
        <v>0</v>
      </c>
      <c r="CP30">
        <f>SUM(AX$13:AX30)*BT30/1000</f>
        <v>0</v>
      </c>
      <c r="CQ30">
        <f>SUM(AY$13:AY30)*BU30/1000</f>
        <v>0</v>
      </c>
      <c r="CR30">
        <f>SUM(AZ$13:AZ30)*BV30/1000</f>
        <v>0</v>
      </c>
      <c r="CS30">
        <f>SUM(BA$13:BA30)*BW30/1000</f>
        <v>0</v>
      </c>
      <c r="CT30">
        <f>SUM(BB$13:BB30)*BX30/1000</f>
        <v>0</v>
      </c>
      <c r="CU30">
        <f>SUM(BC$13:BC30)*BY30/1000</f>
        <v>1.4664085830358087</v>
      </c>
      <c r="CV30">
        <f>SUM(BD$13:BD30)*BZ30/1000</f>
        <v>0</v>
      </c>
      <c r="CW30">
        <f>SUM(BE$13:BE30)*CA30/1000</f>
        <v>0</v>
      </c>
      <c r="CX30">
        <f>SUM(BF$13:BF30)*CB30/1000</f>
        <v>0</v>
      </c>
      <c r="CY30">
        <f t="shared" si="43"/>
        <v>1.4664085830358087</v>
      </c>
      <c r="DA30">
        <f t="shared" si="37"/>
        <v>2037</v>
      </c>
      <c r="DB30" s="89">
        <f>IFERROR(VLOOKUP($DA30,'Table 3 TransCost'!$B$10:$E$40,4,FALSE),0)</f>
        <v>63.53</v>
      </c>
      <c r="DC30" s="178">
        <f t="shared" si="41"/>
        <v>0</v>
      </c>
    </row>
    <row r="31" spans="2:107" ht="13.8">
      <c r="B31" s="15">
        <f t="shared" si="38"/>
        <v>2038</v>
      </c>
      <c r="C31" s="9">
        <f t="shared" si="17"/>
        <v>149.7251025799435</v>
      </c>
      <c r="D31" s="45"/>
      <c r="E31" s="9">
        <f t="shared" ca="1" si="39"/>
        <v>38.7766094284042</v>
      </c>
      <c r="F31" s="37"/>
      <c r="G31" s="14">
        <f t="shared" ca="1" si="42"/>
        <v>55.868516115612351</v>
      </c>
      <c r="H31" s="36"/>
      <c r="I31" s="178"/>
      <c r="J31" s="178"/>
      <c r="K31" s="50"/>
      <c r="M31" s="113"/>
      <c r="O31">
        <f t="shared" si="18"/>
        <v>2038</v>
      </c>
      <c r="T31" s="178"/>
      <c r="U31" s="178"/>
      <c r="AL31">
        <f t="shared" si="19"/>
        <v>0</v>
      </c>
      <c r="AM31">
        <f t="shared" si="19"/>
        <v>0</v>
      </c>
      <c r="AN31">
        <f t="shared" si="20"/>
        <v>0</v>
      </c>
      <c r="AO31">
        <f t="shared" si="21"/>
        <v>0</v>
      </c>
      <c r="AP31">
        <f t="shared" si="22"/>
        <v>0</v>
      </c>
      <c r="AQ31">
        <f t="shared" si="23"/>
        <v>0</v>
      </c>
      <c r="AR31">
        <f t="shared" si="24"/>
        <v>0</v>
      </c>
      <c r="AS31">
        <f t="shared" si="25"/>
        <v>0</v>
      </c>
      <c r="AT31">
        <f t="shared" si="26"/>
        <v>0</v>
      </c>
      <c r="AU31">
        <f t="shared" si="27"/>
        <v>0</v>
      </c>
      <c r="AV31">
        <f t="shared" si="28"/>
        <v>0</v>
      </c>
      <c r="AW31">
        <f t="shared" si="29"/>
        <v>0</v>
      </c>
      <c r="AX31">
        <f t="shared" si="30"/>
        <v>0</v>
      </c>
      <c r="AY31">
        <f t="shared" si="31"/>
        <v>0</v>
      </c>
      <c r="AZ31">
        <f t="shared" si="32"/>
        <v>0</v>
      </c>
      <c r="BA31">
        <f t="shared" si="33"/>
        <v>0</v>
      </c>
      <c r="BB31">
        <f t="shared" si="34"/>
        <v>0</v>
      </c>
      <c r="BC31">
        <f t="shared" si="35"/>
        <v>0</v>
      </c>
      <c r="BG31">
        <f t="shared" si="40"/>
        <v>2038</v>
      </c>
      <c r="BH31" s="131">
        <f>IFERROR(VLOOKUP($O31,'Table 3 ID Wind_2030'!$B$10:$K$37,10,FALSE),0)</f>
        <v>161.81065794536363</v>
      </c>
      <c r="BI31" s="131">
        <f>IFERROR(VLOOKUP($O31,'Table 3 UT CP Wind_2023'!$B$10:$K$37,10,FALSE),0)</f>
        <v>168.51782608695655</v>
      </c>
      <c r="BJ31" s="131">
        <f>IFERROR(VLOOKUP($O31,'Table 3 WYAE Wind_2024'!$B$10:$L$37,11,FALSE),0)</f>
        <v>227.17989583333332</v>
      </c>
      <c r="BK31" s="131">
        <f>IFERROR(VLOOKUP($O31,'Table 3 YK Wind wS_2029'!$B$10:$K$37,10,FALSE),0)</f>
        <v>173.7522448979592</v>
      </c>
      <c r="BL31" s="365"/>
      <c r="BM31" s="131">
        <f>IFERROR(VLOOKUP($O31,'Table 3 ID Wind wS_2032'!$B$10:$K$38,10,FALSE),0)</f>
        <v>175.5694701986755</v>
      </c>
      <c r="BN31" s="131">
        <f>IFERROR(VLOOKUP($O31,'Table 3 PV wS YK_2024'!$B$10:$K$40,10,FALSE),0)</f>
        <v>127.65</v>
      </c>
      <c r="BO31" s="365"/>
      <c r="BP31" s="131">
        <f>IFERROR(VLOOKUP($O31,'Table 3 PV wS SO_2024'!$B$10:$K$40,10,FALSE),0)</f>
        <v>127.23</v>
      </c>
      <c r="BQ31" s="365"/>
      <c r="BR31" s="131">
        <f>IFERROR(VLOOKUP($O31,'Table 3 PV wS UTN_2024'!$B$10:$K$40,10,FALSE),0)</f>
        <v>126.12</v>
      </c>
      <c r="BS31" s="131">
        <f>IFERROR(VLOOKUP($O31,'Table 3 PV wS JB_2024'!$B$10:$K$40,10,FALSE),0)</f>
        <v>122.48</v>
      </c>
      <c r="BT31" s="131">
        <f>IFERROR(VLOOKUP($O31,'Table 3 PV wS JB_2029'!$B$10:$K$40,10,FALSE),0)</f>
        <v>112.29</v>
      </c>
      <c r="BU31" s="365"/>
      <c r="BV31" s="131">
        <f>IFERROR(VLOOKUP($O31,'Table 3 PV wS UTS_2024'!$B$10:$K$38,10,FALSE),0)</f>
        <v>124.7</v>
      </c>
      <c r="BW31" s="131">
        <f>IFERROR(VLOOKUP($O31,'Table 3 PV wS UTS_2030'!$B$10:$K$38,10,FALSE),0)</f>
        <v>159.94</v>
      </c>
      <c r="BX31" s="364"/>
      <c r="BY31" s="131">
        <f>IFERROR(VLOOKUP($O31,'Table 3 185 MW (NTN) 2026)'!$B$13:$L$40,11,FALSE),0)</f>
        <v>145.15</v>
      </c>
      <c r="CD31">
        <f>SUM(AL$13:AL31)*BH31/1000</f>
        <v>0</v>
      </c>
      <c r="CE31">
        <f>SUM(AM$13:AM31)*BI31/1000</f>
        <v>0</v>
      </c>
      <c r="CF31">
        <f>SUM(AN$13:AN31)*BJ31/1000</f>
        <v>0</v>
      </c>
      <c r="CG31">
        <f>SUM(AO$13:AO31)*BK31/1000</f>
        <v>0</v>
      </c>
      <c r="CH31">
        <f>SUM(AP$13:AP31)*BL31/1000</f>
        <v>0</v>
      </c>
      <c r="CI31">
        <f>SUM(AQ$13:AQ31)*BM31/1000</f>
        <v>0</v>
      </c>
      <c r="CJ31">
        <f>SUM(AR$13:AR31)*BN31/1000</f>
        <v>0</v>
      </c>
      <c r="CK31">
        <f>SUM(AS$13:AS31)*BO31/1000</f>
        <v>0</v>
      </c>
      <c r="CL31">
        <f>SUM(AT$13:AT31)*BP31/1000</f>
        <v>0</v>
      </c>
      <c r="CM31">
        <f>SUM(AU$13:AU31)*BQ31/1000</f>
        <v>0</v>
      </c>
      <c r="CN31">
        <f>SUM(AV$13:AV31)*BR31/1000</f>
        <v>0</v>
      </c>
      <c r="CO31">
        <f>SUM(AW$13:AW31)*BS31/1000</f>
        <v>0</v>
      </c>
      <c r="CP31">
        <f>SUM(AX$13:AX31)*BT31/1000</f>
        <v>0</v>
      </c>
      <c r="CQ31">
        <f>SUM(AY$13:AY31)*BU31/1000</f>
        <v>0</v>
      </c>
      <c r="CR31">
        <f>SUM(AZ$13:AZ31)*BV31/1000</f>
        <v>0</v>
      </c>
      <c r="CS31">
        <f>SUM(BA$13:BA31)*BW31/1000</f>
        <v>0</v>
      </c>
      <c r="CT31">
        <f>SUM(BB$13:BB31)*BX31/1000</f>
        <v>0</v>
      </c>
      <c r="CU31">
        <f>SUM(BC$13:BC31)*BY31/1000</f>
        <v>1.4972510257994349</v>
      </c>
      <c r="CV31">
        <f>SUM(BD$13:BD31)*BZ31/1000</f>
        <v>0</v>
      </c>
      <c r="CW31">
        <f>SUM(BE$13:BE31)*CA31/1000</f>
        <v>0</v>
      </c>
      <c r="CX31">
        <f>SUM(BF$13:BF31)*CB31/1000</f>
        <v>0</v>
      </c>
      <c r="CY31">
        <f t="shared" si="43"/>
        <v>1.4972510257994349</v>
      </c>
      <c r="DA31">
        <f t="shared" si="37"/>
        <v>2038</v>
      </c>
      <c r="DB31" s="89">
        <f>IFERROR(VLOOKUP($DA31,'Table 3 TransCost'!$B$10:$E$40,4,FALSE),0)</f>
        <v>64.86</v>
      </c>
      <c r="DC31" s="178">
        <f t="shared" si="41"/>
        <v>0</v>
      </c>
    </row>
    <row r="32" spans="2:107" ht="13.8">
      <c r="B32" s="15">
        <f t="shared" si="38"/>
        <v>2039</v>
      </c>
      <c r="C32" s="9">
        <f t="shared" si="17"/>
        <v>152.85060764930091</v>
      </c>
      <c r="D32" s="45"/>
      <c r="E32" s="9">
        <f t="shared" ca="1" si="39"/>
        <v>39.590918226400674</v>
      </c>
      <c r="F32" s="37"/>
      <c r="G32" s="14">
        <f t="shared" ca="1" si="42"/>
        <v>57.039617729745537</v>
      </c>
      <c r="H32" s="36"/>
      <c r="I32" s="178"/>
      <c r="J32" s="178"/>
      <c r="K32" s="50"/>
      <c r="M32" s="113"/>
      <c r="O32">
        <f t="shared" si="18"/>
        <v>2039</v>
      </c>
      <c r="AL32">
        <f t="shared" si="19"/>
        <v>0</v>
      </c>
      <c r="AM32">
        <f t="shared" si="19"/>
        <v>0</v>
      </c>
      <c r="AN32">
        <f t="shared" si="20"/>
        <v>0</v>
      </c>
      <c r="AO32">
        <f t="shared" si="21"/>
        <v>0</v>
      </c>
      <c r="AP32">
        <f t="shared" si="22"/>
        <v>0</v>
      </c>
      <c r="AQ32">
        <f t="shared" si="23"/>
        <v>0</v>
      </c>
      <c r="AR32">
        <f t="shared" si="24"/>
        <v>0</v>
      </c>
      <c r="AS32">
        <f t="shared" si="25"/>
        <v>0</v>
      </c>
      <c r="AT32">
        <f t="shared" si="26"/>
        <v>0</v>
      </c>
      <c r="AU32">
        <f t="shared" si="27"/>
        <v>0</v>
      </c>
      <c r="AV32">
        <f t="shared" si="28"/>
        <v>0</v>
      </c>
      <c r="AW32">
        <f t="shared" si="29"/>
        <v>0</v>
      </c>
      <c r="AX32">
        <f t="shared" si="30"/>
        <v>0</v>
      </c>
      <c r="AY32">
        <f t="shared" si="31"/>
        <v>0</v>
      </c>
      <c r="AZ32">
        <f t="shared" si="32"/>
        <v>0</v>
      </c>
      <c r="BA32">
        <f t="shared" si="33"/>
        <v>0</v>
      </c>
      <c r="BB32">
        <f t="shared" si="34"/>
        <v>0</v>
      </c>
      <c r="BC32">
        <f t="shared" si="35"/>
        <v>0</v>
      </c>
      <c r="BG32">
        <f t="shared" si="40"/>
        <v>2039</v>
      </c>
      <c r="BH32" s="131">
        <f>IFERROR(VLOOKUP($O32,'Table 3 ID Wind_2030'!$B$10:$K$37,10,FALSE),0)</f>
        <v>165.20999999999998</v>
      </c>
      <c r="BI32" s="131">
        <f>IFERROR(VLOOKUP($O32,'Table 3 UT CP Wind_2023'!$B$10:$K$37,10,FALSE),0)</f>
        <v>172.04999999999998</v>
      </c>
      <c r="BJ32" s="131">
        <f>IFERROR(VLOOKUP($O32,'Table 3 WYAE Wind_2024'!$B$10:$L$37,11,FALSE),0)</f>
        <v>231.95</v>
      </c>
      <c r="BK32" s="131">
        <f>IFERROR(VLOOKUP($O32,'Table 3 YK Wind wS_2029'!$B$10:$K$37,10,FALSE),0)</f>
        <v>177.39999999999998</v>
      </c>
      <c r="BL32" s="365"/>
      <c r="BM32" s="131">
        <f>IFERROR(VLOOKUP($O32,'Table 3 ID Wind wS_2032'!$B$10:$K$38,10,FALSE),0)</f>
        <v>179.25</v>
      </c>
      <c r="BN32" s="131">
        <f>IFERROR(VLOOKUP($O32,'Table 3 PV wS YK_2024'!$B$10:$K$40,10,FALSE),0)</f>
        <v>130.32999999999998</v>
      </c>
      <c r="BO32" s="365"/>
      <c r="BP32" s="131">
        <f>IFERROR(VLOOKUP($O32,'Table 3 PV wS SO_2024'!$B$10:$K$40,10,FALSE),0)</f>
        <v>129.91</v>
      </c>
      <c r="BQ32" s="365"/>
      <c r="BR32" s="131">
        <f>IFERROR(VLOOKUP($O32,'Table 3 PV wS UTN_2024'!$B$10:$K$40,10,FALSE),0)</f>
        <v>128.77000000000001</v>
      </c>
      <c r="BS32" s="131">
        <f>IFERROR(VLOOKUP($O32,'Table 3 PV wS JB_2024'!$B$10:$K$40,10,FALSE),0)</f>
        <v>125.06</v>
      </c>
      <c r="BT32" s="131">
        <f>IFERROR(VLOOKUP($O32,'Table 3 PV wS JB_2029'!$B$10:$K$40,10,FALSE),0)</f>
        <v>114.64999999999999</v>
      </c>
      <c r="BU32" s="365"/>
      <c r="BV32" s="131">
        <f>IFERROR(VLOOKUP($O32,'Table 3 PV wS UTS_2024'!$B$10:$K$38,10,FALSE),0)</f>
        <v>127.32</v>
      </c>
      <c r="BW32" s="131">
        <f>IFERROR(VLOOKUP($O32,'Table 3 PV wS UTS_2030'!$B$10:$K$38,10,FALSE),0)</f>
        <v>163.31</v>
      </c>
      <c r="BX32" s="364"/>
      <c r="BY32" s="131">
        <f>IFERROR(VLOOKUP($O32,'Table 3 185 MW (NTN) 2026)'!$B$13:$L$40,11,FALSE),0)</f>
        <v>148.18</v>
      </c>
      <c r="CD32">
        <f>SUM(AL$13:AL32)*BH32/1000</f>
        <v>0</v>
      </c>
      <c r="CE32">
        <f>SUM(AM$13:AM32)*BI32/1000</f>
        <v>0</v>
      </c>
      <c r="CF32">
        <f>SUM(AN$13:AN32)*BJ32/1000</f>
        <v>0</v>
      </c>
      <c r="CG32">
        <f>SUM(AO$13:AO32)*BK32/1000</f>
        <v>0</v>
      </c>
      <c r="CH32">
        <f>SUM(AP$13:AP32)*BL32/1000</f>
        <v>0</v>
      </c>
      <c r="CI32">
        <f>SUM(AQ$13:AQ32)*BM32/1000</f>
        <v>0</v>
      </c>
      <c r="CJ32">
        <f>SUM(AR$13:AR32)*BN32/1000</f>
        <v>0</v>
      </c>
      <c r="CK32">
        <f>SUM(AS$13:AS32)*BO32/1000</f>
        <v>0</v>
      </c>
      <c r="CL32">
        <f>SUM(AT$13:AT32)*BP32/1000</f>
        <v>0</v>
      </c>
      <c r="CM32">
        <f>SUM(AU$13:AU32)*BQ32/1000</f>
        <v>0</v>
      </c>
      <c r="CN32">
        <f>SUM(AV$13:AV32)*BR32/1000</f>
        <v>0</v>
      </c>
      <c r="CO32">
        <f>SUM(AW$13:AW32)*BS32/1000</f>
        <v>0</v>
      </c>
      <c r="CP32">
        <f>SUM(AX$13:AX32)*BT32/1000</f>
        <v>0</v>
      </c>
      <c r="CQ32">
        <f>SUM(AY$13:AY32)*BU32/1000</f>
        <v>0</v>
      </c>
      <c r="CR32">
        <f>SUM(AZ$13:AZ32)*BV32/1000</f>
        <v>0</v>
      </c>
      <c r="CS32">
        <f>SUM(BA$13:BA32)*BW32/1000</f>
        <v>0</v>
      </c>
      <c r="CT32">
        <f>SUM(BB$13:BB32)*BX32/1000</f>
        <v>0</v>
      </c>
      <c r="CU32">
        <f>SUM(BC$13:BC32)*BY32/1000</f>
        <v>1.528506076493009</v>
      </c>
      <c r="CV32">
        <f>SUM(BD$13:BD32)*BZ32/1000</f>
        <v>0</v>
      </c>
      <c r="CW32">
        <f>SUM(BE$13:BE32)*CA32/1000</f>
        <v>0</v>
      </c>
      <c r="CX32">
        <f>SUM(BF$13:BF32)*CB32/1000</f>
        <v>0</v>
      </c>
      <c r="CY32" s="172">
        <f t="shared" si="43"/>
        <v>1.528506076493009</v>
      </c>
      <c r="DA32">
        <f t="shared" si="37"/>
        <v>2039</v>
      </c>
      <c r="DB32" s="89">
        <f>IFERROR(VLOOKUP($DA32,'Table 3 TransCost'!$B$10:$E$40,4,FALSE),0)</f>
        <v>66.22</v>
      </c>
      <c r="DC32" s="178">
        <f t="shared" si="41"/>
        <v>0</v>
      </c>
    </row>
    <row r="33" spans="1:107" ht="13.8" hidden="1">
      <c r="B33" s="15">
        <f t="shared" si="38"/>
        <v>2040</v>
      </c>
      <c r="C33" s="9">
        <f t="shared" si="17"/>
        <v>0</v>
      </c>
      <c r="D33" s="45"/>
      <c r="E33" s="9" t="e">
        <f ca="1">SUMIF(INDIRECT("'Table 5'!$J$"&amp;$K$3&amp;":$J$"&amp;$K$4),B33,INDIRECT("'Table 5'!$c$"&amp;$K$3&amp;":$c$"&amp;$K$4))/SUMIF(INDIRECT("'Table 5'!$J$"&amp;$K$3&amp;":$J$"&amp;$K$4),B33,INDIRECT("'Table 5'!$f$"&amp;$K$3&amp;":$f$"&amp;$K$4))</f>
        <v>#DIV/0!</v>
      </c>
      <c r="F33" s="37"/>
      <c r="G33" s="14" t="e">
        <f t="shared" ref="G33" ca="1" si="44">SUMIF(INDIRECT("'Table 5'!$J$"&amp;$K$3&amp;":$J$"&amp;$K$4),B33,INDIRECT("'Table 5'!$e$"&amp;$K$3&amp;":$e$"&amp;$K$4))/SUMIF(INDIRECT("'Table 5'!$J$"&amp;$K$3&amp;":$J$"&amp;$K$4),B33,INDIRECT("'Table 5'!$f$"&amp;$K$3&amp;":$f$"&amp;$K$4))</f>
        <v>#DIV/0!</v>
      </c>
      <c r="H33" s="36"/>
      <c r="I33" s="178"/>
      <c r="J33" s="178"/>
      <c r="M33" s="113"/>
      <c r="O33">
        <f t="shared" ref="O33" si="45">B33</f>
        <v>2040</v>
      </c>
      <c r="P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L33">
        <f t="shared" si="19"/>
        <v>0</v>
      </c>
      <c r="AN33">
        <f t="shared" si="20"/>
        <v>0</v>
      </c>
      <c r="AO33">
        <f t="shared" si="21"/>
        <v>0</v>
      </c>
      <c r="AP33">
        <f t="shared" si="22"/>
        <v>0</v>
      </c>
      <c r="AQ33">
        <f t="shared" si="23"/>
        <v>0</v>
      </c>
      <c r="AR33">
        <f t="shared" si="24"/>
        <v>0</v>
      </c>
      <c r="AS33">
        <f t="shared" si="25"/>
        <v>0</v>
      </c>
      <c r="AT33">
        <f t="shared" si="26"/>
        <v>0</v>
      </c>
      <c r="AU33">
        <f t="shared" si="27"/>
        <v>0</v>
      </c>
      <c r="AV33">
        <f t="shared" si="28"/>
        <v>0</v>
      </c>
      <c r="AW33">
        <f t="shared" si="29"/>
        <v>0</v>
      </c>
      <c r="AX33">
        <f t="shared" si="30"/>
        <v>0</v>
      </c>
      <c r="AY33">
        <f t="shared" si="31"/>
        <v>0</v>
      </c>
      <c r="AZ33">
        <f t="shared" si="32"/>
        <v>0</v>
      </c>
      <c r="BA33">
        <f t="shared" si="33"/>
        <v>0</v>
      </c>
      <c r="BB33">
        <f>AF33/AF$5</f>
        <v>0</v>
      </c>
      <c r="BC33">
        <f t="shared" ref="BC33" si="46">AG33/AG$5</f>
        <v>0</v>
      </c>
      <c r="CY33" s="172"/>
      <c r="DB33" s="89"/>
      <c r="DC33" s="178"/>
    </row>
    <row r="34" spans="1:107" ht="13.8" hidden="1">
      <c r="B34" s="15">
        <f t="shared" si="38"/>
        <v>2041</v>
      </c>
      <c r="C34" s="9">
        <f t="shared" si="17"/>
        <v>0</v>
      </c>
      <c r="D34" s="45"/>
      <c r="E34" s="9" t="e">
        <f t="shared" ref="E34" ca="1" si="47">SUMIF(INDIRECT("'Table 5'!$J$"&amp;$K$3&amp;":$J$"&amp;$K$4),B34,INDIRECT("'Table 5'!$c$"&amp;$K$3&amp;":$c$"&amp;$K$4))/SUMIF(INDIRECT("'Table 5'!$J$"&amp;$K$3&amp;":$J$"&amp;$K$4),B34,INDIRECT("'Table 5'!$f$"&amp;$K$3&amp;":$f$"&amp;$K$4))</f>
        <v>#DIV/0!</v>
      </c>
      <c r="F34" s="37"/>
      <c r="G34" s="14" t="e">
        <f t="shared" ref="G34" ca="1" si="48">SUMIF(INDIRECT("'Table 5'!$J$"&amp;$K$3&amp;":$J$"&amp;$K$4),B34,INDIRECT("'Table 5'!$e$"&amp;$K$3&amp;":$e$"&amp;$K$4))/SUMIF(INDIRECT("'Table 5'!$J$"&amp;$K$3&amp;":$J$"&amp;$K$4),B34,INDIRECT("'Table 5'!$f$"&amp;$K$3&amp;":$f$"&amp;$K$4))</f>
        <v>#DIV/0!</v>
      </c>
      <c r="H34" s="36"/>
      <c r="I34" s="178"/>
      <c r="J34" s="178"/>
      <c r="M34" s="113"/>
      <c r="O34">
        <f t="shared" ref="O34" si="49">B34</f>
        <v>2041</v>
      </c>
      <c r="T34" s="178"/>
      <c r="U34" s="178"/>
      <c r="AL34">
        <f t="shared" ref="AL34" si="50">P34/P$5</f>
        <v>0</v>
      </c>
      <c r="AN34">
        <f t="shared" ref="AN34" si="51">R34/R$5</f>
        <v>0</v>
      </c>
      <c r="AO34">
        <f t="shared" ref="AO34" si="52">S34/S$5</f>
        <v>0</v>
      </c>
      <c r="AP34">
        <f t="shared" ref="AP34" si="53">T34/T$5</f>
        <v>0</v>
      </c>
      <c r="AQ34">
        <f t="shared" ref="AQ34" si="54">U34/U$5</f>
        <v>0</v>
      </c>
      <c r="AR34">
        <f t="shared" ref="AR34" si="55">V34/V$5</f>
        <v>0</v>
      </c>
      <c r="AS34">
        <f t="shared" ref="AS34" si="56">W34/W$5</f>
        <v>0</v>
      </c>
      <c r="AT34">
        <f t="shared" ref="AT34" si="57">X34/X$5</f>
        <v>0</v>
      </c>
      <c r="AU34">
        <f t="shared" ref="AU34" si="58">Y34/Y$5</f>
        <v>0</v>
      </c>
      <c r="AV34">
        <f t="shared" ref="AV34" si="59">Z34/Z$5</f>
        <v>0</v>
      </c>
      <c r="AW34">
        <f t="shared" ref="AW34" si="60">AA34/AA$5</f>
        <v>0</v>
      </c>
      <c r="AX34">
        <f t="shared" ref="AX34" si="61">AB34/AB$5</f>
        <v>0</v>
      </c>
      <c r="AY34">
        <f t="shared" ref="AY34" si="62">AC34/AC$5</f>
        <v>0</v>
      </c>
      <c r="AZ34">
        <f t="shared" ref="AZ34" si="63">AD34/AD$5</f>
        <v>0</v>
      </c>
      <c r="BA34">
        <f t="shared" ref="BA34" si="64">AE34/AE$5</f>
        <v>0</v>
      </c>
      <c r="BB34">
        <f t="shared" ref="BB34" si="65">AF34/AF$5</f>
        <v>0</v>
      </c>
      <c r="BC34">
        <f t="shared" ref="BC34" si="66">AG34/AG$5</f>
        <v>0</v>
      </c>
      <c r="CY34" s="172"/>
      <c r="DB34" s="89"/>
      <c r="DC34" s="178"/>
    </row>
    <row r="35" spans="1:107" ht="13.8">
      <c r="B35" s="168"/>
      <c r="C35" s="9"/>
      <c r="D35" s="45"/>
      <c r="E35" s="9"/>
      <c r="F35" s="37"/>
      <c r="G35" s="9"/>
      <c r="H35" s="36"/>
      <c r="I35" s="49"/>
      <c r="M35" s="113"/>
      <c r="BL35" t="s">
        <v>226</v>
      </c>
      <c r="BO35" t="s">
        <v>226</v>
      </c>
      <c r="BU35" t="s">
        <v>226</v>
      </c>
      <c r="BX35" t="s">
        <v>226</v>
      </c>
    </row>
    <row r="36" spans="1:107" ht="12" customHeight="1">
      <c r="B36" s="168"/>
      <c r="C36" s="9"/>
      <c r="D36" s="45"/>
      <c r="E36" s="9"/>
      <c r="F36" s="37"/>
      <c r="G36" s="9"/>
      <c r="H36" s="36"/>
      <c r="I36" s="49"/>
      <c r="M36" s="113"/>
      <c r="N36" t="s">
        <v>92</v>
      </c>
      <c r="P36">
        <v>2030</v>
      </c>
      <c r="R36">
        <v>2024</v>
      </c>
      <c r="S36">
        <v>2029</v>
      </c>
      <c r="T36">
        <v>2037</v>
      </c>
      <c r="U36">
        <v>2032</v>
      </c>
      <c r="V36">
        <v>2024</v>
      </c>
      <c r="W36">
        <v>2036</v>
      </c>
      <c r="X36">
        <v>2024</v>
      </c>
      <c r="Y36">
        <v>2033</v>
      </c>
      <c r="Z36">
        <v>2024</v>
      </c>
      <c r="AA36">
        <v>2024</v>
      </c>
      <c r="AB36">
        <v>2029</v>
      </c>
      <c r="AC36">
        <v>2038</v>
      </c>
      <c r="AD36">
        <v>2024</v>
      </c>
      <c r="AE36">
        <v>2030</v>
      </c>
      <c r="AF36">
        <v>2037</v>
      </c>
      <c r="AG36">
        <v>2026</v>
      </c>
    </row>
    <row r="37" spans="1:107">
      <c r="A37" s="385"/>
      <c r="B37" s="385"/>
      <c r="D37" s="9"/>
      <c r="F37" s="37"/>
      <c r="H37" s="36"/>
      <c r="I37"/>
      <c r="N37" t="s">
        <v>227</v>
      </c>
      <c r="P37" s="215">
        <v>0</v>
      </c>
      <c r="Q37" s="215"/>
      <c r="R37" s="215">
        <v>0</v>
      </c>
      <c r="S37" s="215">
        <v>0</v>
      </c>
      <c r="T37" s="215">
        <v>0</v>
      </c>
      <c r="U37" s="215">
        <v>0</v>
      </c>
      <c r="V37" s="215">
        <v>0</v>
      </c>
      <c r="W37" s="215">
        <v>0</v>
      </c>
      <c r="X37" s="215">
        <v>0</v>
      </c>
      <c r="Y37" s="215">
        <v>0</v>
      </c>
      <c r="Z37" s="215">
        <v>0</v>
      </c>
      <c r="AA37" s="215">
        <v>0</v>
      </c>
      <c r="AB37" s="215">
        <v>0</v>
      </c>
      <c r="AC37" s="215">
        <v>0</v>
      </c>
      <c r="AD37" s="215">
        <v>0</v>
      </c>
      <c r="AE37" s="215">
        <v>0</v>
      </c>
      <c r="AF37" s="215">
        <v>0</v>
      </c>
      <c r="AG37" s="215">
        <v>1</v>
      </c>
      <c r="AH37" s="215"/>
      <c r="AI37" s="215"/>
      <c r="AJ37" s="215"/>
    </row>
    <row r="38" spans="1:107">
      <c r="A38" s="196"/>
      <c r="B38" s="55"/>
      <c r="E38" s="5"/>
      <c r="I38" s="49" t="s">
        <v>160</v>
      </c>
      <c r="P38" s="170"/>
      <c r="Q38" s="170"/>
      <c r="R38" s="170"/>
      <c r="AA38" s="215"/>
      <c r="AB38" s="215"/>
      <c r="AC38" s="215"/>
      <c r="AD38" s="215"/>
      <c r="AE38" s="215"/>
      <c r="AF38" s="215"/>
      <c r="AG38" s="215"/>
      <c r="AH38" s="215"/>
      <c r="AI38" s="215"/>
      <c r="AJ38" s="215"/>
      <c r="AK38" s="215"/>
    </row>
    <row r="39" spans="1:107">
      <c r="B39" s="47"/>
      <c r="C39" s="9"/>
      <c r="D39" s="9"/>
      <c r="H39" s="36"/>
      <c r="I39" s="109">
        <v>6.9199999999999998E-2</v>
      </c>
    </row>
    <row r="40" spans="1:107">
      <c r="B40" s="48"/>
      <c r="E40" s="9"/>
      <c r="G40" s="198"/>
      <c r="H40" s="36"/>
    </row>
    <row r="41" spans="1:107">
      <c r="A41" s="386" t="str">
        <f>'Table 5'!A10</f>
        <v>15 Year Starting 2020</v>
      </c>
      <c r="B41" s="386"/>
      <c r="E41" s="9"/>
      <c r="G41" s="198"/>
      <c r="H41" s="36"/>
      <c r="P41" t="s">
        <v>112</v>
      </c>
    </row>
    <row r="42" spans="1:107" ht="13.5" customHeight="1">
      <c r="A42" s="55"/>
      <c r="B42" s="55" t="str">
        <f>" Levelized Prices (Nominal) @ "&amp;TEXT($I$39,"0.00%")&amp;" Discount Rate (1) (3) "</f>
        <v xml:space="preserve"> Levelized Prices (Nominal) @ 6.92% Discount Rate (1) (3) </v>
      </c>
      <c r="E42" s="9"/>
      <c r="G42" s="108"/>
      <c r="H42" s="36"/>
      <c r="P42" t="s">
        <v>111</v>
      </c>
      <c r="R42" s="286">
        <v>2.2799999999999997E-2</v>
      </c>
    </row>
    <row r="43" spans="1:107">
      <c r="A43" s="47"/>
      <c r="B43" s="47" t="s">
        <v>8</v>
      </c>
      <c r="C43" s="9">
        <f ca="1">'Table 5'!$D$10*(Study_CF*8.76)/'Table 5'!$F$10</f>
        <v>59.89523826061339</v>
      </c>
      <c r="D43" s="9"/>
      <c r="E43" s="9">
        <f ca="1">'Table 5'!$C$10/'Table 5'!$F$10</f>
        <v>20.065521764602327</v>
      </c>
      <c r="G43" s="198">
        <f ca="1">'Table 5'!$G$10</f>
        <v>26.902877730425775</v>
      </c>
      <c r="H43" s="36"/>
    </row>
    <row r="44" spans="1:107">
      <c r="A44" s="48"/>
      <c r="B44" s="48" t="s">
        <v>31</v>
      </c>
      <c r="E44" s="9"/>
      <c r="G44" s="198"/>
      <c r="H44" s="36"/>
    </row>
    <row r="45" spans="1:107" ht="6" customHeight="1">
      <c r="B45" s="48"/>
      <c r="E45" s="9"/>
      <c r="G45" s="198"/>
      <c r="H45" s="36"/>
      <c r="I45" s="221"/>
    </row>
    <row r="46" spans="1:107" ht="21" customHeight="1">
      <c r="A46" s="386" t="str">
        <f>'Table 5'!A9</f>
        <v>15 Year Starting 2022</v>
      </c>
      <c r="B46" s="386"/>
      <c r="E46" s="9"/>
      <c r="G46" s="108"/>
      <c r="H46" s="36"/>
    </row>
    <row r="47" spans="1:107" ht="13.8">
      <c r="B47" s="55" t="str">
        <f>" Levelized Prices (Nominal) @ "&amp;TEXT($I$39,"0.00%")&amp;" Discount Rate (1) (3) "</f>
        <v xml:space="preserve"> Levelized Prices (Nominal) @ 6.92% Discount Rate (1) (3) </v>
      </c>
      <c r="E47" s="5"/>
      <c r="H47" s="36"/>
      <c r="I47"/>
      <c r="M47" s="113"/>
    </row>
    <row r="48" spans="1:107">
      <c r="B48" s="47" t="s">
        <v>8</v>
      </c>
      <c r="C48" s="9">
        <f ca="1">'Table 5'!$D$9*(Study_CF*8.76)/'Table 5'!$F$9</f>
        <v>80.245461692799367</v>
      </c>
      <c r="D48" s="9"/>
      <c r="H48" s="36"/>
      <c r="I48"/>
    </row>
    <row r="49" spans="1:19">
      <c r="B49" s="48" t="s">
        <v>31</v>
      </c>
      <c r="E49" s="9">
        <f ca="1">'Table 5'!$C$9/'Table 5'!$F$9</f>
        <v>22.280112106947222</v>
      </c>
      <c r="G49" s="198">
        <f ca="1">'Table 5'!$G$9</f>
        <v>31.440552939458566</v>
      </c>
      <c r="H49" s="36"/>
      <c r="I49" s="221"/>
      <c r="S49" s="178"/>
    </row>
    <row r="50" spans="1:19" ht="8.25" customHeight="1">
      <c r="A50" s="386"/>
      <c r="B50" s="386"/>
      <c r="E50" s="9"/>
      <c r="G50" s="108"/>
      <c r="H50" s="36"/>
    </row>
    <row r="51" spans="1:19" ht="13.8">
      <c r="A51" s="386" t="str">
        <f>'Table 5'!A7</f>
        <v>15 Year Starting 2023</v>
      </c>
      <c r="B51" s="386"/>
      <c r="E51" s="9"/>
      <c r="G51" s="108"/>
      <c r="H51" s="36"/>
      <c r="I51"/>
      <c r="M51" s="113"/>
    </row>
    <row r="52" spans="1:19">
      <c r="B52" s="55" t="str">
        <f>" Levelized Prices (Nominal) @ "&amp;TEXT($I$39,"0.00%")&amp;" Discount Rate (1) (3) "</f>
        <v xml:space="preserve"> Levelized Prices (Nominal) @ 6.92% Discount Rate (1) (3) </v>
      </c>
      <c r="E52" s="5"/>
      <c r="H52" s="36"/>
      <c r="I52"/>
    </row>
    <row r="53" spans="1:19">
      <c r="B53" s="47" t="s">
        <v>8</v>
      </c>
      <c r="C53" s="9">
        <f ca="1">'Table 5'!$D$7*(Study_CF*8.76)/'Table 5'!$F$7</f>
        <v>91.662296936712508</v>
      </c>
      <c r="D53" s="9"/>
      <c r="H53" s="36"/>
      <c r="I53"/>
      <c r="S53" s="178"/>
    </row>
    <row r="54" spans="1:19">
      <c r="B54" s="48" t="s">
        <v>31</v>
      </c>
      <c r="E54" s="9">
        <f ca="1">'Table 5'!$C$7/'Table 5'!$F$7</f>
        <v>23.523541935831485</v>
      </c>
      <c r="G54" s="198">
        <f ca="1">'Table 5'!$G$7</f>
        <v>33.987274462853456</v>
      </c>
      <c r="H54" s="36"/>
    </row>
    <row r="55" spans="1:19">
      <c r="B55" s="47"/>
      <c r="C55" s="9"/>
      <c r="D55" s="9"/>
      <c r="H55" s="36"/>
    </row>
    <row r="56" spans="1:19">
      <c r="B56" s="48"/>
      <c r="E56" s="9"/>
      <c r="G56" s="108"/>
      <c r="H56" s="36"/>
    </row>
    <row r="57" spans="1:19">
      <c r="B57" s="47"/>
      <c r="C57" s="9"/>
      <c r="D57" s="9"/>
      <c r="H57" s="36"/>
    </row>
    <row r="58" spans="1:19">
      <c r="B58" s="55"/>
      <c r="E58" s="5"/>
      <c r="H58" s="36"/>
    </row>
    <row r="59" spans="1:19">
      <c r="B59" s="47"/>
      <c r="C59" s="9"/>
      <c r="D59" s="9"/>
      <c r="H59" s="36"/>
    </row>
    <row r="60" spans="1:19">
      <c r="A60" s="386"/>
      <c r="B60" s="386"/>
      <c r="E60" s="9"/>
      <c r="G60" s="108"/>
      <c r="H60" s="36"/>
    </row>
    <row r="61" spans="1:19">
      <c r="B61" s="55"/>
      <c r="E61" s="5"/>
      <c r="H61" s="36"/>
    </row>
    <row r="62" spans="1:19">
      <c r="B62" s="47"/>
      <c r="C62" s="9"/>
      <c r="D62" s="9"/>
      <c r="H62" s="36"/>
    </row>
    <row r="63" spans="1:19">
      <c r="B63" s="48"/>
      <c r="E63" s="9"/>
      <c r="G63" s="198"/>
      <c r="H63" s="36"/>
    </row>
    <row r="64" spans="1:19">
      <c r="E64" s="38"/>
      <c r="G64" s="38"/>
      <c r="H64" s="36"/>
      <c r="I64" s="108"/>
    </row>
    <row r="65" spans="1:13">
      <c r="B65" s="50"/>
      <c r="E65" s="36"/>
      <c r="F65" s="38"/>
      <c r="G65" s="36"/>
      <c r="H65" s="36"/>
      <c r="I65" s="108"/>
    </row>
    <row r="66" spans="1:13">
      <c r="F66" s="38"/>
      <c r="H66" s="36"/>
      <c r="I66" s="108"/>
    </row>
    <row r="67" spans="1:13">
      <c r="G67" s="5"/>
    </row>
    <row r="69" spans="1:13">
      <c r="B69" s="94"/>
    </row>
    <row r="70" spans="1:13" ht="12.75" customHeight="1">
      <c r="B70" s="94"/>
    </row>
    <row r="71" spans="1:13" ht="12.75" customHeight="1">
      <c r="A71" s="3" t="b">
        <f>SUM(P13:AJ28)&gt;0</f>
        <v>1</v>
      </c>
      <c r="B71" s="94"/>
    </row>
    <row r="72" spans="1:13">
      <c r="A72" s="3">
        <f>IF(SUM(P13:P28)&gt;0,1,IF(SUM(R13:R28)&gt;0,2,IF(SUM(S13:S28)&gt;0,3,IF(SUM(T13:T28)&gt;0,4,IF(SUM(U13:U28)&gt;0,5,IF(SUM(V13:V28)&gt;0,6,IF(SUM(W13:W28)&gt;0,7,IF(SUM(X13:X28)&gt;0,8,IF(SUM(Y13:Y28)&gt;0,9,IF(SUM(AA13:AA28)&gt;0,10,IF(SUM(Z13:Z28)&gt;0,11,IF(SUM(AB13:AB28)&gt;0,12,IF(SUM(AC13:AC28)&gt;0,13,IF(SUM(AD13:AD28)&gt;0,14,IF(SUM(AE13:AE28)&gt;0,15,IF(SUM(AF13:AF28)&gt;0,16,IF(SUM(AG13:AG28)&gt;0,17,IF(SUM(AH13:AH28)&gt;0,18))))))))))))))))))</f>
        <v>17</v>
      </c>
      <c r="B72" s="10"/>
      <c r="C72" s="7"/>
      <c r="D72" s="7"/>
      <c r="E72" s="7"/>
      <c r="G72" s="7"/>
    </row>
    <row r="73" spans="1:13">
      <c r="A73">
        <f>INDEX($O$13:$AJ$33,IF(SUM($P$13:$AJ$33)&gt;0,SUM($P$13:$AJ$33),FALSE)-1,1)</f>
        <v>2028</v>
      </c>
      <c r="I73"/>
    </row>
    <row r="74" spans="1:13" s="53" customFormat="1">
      <c r="A74" s="54"/>
      <c r="B74" s="10"/>
      <c r="C74" s="54"/>
      <c r="D74" s="54"/>
      <c r="E74" s="54"/>
      <c r="F74" s="54"/>
      <c r="G74" s="54"/>
      <c r="I74"/>
      <c r="J74"/>
      <c r="K74"/>
      <c r="L74"/>
      <c r="M74"/>
    </row>
    <row r="75" spans="1:13" s="53" customFormat="1">
      <c r="A75" s="54"/>
      <c r="B75" s="10"/>
      <c r="C75" s="54"/>
      <c r="D75" s="54"/>
      <c r="E75" s="54"/>
      <c r="F75" s="54"/>
      <c r="G75" s="54"/>
      <c r="I75" s="10"/>
      <c r="J75"/>
      <c r="K75"/>
    </row>
    <row r="76" spans="1:13">
      <c r="A76"/>
      <c r="B76" s="51"/>
      <c r="I76" s="53"/>
      <c r="L76" s="53"/>
      <c r="M76" s="53"/>
    </row>
    <row r="77" spans="1:13">
      <c r="A77"/>
      <c r="F77" s="7"/>
    </row>
    <row r="80" spans="1:13">
      <c r="A80"/>
      <c r="J80" s="53"/>
      <c r="K80" s="53"/>
    </row>
    <row r="81" spans="1:11">
      <c r="A81"/>
      <c r="J81" s="53"/>
      <c r="K81" s="53"/>
    </row>
  </sheetData>
  <mergeCells count="6">
    <mergeCell ref="A37:B37"/>
    <mergeCell ref="A50:B50"/>
    <mergeCell ref="A60:B60"/>
    <mergeCell ref="A46:B46"/>
    <mergeCell ref="A41:B41"/>
    <mergeCell ref="A51:B51"/>
  </mergeCells>
  <phoneticPr fontId="8" type="noConversion"/>
  <printOptions horizontalCentered="1"/>
  <pageMargins left="0.25" right="0.25" top="0.75" bottom="0.75" header="0.3" footer="0.3"/>
  <pageSetup scale="86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C102"/>
  <sheetViews>
    <sheetView zoomScale="60" zoomScaleNormal="60" workbookViewId="0">
      <selection activeCell="I28" sqref="I28"/>
    </sheetView>
  </sheetViews>
  <sheetFormatPr defaultColWidth="9.33203125" defaultRowHeight="13.2"/>
  <cols>
    <col min="1" max="1" width="13.33203125" style="118" customWidth="1"/>
    <col min="2" max="2" width="15" style="118" customWidth="1"/>
    <col min="3" max="3" width="12.33203125" style="118" bestFit="1" customWidth="1"/>
    <col min="4" max="4" width="19.77734375" style="118" customWidth="1"/>
    <col min="5" max="5" width="8.77734375" style="118" customWidth="1"/>
    <col min="6" max="6" width="13.44140625" style="118" customWidth="1"/>
    <col min="7" max="8" width="9.44140625" style="118" bestFit="1" customWidth="1"/>
    <col min="9" max="9" width="12.6640625" style="118" customWidth="1"/>
    <col min="10" max="10" width="14" style="118" customWidth="1"/>
    <col min="11" max="11" width="11.77734375" style="118" customWidth="1"/>
    <col min="12" max="12" width="3.109375" style="118" customWidth="1"/>
    <col min="13" max="13" width="15" style="118" hidden="1" customWidth="1"/>
    <col min="14" max="14" width="5.6640625" style="162" customWidth="1"/>
    <col min="15" max="15" width="9.33203125" style="118" customWidth="1"/>
    <col min="16" max="17" width="16" style="118" customWidth="1"/>
    <col min="18" max="18" width="18.109375" style="118" customWidth="1"/>
    <col min="19" max="19" width="9.33203125" style="118"/>
    <col min="20" max="20" width="22.33203125" style="118" customWidth="1"/>
    <col min="21" max="21" width="18.109375" style="118" customWidth="1"/>
    <col min="22" max="22" width="9.6640625" style="118" bestFit="1" customWidth="1"/>
    <col min="23" max="26" width="9.33203125" style="118"/>
    <col min="27" max="27" width="13.6640625" style="118" customWidth="1"/>
    <col min="28" max="28" width="12" style="118" bestFit="1" customWidth="1"/>
    <col min="29" max="16384" width="9.33203125" style="118"/>
  </cols>
  <sheetData>
    <row r="1" spans="2:26" ht="15.6">
      <c r="B1" s="116" t="s">
        <v>56</v>
      </c>
      <c r="C1" s="117"/>
      <c r="D1" s="117"/>
      <c r="E1" s="117"/>
      <c r="F1" s="117"/>
      <c r="G1" s="117"/>
      <c r="H1" s="117"/>
      <c r="I1" s="117"/>
      <c r="J1" s="117"/>
    </row>
    <row r="2" spans="2:26" ht="15.6">
      <c r="B2" s="116" t="s">
        <v>148</v>
      </c>
      <c r="C2" s="117"/>
      <c r="D2" s="117"/>
      <c r="E2" s="117"/>
      <c r="F2" s="117"/>
      <c r="G2" s="117"/>
      <c r="H2" s="117"/>
      <c r="I2" s="117"/>
      <c r="J2" s="117"/>
    </row>
    <row r="3" spans="2:26" ht="15.6">
      <c r="B3" s="116" t="str">
        <f>TEXT($C$63,"0%")&amp;" Capacity Factor"</f>
        <v>30% Capacity Factor</v>
      </c>
      <c r="C3" s="117"/>
      <c r="D3" s="117"/>
      <c r="E3" s="117"/>
      <c r="F3" s="117"/>
      <c r="G3" s="117"/>
      <c r="H3" s="117"/>
      <c r="I3" s="117"/>
      <c r="J3" s="117"/>
      <c r="R3" s="120"/>
    </row>
    <row r="4" spans="2:26">
      <c r="B4" s="119"/>
      <c r="C4" s="119"/>
      <c r="D4" s="119"/>
      <c r="E4" s="119"/>
      <c r="F4" s="119"/>
      <c r="G4" s="119"/>
      <c r="H4" s="119"/>
      <c r="I4" s="120"/>
      <c r="J4" s="120"/>
      <c r="K4" s="120"/>
      <c r="R4" s="120"/>
    </row>
    <row r="5" spans="2:26" ht="51.75" customHeight="1">
      <c r="B5" s="121" t="s">
        <v>0</v>
      </c>
      <c r="C5" s="122" t="s">
        <v>10</v>
      </c>
      <c r="D5" s="122" t="s">
        <v>11</v>
      </c>
      <c r="E5" s="122" t="s">
        <v>12</v>
      </c>
      <c r="F5" s="17" t="s">
        <v>91</v>
      </c>
      <c r="G5" s="122" t="s">
        <v>61</v>
      </c>
      <c r="H5" s="17" t="s">
        <v>13</v>
      </c>
      <c r="I5" s="122" t="s">
        <v>72</v>
      </c>
      <c r="J5" s="17" t="s">
        <v>52</v>
      </c>
      <c r="K5" s="122" t="s">
        <v>225</v>
      </c>
      <c r="M5" s="218"/>
      <c r="N5" s="218"/>
      <c r="P5" s="218"/>
      <c r="R5" s="280"/>
      <c r="T5" s="277"/>
      <c r="U5" s="278"/>
      <c r="V5" s="277"/>
      <c r="W5" s="278"/>
      <c r="X5" s="120"/>
      <c r="Y5" s="218"/>
      <c r="Z5" s="218"/>
    </row>
    <row r="6" spans="2:26" ht="24" customHeight="1">
      <c r="B6" s="123"/>
      <c r="C6" s="124" t="s">
        <v>8</v>
      </c>
      <c r="D6" s="125" t="s">
        <v>9</v>
      </c>
      <c r="E6" s="125" t="s">
        <v>9</v>
      </c>
      <c r="F6" s="125" t="s">
        <v>9</v>
      </c>
      <c r="G6" s="124" t="s">
        <v>31</v>
      </c>
      <c r="H6" s="18" t="s">
        <v>31</v>
      </c>
      <c r="I6" s="124" t="s">
        <v>31</v>
      </c>
      <c r="J6" s="19" t="s">
        <v>9</v>
      </c>
      <c r="K6" s="125" t="s">
        <v>9</v>
      </c>
      <c r="R6" s="281"/>
    </row>
    <row r="7" spans="2:26">
      <c r="C7" s="126" t="s">
        <v>1</v>
      </c>
      <c r="D7" s="126" t="s">
        <v>2</v>
      </c>
      <c r="E7" s="126" t="s">
        <v>3</v>
      </c>
      <c r="F7" s="126" t="s">
        <v>4</v>
      </c>
      <c r="G7" s="126" t="s">
        <v>5</v>
      </c>
      <c r="H7" s="126" t="s">
        <v>7</v>
      </c>
      <c r="I7" s="126" t="s">
        <v>22</v>
      </c>
      <c r="J7" s="126" t="s">
        <v>23</v>
      </c>
      <c r="K7" s="126" t="s">
        <v>24</v>
      </c>
      <c r="R7" s="120"/>
    </row>
    <row r="8" spans="2:26" ht="6" customHeight="1">
      <c r="K8" s="120"/>
      <c r="R8" s="120"/>
    </row>
    <row r="9" spans="2:26" ht="15.6">
      <c r="B9" s="43" t="str">
        <f>C52</f>
        <v>2019 IRP Utah North Solar with Storage - 30% Capacity Factor</v>
      </c>
      <c r="C9" s="120"/>
      <c r="E9" s="120"/>
      <c r="F9" s="120"/>
      <c r="G9" s="120"/>
      <c r="H9" s="120"/>
      <c r="I9" s="120"/>
      <c r="J9" s="120"/>
      <c r="K9" s="120"/>
      <c r="N9" s="118"/>
      <c r="R9" s="120"/>
    </row>
    <row r="10" spans="2:26">
      <c r="B10" s="127">
        <v>2016</v>
      </c>
      <c r="C10" s="128"/>
      <c r="D10" s="129"/>
      <c r="E10" s="129"/>
      <c r="F10" s="129"/>
      <c r="G10" s="130"/>
      <c r="H10" s="130"/>
      <c r="I10" s="131"/>
      <c r="J10" s="131"/>
      <c r="K10" s="129"/>
      <c r="N10" s="163"/>
      <c r="R10" s="120"/>
    </row>
    <row r="11" spans="2:26">
      <c r="B11" s="127">
        <f t="shared" ref="B11:B37" si="0">B10+1</f>
        <v>2017</v>
      </c>
      <c r="C11" s="132"/>
      <c r="D11" s="129"/>
      <c r="E11" s="129"/>
      <c r="F11" s="129"/>
      <c r="G11" s="130"/>
      <c r="H11" s="129"/>
      <c r="I11" s="131"/>
      <c r="J11" s="131"/>
      <c r="K11" s="129"/>
      <c r="N11" s="118"/>
      <c r="R11" s="120"/>
    </row>
    <row r="12" spans="2:26">
      <c r="B12" s="136">
        <f t="shared" si="0"/>
        <v>2018</v>
      </c>
      <c r="C12" s="137"/>
      <c r="D12" s="129"/>
      <c r="E12" s="149">
        <f>$C$56</f>
        <v>24.570618817436728</v>
      </c>
      <c r="F12" s="149"/>
      <c r="G12" s="131"/>
      <c r="H12" s="149">
        <f>$C$58</f>
        <v>0</v>
      </c>
      <c r="I12" s="131"/>
      <c r="J12" s="131"/>
      <c r="K12" s="129">
        <f>(D12+E12+F12)</f>
        <v>24.570618817436728</v>
      </c>
      <c r="L12" s="120"/>
      <c r="N12" s="118"/>
      <c r="R12" s="120"/>
      <c r="T12" s="162"/>
      <c r="U12" s="154"/>
      <c r="V12" s="275"/>
      <c r="W12" s="287"/>
      <c r="X12" s="279"/>
      <c r="Y12" s="275"/>
      <c r="Z12" s="275"/>
    </row>
    <row r="13" spans="2:26">
      <c r="B13" s="136">
        <f t="shared" si="0"/>
        <v>2019</v>
      </c>
      <c r="C13" s="137"/>
      <c r="D13" s="129"/>
      <c r="E13" s="129">
        <f t="shared" ref="E13:E37" si="1">ROUND(E12*(1+(IFERROR(INDEX($D$66:$D$74,MATCH($B13,$C$66:$C$74,0),1),0)+IFERROR(INDEX($G$66:$G$74,MATCH($B13,$F$66:$F$74,0),1),0)+IFERROR(INDEX($J$66:$J$74,MATCH($B13,$I$66:$I$74,0),1),0))),2)</f>
        <v>25.01</v>
      </c>
      <c r="F13" s="129"/>
      <c r="G13" s="131"/>
      <c r="H13" s="129">
        <f t="shared" ref="H13:H37" si="2">ROUND(H12*(1+(IFERROR(INDEX($D$66:$D$74,MATCH($B13,$C$66:$C$74,0),1),0)+IFERROR(INDEX($G$66:$G$74,MATCH($B13,$F$66:$F$74,0),1),0)+IFERROR(INDEX($J$66:$J$74,MATCH($B13,$I$66:$I$74,0),1),0))),2)</f>
        <v>0</v>
      </c>
      <c r="I13" s="131"/>
      <c r="J13" s="131"/>
      <c r="K13" s="129">
        <f t="shared" ref="K13:K37" si="3">(D13+E13+F13)</f>
        <v>25.01</v>
      </c>
      <c r="L13" s="120"/>
      <c r="N13" s="118"/>
      <c r="R13" s="120"/>
      <c r="V13" s="154"/>
      <c r="W13" s="279"/>
      <c r="Y13" s="154"/>
      <c r="Z13" s="154"/>
    </row>
    <row r="14" spans="2:26">
      <c r="B14" s="136">
        <f t="shared" si="0"/>
        <v>2020</v>
      </c>
      <c r="C14" s="137"/>
      <c r="D14" s="129"/>
      <c r="E14" s="129">
        <f t="shared" si="1"/>
        <v>25.49</v>
      </c>
      <c r="F14" s="129"/>
      <c r="G14" s="131"/>
      <c r="H14" s="129">
        <f t="shared" si="2"/>
        <v>0</v>
      </c>
      <c r="I14" s="131"/>
      <c r="J14" s="131"/>
      <c r="K14" s="129">
        <f t="shared" si="3"/>
        <v>25.49</v>
      </c>
      <c r="L14" s="120"/>
      <c r="N14" s="118"/>
      <c r="O14" s="133"/>
      <c r="P14" s="134"/>
      <c r="Q14" s="135"/>
      <c r="R14" s="120"/>
      <c r="V14" s="154"/>
      <c r="W14" s="279"/>
      <c r="Y14" s="154"/>
      <c r="Z14" s="154"/>
    </row>
    <row r="15" spans="2:26">
      <c r="B15" s="136">
        <f t="shared" si="0"/>
        <v>2021</v>
      </c>
      <c r="C15" s="137"/>
      <c r="D15" s="129"/>
      <c r="E15" s="129">
        <f t="shared" si="1"/>
        <v>26</v>
      </c>
      <c r="F15" s="129"/>
      <c r="G15" s="131"/>
      <c r="H15" s="129">
        <f t="shared" si="2"/>
        <v>0</v>
      </c>
      <c r="I15" s="131"/>
      <c r="J15" s="131"/>
      <c r="K15" s="129">
        <f t="shared" si="3"/>
        <v>26</v>
      </c>
      <c r="L15" s="120"/>
      <c r="N15" s="118"/>
      <c r="O15" s="276"/>
      <c r="P15" s="134"/>
      <c r="Q15" s="135"/>
      <c r="R15" s="120"/>
      <c r="V15" s="154"/>
      <c r="W15" s="279"/>
      <c r="Y15" s="154"/>
      <c r="Z15" s="154"/>
    </row>
    <row r="16" spans="2:26">
      <c r="B16" s="136">
        <f t="shared" si="0"/>
        <v>2022</v>
      </c>
      <c r="C16" s="137"/>
      <c r="D16" s="129"/>
      <c r="E16" s="129">
        <f t="shared" si="1"/>
        <v>26.65</v>
      </c>
      <c r="F16" s="129"/>
      <c r="G16" s="131"/>
      <c r="H16" s="129">
        <f t="shared" si="2"/>
        <v>0</v>
      </c>
      <c r="I16" s="131"/>
      <c r="J16" s="131"/>
      <c r="K16" s="129">
        <f t="shared" si="3"/>
        <v>26.65</v>
      </c>
      <c r="L16" s="120"/>
      <c r="N16" s="118"/>
      <c r="R16" s="120"/>
      <c r="V16" s="154"/>
      <c r="W16" s="279"/>
      <c r="Y16" s="154"/>
      <c r="Z16" s="154"/>
    </row>
    <row r="17" spans="2:28">
      <c r="B17" s="136">
        <f t="shared" si="0"/>
        <v>2023</v>
      </c>
      <c r="C17" s="137"/>
      <c r="D17" s="129"/>
      <c r="E17" s="129">
        <f t="shared" si="1"/>
        <v>27.32</v>
      </c>
      <c r="F17" s="129"/>
      <c r="G17" s="131"/>
      <c r="H17" s="129">
        <f t="shared" si="2"/>
        <v>0</v>
      </c>
      <c r="I17" s="131"/>
      <c r="J17" s="131"/>
      <c r="K17" s="129">
        <f t="shared" si="3"/>
        <v>27.32</v>
      </c>
      <c r="L17" s="120"/>
      <c r="N17" s="118"/>
      <c r="O17" s="133"/>
      <c r="R17" s="120"/>
      <c r="V17" s="154"/>
      <c r="W17" s="279"/>
      <c r="Y17" s="154"/>
      <c r="Z17" s="154"/>
    </row>
    <row r="18" spans="2:28">
      <c r="B18" s="136">
        <f t="shared" si="0"/>
        <v>2024</v>
      </c>
      <c r="C18" s="344">
        <v>1230.020455873758</v>
      </c>
      <c r="D18" s="129">
        <f>C18*$C$62</f>
        <v>62.546540181180596</v>
      </c>
      <c r="E18" s="129">
        <f t="shared" si="1"/>
        <v>27.98</v>
      </c>
      <c r="F18" s="129">
        <f>C60</f>
        <v>2.5818101631996475</v>
      </c>
      <c r="G18" s="131">
        <f>(D18+E18+F18)/(8.76*$C$63)</f>
        <v>35.311651551290318</v>
      </c>
      <c r="H18" s="129">
        <f t="shared" si="2"/>
        <v>0</v>
      </c>
      <c r="I18" s="131">
        <f>(G18+H18)</f>
        <v>35.311651551290318</v>
      </c>
      <c r="J18" s="131">
        <f t="shared" ref="J18:J32" si="4">ROUND(I18*$C$63*8.76,2)</f>
        <v>93.11</v>
      </c>
      <c r="K18" s="129">
        <f t="shared" si="3"/>
        <v>93.108350344380241</v>
      </c>
      <c r="L18" s="120"/>
      <c r="N18" s="118"/>
      <c r="P18" s="285"/>
      <c r="Q18" s="154"/>
      <c r="R18" s="120"/>
      <c r="T18" s="162"/>
      <c r="U18" s="154"/>
      <c r="V18" s="154"/>
      <c r="W18" s="279"/>
      <c r="X18" s="154"/>
      <c r="Y18" s="154"/>
      <c r="Z18" s="154"/>
      <c r="AA18" s="284"/>
      <c r="AB18" s="284"/>
    </row>
    <row r="19" spans="2:28">
      <c r="B19" s="136">
        <f t="shared" si="0"/>
        <v>2025</v>
      </c>
      <c r="C19" s="137"/>
      <c r="D19" s="129">
        <f t="shared" ref="D19:F37" si="5">ROUND(D18*(1+(IFERROR(INDEX($D$66:$D$74,MATCH($B19,$C$66:$C$74,0),1),0)+IFERROR(INDEX($G$66:$G$74,MATCH($B19,$F$66:$F$74,0),1),0)+IFERROR(INDEX($J$66:$J$74,MATCH($B19,$I$66:$I$74,0),1),0))),2)</f>
        <v>63.99</v>
      </c>
      <c r="E19" s="129">
        <f t="shared" si="1"/>
        <v>28.62</v>
      </c>
      <c r="F19" s="129">
        <f t="shared" si="5"/>
        <v>2.64</v>
      </c>
      <c r="G19" s="131">
        <f t="shared" ref="G19:G37" si="6">(D19+E19+F19)/(8.76*$C$63)</f>
        <v>36.123879306421522</v>
      </c>
      <c r="H19" s="129">
        <f t="shared" si="2"/>
        <v>0</v>
      </c>
      <c r="I19" s="131">
        <f t="shared" ref="I19:I37" si="7">(G19+H19)</f>
        <v>36.123879306421522</v>
      </c>
      <c r="J19" s="131">
        <f t="shared" si="4"/>
        <v>95.25</v>
      </c>
      <c r="K19" s="129">
        <f t="shared" si="3"/>
        <v>95.25</v>
      </c>
      <c r="L19" s="120"/>
      <c r="N19" s="118"/>
      <c r="R19" s="120"/>
      <c r="T19" s="162"/>
      <c r="U19" s="154"/>
      <c r="V19" s="154"/>
      <c r="W19" s="279"/>
      <c r="X19" s="154"/>
      <c r="Y19" s="154"/>
      <c r="Z19" s="154"/>
    </row>
    <row r="20" spans="2:28">
      <c r="B20" s="136">
        <f t="shared" si="0"/>
        <v>2026</v>
      </c>
      <c r="C20" s="137"/>
      <c r="D20" s="129">
        <f t="shared" si="5"/>
        <v>65.459999999999994</v>
      </c>
      <c r="E20" s="129">
        <f t="shared" si="1"/>
        <v>29.28</v>
      </c>
      <c r="F20" s="129">
        <f t="shared" si="5"/>
        <v>2.7</v>
      </c>
      <c r="G20" s="131">
        <f t="shared" si="6"/>
        <v>36.954444090474674</v>
      </c>
      <c r="H20" s="129">
        <f t="shared" si="2"/>
        <v>0</v>
      </c>
      <c r="I20" s="131">
        <f t="shared" si="7"/>
        <v>36.954444090474674</v>
      </c>
      <c r="J20" s="131">
        <f t="shared" si="4"/>
        <v>97.44</v>
      </c>
      <c r="K20" s="129">
        <f t="shared" si="3"/>
        <v>97.44</v>
      </c>
      <c r="L20" s="120"/>
      <c r="N20" s="118"/>
      <c r="R20" s="161"/>
      <c r="T20" s="162"/>
      <c r="U20" s="154"/>
      <c r="V20" s="154"/>
      <c r="W20" s="279"/>
      <c r="X20" s="154"/>
      <c r="Y20" s="154"/>
      <c r="Z20" s="154"/>
    </row>
    <row r="21" spans="2:28">
      <c r="B21" s="136">
        <f t="shared" si="0"/>
        <v>2027</v>
      </c>
      <c r="C21" s="137"/>
      <c r="D21" s="129">
        <f t="shared" si="5"/>
        <v>66.97</v>
      </c>
      <c r="E21" s="129">
        <f t="shared" si="1"/>
        <v>29.95</v>
      </c>
      <c r="F21" s="129">
        <f t="shared" si="5"/>
        <v>2.76</v>
      </c>
      <c r="G21" s="131">
        <f t="shared" si="6"/>
        <v>37.803971540830418</v>
      </c>
      <c r="H21" s="129">
        <f t="shared" si="2"/>
        <v>0</v>
      </c>
      <c r="I21" s="131">
        <f t="shared" si="7"/>
        <v>37.803971540830418</v>
      </c>
      <c r="J21" s="131">
        <f t="shared" si="4"/>
        <v>99.68</v>
      </c>
      <c r="K21" s="129">
        <f t="shared" si="3"/>
        <v>99.68</v>
      </c>
      <c r="L21" s="120"/>
      <c r="N21" s="118"/>
      <c r="R21" s="161"/>
      <c r="T21" s="162"/>
      <c r="U21" s="154"/>
      <c r="V21" s="154"/>
      <c r="W21" s="279"/>
      <c r="X21" s="154"/>
      <c r="Y21" s="154"/>
      <c r="Z21" s="154"/>
    </row>
    <row r="22" spans="2:28">
      <c r="B22" s="136">
        <f t="shared" si="0"/>
        <v>2028</v>
      </c>
      <c r="C22" s="137"/>
      <c r="D22" s="129">
        <f t="shared" si="5"/>
        <v>68.510000000000005</v>
      </c>
      <c r="E22" s="129">
        <f t="shared" si="1"/>
        <v>30.64</v>
      </c>
      <c r="F22" s="129">
        <f t="shared" si="5"/>
        <v>2.82</v>
      </c>
      <c r="G22" s="131">
        <f t="shared" si="6"/>
        <v>38.672461657488739</v>
      </c>
      <c r="H22" s="129">
        <f t="shared" si="2"/>
        <v>0</v>
      </c>
      <c r="I22" s="131">
        <f t="shared" si="7"/>
        <v>38.672461657488739</v>
      </c>
      <c r="J22" s="131">
        <f t="shared" si="4"/>
        <v>101.97</v>
      </c>
      <c r="K22" s="129">
        <f t="shared" si="3"/>
        <v>101.97</v>
      </c>
      <c r="L22" s="120"/>
      <c r="N22" s="118"/>
      <c r="R22" s="161"/>
      <c r="T22" s="162"/>
      <c r="U22" s="154"/>
      <c r="V22" s="154"/>
      <c r="W22" s="279"/>
      <c r="X22" s="154"/>
      <c r="Y22" s="154"/>
      <c r="Z22" s="154"/>
    </row>
    <row r="23" spans="2:28">
      <c r="B23" s="136">
        <f t="shared" si="0"/>
        <v>2029</v>
      </c>
      <c r="C23" s="137"/>
      <c r="D23" s="129">
        <f t="shared" si="5"/>
        <v>70.09</v>
      </c>
      <c r="E23" s="129">
        <f t="shared" si="1"/>
        <v>31.34</v>
      </c>
      <c r="F23" s="129">
        <f t="shared" si="5"/>
        <v>2.88</v>
      </c>
      <c r="G23" s="131">
        <f t="shared" si="6"/>
        <v>39.559914440449646</v>
      </c>
      <c r="H23" s="129">
        <f t="shared" si="2"/>
        <v>0</v>
      </c>
      <c r="I23" s="131">
        <f t="shared" si="7"/>
        <v>39.559914440449646</v>
      </c>
      <c r="J23" s="131">
        <f t="shared" si="4"/>
        <v>104.31</v>
      </c>
      <c r="K23" s="129">
        <f t="shared" si="3"/>
        <v>104.31</v>
      </c>
      <c r="L23" s="120"/>
      <c r="N23" s="118"/>
      <c r="R23" s="161"/>
      <c r="T23" s="162"/>
      <c r="U23" s="154"/>
      <c r="V23" s="154"/>
      <c r="W23" s="279"/>
      <c r="X23" s="154"/>
      <c r="Y23" s="154"/>
      <c r="Z23" s="154"/>
    </row>
    <row r="24" spans="2:28">
      <c r="B24" s="136">
        <f t="shared" si="0"/>
        <v>2030</v>
      </c>
      <c r="C24" s="137"/>
      <c r="D24" s="129">
        <f t="shared" si="5"/>
        <v>71.63</v>
      </c>
      <c r="E24" s="129">
        <f t="shared" si="1"/>
        <v>32.03</v>
      </c>
      <c r="F24" s="129">
        <f t="shared" si="5"/>
        <v>2.94</v>
      </c>
      <c r="G24" s="131">
        <f t="shared" si="6"/>
        <v>40.428404557107967</v>
      </c>
      <c r="H24" s="129">
        <f t="shared" si="2"/>
        <v>0</v>
      </c>
      <c r="I24" s="131">
        <f t="shared" si="7"/>
        <v>40.428404557107967</v>
      </c>
      <c r="J24" s="131">
        <f t="shared" si="4"/>
        <v>106.6</v>
      </c>
      <c r="K24" s="129">
        <f t="shared" si="3"/>
        <v>106.6</v>
      </c>
      <c r="L24" s="120"/>
      <c r="N24" s="118"/>
      <c r="R24" s="161"/>
      <c r="T24" s="162"/>
      <c r="U24" s="154"/>
      <c r="V24" s="154"/>
      <c r="W24" s="279"/>
      <c r="X24" s="154"/>
      <c r="Y24" s="154"/>
      <c r="Z24" s="154"/>
    </row>
    <row r="25" spans="2:28">
      <c r="B25" s="136">
        <f t="shared" si="0"/>
        <v>2031</v>
      </c>
      <c r="C25" s="137"/>
      <c r="D25" s="129">
        <f t="shared" si="5"/>
        <v>73.209999999999994</v>
      </c>
      <c r="E25" s="129">
        <f t="shared" si="1"/>
        <v>32.729999999999997</v>
      </c>
      <c r="F25" s="129">
        <f t="shared" si="5"/>
        <v>3</v>
      </c>
      <c r="G25" s="131">
        <f t="shared" si="6"/>
        <v>41.315857340068874</v>
      </c>
      <c r="H25" s="129">
        <f t="shared" si="2"/>
        <v>0</v>
      </c>
      <c r="I25" s="131">
        <f t="shared" si="7"/>
        <v>41.315857340068874</v>
      </c>
      <c r="J25" s="131">
        <f t="shared" si="4"/>
        <v>108.94</v>
      </c>
      <c r="K25" s="129">
        <f t="shared" si="3"/>
        <v>108.94</v>
      </c>
      <c r="L25" s="120"/>
      <c r="N25" s="118"/>
      <c r="R25" s="161"/>
      <c r="T25" s="162"/>
      <c r="U25" s="154"/>
      <c r="V25" s="154"/>
      <c r="W25" s="279"/>
      <c r="X25" s="154"/>
      <c r="Y25" s="154"/>
      <c r="Z25" s="154"/>
    </row>
    <row r="26" spans="2:28">
      <c r="B26" s="136">
        <f t="shared" si="0"/>
        <v>2032</v>
      </c>
      <c r="C26" s="137"/>
      <c r="D26" s="129">
        <f t="shared" si="5"/>
        <v>74.819999999999993</v>
      </c>
      <c r="E26" s="129">
        <f t="shared" si="1"/>
        <v>33.450000000000003</v>
      </c>
      <c r="F26" s="129">
        <f t="shared" si="5"/>
        <v>3.07</v>
      </c>
      <c r="G26" s="131">
        <f t="shared" si="6"/>
        <v>42.226065322592881</v>
      </c>
      <c r="H26" s="129">
        <f t="shared" si="2"/>
        <v>0</v>
      </c>
      <c r="I26" s="131">
        <f t="shared" si="7"/>
        <v>42.226065322592881</v>
      </c>
      <c r="J26" s="131">
        <f t="shared" si="4"/>
        <v>111.34</v>
      </c>
      <c r="K26" s="129">
        <f t="shared" si="3"/>
        <v>111.33999999999999</v>
      </c>
      <c r="L26" s="120"/>
      <c r="N26" s="118"/>
      <c r="R26" s="161"/>
      <c r="T26" s="162"/>
      <c r="U26" s="154"/>
      <c r="V26" s="154"/>
      <c r="W26" s="279"/>
      <c r="X26" s="154"/>
      <c r="Y26" s="154"/>
      <c r="Z26" s="154"/>
    </row>
    <row r="27" spans="2:28">
      <c r="B27" s="136">
        <f t="shared" si="0"/>
        <v>2033</v>
      </c>
      <c r="C27" s="137"/>
      <c r="D27" s="129">
        <f t="shared" si="5"/>
        <v>76.39</v>
      </c>
      <c r="E27" s="129">
        <f t="shared" si="1"/>
        <v>34.15</v>
      </c>
      <c r="F27" s="129">
        <f t="shared" si="5"/>
        <v>3.13</v>
      </c>
      <c r="G27" s="131">
        <f t="shared" si="6"/>
        <v>43.109725572293272</v>
      </c>
      <c r="H27" s="129">
        <f t="shared" si="2"/>
        <v>0</v>
      </c>
      <c r="I27" s="131">
        <f t="shared" si="7"/>
        <v>43.109725572293272</v>
      </c>
      <c r="J27" s="131">
        <f t="shared" si="4"/>
        <v>113.67</v>
      </c>
      <c r="K27" s="129">
        <f t="shared" si="3"/>
        <v>113.66999999999999</v>
      </c>
      <c r="L27" s="120"/>
      <c r="N27" s="118"/>
      <c r="R27" s="161"/>
      <c r="T27" s="162"/>
      <c r="U27" s="154"/>
      <c r="V27" s="154"/>
      <c r="W27" s="279"/>
      <c r="X27" s="154"/>
      <c r="Y27" s="154"/>
      <c r="Z27" s="154"/>
    </row>
    <row r="28" spans="2:28">
      <c r="B28" s="136">
        <f t="shared" si="0"/>
        <v>2034</v>
      </c>
      <c r="C28" s="137"/>
      <c r="D28" s="129">
        <f t="shared" si="5"/>
        <v>77.989999999999995</v>
      </c>
      <c r="E28" s="129">
        <f t="shared" si="1"/>
        <v>34.869999999999997</v>
      </c>
      <c r="F28" s="129">
        <f t="shared" si="5"/>
        <v>3.2</v>
      </c>
      <c r="G28" s="131">
        <f t="shared" si="6"/>
        <v>44.016141021556756</v>
      </c>
      <c r="H28" s="129">
        <f t="shared" si="2"/>
        <v>0</v>
      </c>
      <c r="I28" s="131">
        <f t="shared" si="7"/>
        <v>44.016141021556756</v>
      </c>
      <c r="J28" s="131">
        <f t="shared" si="4"/>
        <v>116.06</v>
      </c>
      <c r="K28" s="129">
        <f t="shared" si="3"/>
        <v>116.05999999999999</v>
      </c>
      <c r="L28" s="120"/>
      <c r="N28" s="118"/>
      <c r="R28" s="161"/>
      <c r="T28" s="162"/>
      <c r="U28" s="154"/>
      <c r="V28" s="154"/>
      <c r="W28" s="279"/>
      <c r="X28" s="154"/>
      <c r="Y28" s="154"/>
      <c r="Z28" s="154"/>
    </row>
    <row r="29" spans="2:28">
      <c r="B29" s="136">
        <f t="shared" si="0"/>
        <v>2035</v>
      </c>
      <c r="C29" s="137"/>
      <c r="D29" s="129">
        <f t="shared" si="5"/>
        <v>79.63</v>
      </c>
      <c r="E29" s="129">
        <f t="shared" si="1"/>
        <v>35.6</v>
      </c>
      <c r="F29" s="129">
        <f t="shared" si="5"/>
        <v>3.27</v>
      </c>
      <c r="G29" s="131">
        <f t="shared" si="6"/>
        <v>44.941519137122832</v>
      </c>
      <c r="H29" s="129">
        <f t="shared" si="2"/>
        <v>0</v>
      </c>
      <c r="I29" s="131">
        <f t="shared" si="7"/>
        <v>44.941519137122832</v>
      </c>
      <c r="J29" s="131">
        <f t="shared" si="4"/>
        <v>118.5</v>
      </c>
      <c r="K29" s="129">
        <f t="shared" si="3"/>
        <v>118.49999999999999</v>
      </c>
      <c r="L29" s="120"/>
      <c r="N29" s="118"/>
      <c r="R29" s="161"/>
      <c r="T29" s="162"/>
      <c r="U29" s="154"/>
      <c r="V29" s="154"/>
      <c r="W29" s="279"/>
      <c r="X29" s="154"/>
      <c r="Y29" s="154"/>
      <c r="Z29" s="154"/>
    </row>
    <row r="30" spans="2:28">
      <c r="B30" s="136">
        <f t="shared" si="0"/>
        <v>2036</v>
      </c>
      <c r="C30" s="137"/>
      <c r="D30" s="129">
        <f t="shared" si="5"/>
        <v>81.3</v>
      </c>
      <c r="E30" s="129">
        <f t="shared" si="1"/>
        <v>36.35</v>
      </c>
      <c r="F30" s="129">
        <f t="shared" si="5"/>
        <v>3.34</v>
      </c>
      <c r="G30" s="131">
        <f t="shared" si="6"/>
        <v>45.8858599189915</v>
      </c>
      <c r="H30" s="129">
        <f t="shared" si="2"/>
        <v>0</v>
      </c>
      <c r="I30" s="131">
        <f t="shared" si="7"/>
        <v>45.8858599189915</v>
      </c>
      <c r="J30" s="131">
        <f t="shared" si="4"/>
        <v>120.99</v>
      </c>
      <c r="K30" s="129">
        <f t="shared" si="3"/>
        <v>120.99000000000001</v>
      </c>
      <c r="L30" s="120"/>
      <c r="N30" s="118"/>
      <c r="R30" s="161"/>
      <c r="T30" s="162"/>
      <c r="U30" s="154"/>
      <c r="V30" s="154"/>
      <c r="W30" s="279"/>
      <c r="X30" s="154"/>
      <c r="Y30" s="154"/>
      <c r="Z30" s="154"/>
    </row>
    <row r="31" spans="2:28">
      <c r="B31" s="136">
        <f t="shared" si="0"/>
        <v>2037</v>
      </c>
      <c r="C31" s="137"/>
      <c r="D31" s="129">
        <f t="shared" si="5"/>
        <v>83.01</v>
      </c>
      <c r="E31" s="129">
        <f t="shared" si="1"/>
        <v>37.11</v>
      </c>
      <c r="F31" s="129">
        <f t="shared" si="5"/>
        <v>3.41</v>
      </c>
      <c r="G31" s="131">
        <f t="shared" si="6"/>
        <v>46.849163367162731</v>
      </c>
      <c r="H31" s="129">
        <f t="shared" si="2"/>
        <v>0</v>
      </c>
      <c r="I31" s="131">
        <f t="shared" si="7"/>
        <v>46.849163367162731</v>
      </c>
      <c r="J31" s="131">
        <f t="shared" si="4"/>
        <v>123.53</v>
      </c>
      <c r="K31" s="129">
        <f t="shared" si="3"/>
        <v>123.53</v>
      </c>
      <c r="L31" s="120"/>
      <c r="N31" s="118"/>
      <c r="R31" s="161"/>
      <c r="T31" s="162"/>
      <c r="U31" s="154"/>
      <c r="V31" s="154"/>
      <c r="W31" s="279"/>
      <c r="X31" s="154"/>
      <c r="Y31" s="154"/>
      <c r="Z31" s="154"/>
    </row>
    <row r="32" spans="2:28">
      <c r="B32" s="136">
        <f t="shared" si="0"/>
        <v>2038</v>
      </c>
      <c r="C32" s="137"/>
      <c r="D32" s="129">
        <f t="shared" si="5"/>
        <v>84.75</v>
      </c>
      <c r="E32" s="129">
        <f t="shared" si="1"/>
        <v>37.89</v>
      </c>
      <c r="F32" s="129">
        <f t="shared" si="5"/>
        <v>3.48</v>
      </c>
      <c r="G32" s="131">
        <f t="shared" si="6"/>
        <v>47.831429481636562</v>
      </c>
      <c r="H32" s="129">
        <f t="shared" si="2"/>
        <v>0</v>
      </c>
      <c r="I32" s="131">
        <f t="shared" si="7"/>
        <v>47.831429481636562</v>
      </c>
      <c r="J32" s="131">
        <f t="shared" si="4"/>
        <v>126.12</v>
      </c>
      <c r="K32" s="129">
        <f t="shared" si="3"/>
        <v>126.12</v>
      </c>
      <c r="L32" s="120"/>
      <c r="N32" s="118"/>
      <c r="R32" s="161"/>
      <c r="T32" s="162"/>
      <c r="U32" s="154"/>
      <c r="V32" s="154"/>
      <c r="W32" s="279"/>
      <c r="X32" s="154"/>
      <c r="Y32" s="154"/>
      <c r="Z32" s="154"/>
    </row>
    <row r="33" spans="2:29">
      <c r="B33" s="136">
        <f t="shared" si="0"/>
        <v>2039</v>
      </c>
      <c r="C33" s="137"/>
      <c r="D33" s="129">
        <f t="shared" si="5"/>
        <v>86.53</v>
      </c>
      <c r="E33" s="129">
        <f t="shared" si="1"/>
        <v>38.69</v>
      </c>
      <c r="F33" s="129">
        <f t="shared" si="5"/>
        <v>3.55</v>
      </c>
      <c r="G33" s="131">
        <f t="shared" si="6"/>
        <v>48.836450795673485</v>
      </c>
      <c r="H33" s="129">
        <f t="shared" si="2"/>
        <v>0</v>
      </c>
      <c r="I33" s="131">
        <f t="shared" si="7"/>
        <v>48.836450795673485</v>
      </c>
      <c r="J33" s="131">
        <f t="shared" ref="J33:J37" si="8">ROUND(I33*$C$63*8.76,2)</f>
        <v>128.77000000000001</v>
      </c>
      <c r="K33" s="129">
        <f t="shared" si="3"/>
        <v>128.77000000000001</v>
      </c>
      <c r="L33" s="120"/>
      <c r="N33" s="118"/>
      <c r="R33" s="161"/>
      <c r="T33" s="162"/>
      <c r="U33" s="154"/>
      <c r="V33" s="154"/>
      <c r="W33" s="279"/>
      <c r="X33" s="154"/>
      <c r="Y33" s="154"/>
      <c r="Z33" s="154"/>
    </row>
    <row r="34" spans="2:29">
      <c r="B34" s="136">
        <f t="shared" si="0"/>
        <v>2040</v>
      </c>
      <c r="C34" s="137"/>
      <c r="D34" s="129">
        <f t="shared" si="5"/>
        <v>88.35</v>
      </c>
      <c r="E34" s="129">
        <f t="shared" si="1"/>
        <v>39.5</v>
      </c>
      <c r="F34" s="129">
        <f t="shared" si="5"/>
        <v>3.62</v>
      </c>
      <c r="G34" s="131">
        <f t="shared" si="6"/>
        <v>49.860434776012987</v>
      </c>
      <c r="H34" s="129">
        <f t="shared" si="2"/>
        <v>0</v>
      </c>
      <c r="I34" s="131">
        <f t="shared" si="7"/>
        <v>49.860434776012987</v>
      </c>
      <c r="J34" s="131">
        <f t="shared" si="8"/>
        <v>131.47</v>
      </c>
      <c r="K34" s="129">
        <f t="shared" si="3"/>
        <v>131.47</v>
      </c>
      <c r="L34" s="120"/>
      <c r="N34" s="118"/>
      <c r="R34" s="161"/>
      <c r="T34" s="162"/>
      <c r="U34" s="154"/>
      <c r="V34" s="154"/>
      <c r="W34" s="279"/>
      <c r="X34" s="154"/>
      <c r="Y34" s="154"/>
      <c r="Z34" s="154"/>
    </row>
    <row r="35" spans="2:29">
      <c r="B35" s="136">
        <f t="shared" si="0"/>
        <v>2041</v>
      </c>
      <c r="C35" s="137"/>
      <c r="D35" s="129">
        <f t="shared" si="5"/>
        <v>90.21</v>
      </c>
      <c r="E35" s="129">
        <f t="shared" si="1"/>
        <v>40.33</v>
      </c>
      <c r="F35" s="129">
        <f t="shared" si="5"/>
        <v>3.7</v>
      </c>
      <c r="G35" s="131">
        <f t="shared" si="6"/>
        <v>50.910966489176104</v>
      </c>
      <c r="H35" s="129">
        <f t="shared" si="2"/>
        <v>0</v>
      </c>
      <c r="I35" s="131">
        <f t="shared" si="7"/>
        <v>50.910966489176104</v>
      </c>
      <c r="J35" s="131">
        <f t="shared" si="8"/>
        <v>134.24</v>
      </c>
      <c r="K35" s="129">
        <f t="shared" si="3"/>
        <v>134.23999999999998</v>
      </c>
      <c r="L35" s="120"/>
      <c r="N35" s="118"/>
      <c r="R35" s="161"/>
      <c r="T35" s="162"/>
      <c r="U35" s="154"/>
      <c r="V35" s="154"/>
      <c r="W35" s="279"/>
      <c r="X35" s="154"/>
      <c r="Y35" s="154"/>
      <c r="Z35" s="154"/>
    </row>
    <row r="36" spans="2:29">
      <c r="B36" s="136">
        <f t="shared" si="0"/>
        <v>2042</v>
      </c>
      <c r="C36" s="137"/>
      <c r="D36" s="129">
        <f t="shared" si="5"/>
        <v>92.1</v>
      </c>
      <c r="E36" s="129">
        <f t="shared" si="1"/>
        <v>41.18</v>
      </c>
      <c r="F36" s="129">
        <f t="shared" si="5"/>
        <v>3.78</v>
      </c>
      <c r="G36" s="131">
        <f t="shared" si="6"/>
        <v>51.980460868641821</v>
      </c>
      <c r="H36" s="129">
        <f t="shared" si="2"/>
        <v>0</v>
      </c>
      <c r="I36" s="131">
        <f t="shared" si="7"/>
        <v>51.980460868641821</v>
      </c>
      <c r="J36" s="131">
        <f t="shared" si="8"/>
        <v>137.06</v>
      </c>
      <c r="K36" s="129">
        <f t="shared" si="3"/>
        <v>137.06</v>
      </c>
      <c r="L36" s="120"/>
      <c r="N36" s="118"/>
      <c r="R36" s="161"/>
      <c r="T36" s="162"/>
      <c r="U36" s="154"/>
      <c r="V36" s="154"/>
      <c r="W36" s="279"/>
      <c r="X36" s="154"/>
      <c r="Y36" s="154"/>
      <c r="Z36" s="154"/>
    </row>
    <row r="37" spans="2:29">
      <c r="B37" s="136">
        <f t="shared" si="0"/>
        <v>2043</v>
      </c>
      <c r="C37" s="137"/>
      <c r="D37" s="129">
        <f t="shared" si="5"/>
        <v>94.03</v>
      </c>
      <c r="E37" s="129">
        <f t="shared" si="1"/>
        <v>42.04</v>
      </c>
      <c r="F37" s="129">
        <f t="shared" si="5"/>
        <v>3.86</v>
      </c>
      <c r="G37" s="131">
        <f t="shared" si="6"/>
        <v>53.068917914410115</v>
      </c>
      <c r="H37" s="129">
        <f t="shared" si="2"/>
        <v>0</v>
      </c>
      <c r="I37" s="131">
        <f t="shared" si="7"/>
        <v>53.068917914410115</v>
      </c>
      <c r="J37" s="131">
        <f t="shared" si="8"/>
        <v>139.93</v>
      </c>
      <c r="K37" s="129">
        <f t="shared" si="3"/>
        <v>139.93</v>
      </c>
      <c r="L37" s="120"/>
      <c r="N37" s="118"/>
      <c r="R37" s="161"/>
      <c r="T37" s="162"/>
      <c r="U37" s="154"/>
      <c r="V37" s="154"/>
      <c r="W37" s="279"/>
      <c r="X37" s="154"/>
      <c r="Y37" s="154"/>
      <c r="Z37" s="154"/>
    </row>
    <row r="38" spans="2:29">
      <c r="B38" s="127"/>
      <c r="C38" s="132"/>
      <c r="D38" s="129"/>
      <c r="E38" s="129"/>
      <c r="F38" s="130"/>
      <c r="G38" s="129"/>
      <c r="H38" s="129"/>
      <c r="I38" s="131"/>
      <c r="J38" s="131"/>
      <c r="K38" s="138"/>
      <c r="R38" s="120"/>
      <c r="AC38" s="282"/>
    </row>
    <row r="39" spans="2:29">
      <c r="B39" s="127"/>
      <c r="C39" s="132"/>
      <c r="D39" s="129"/>
      <c r="E39" s="129"/>
      <c r="F39" s="130"/>
      <c r="G39" s="129"/>
      <c r="H39" s="129"/>
      <c r="I39" s="131"/>
      <c r="J39" s="131"/>
      <c r="K39" s="138"/>
      <c r="R39" s="120"/>
      <c r="AC39" s="282"/>
    </row>
    <row r="40" spans="2:29">
      <c r="B40" s="127"/>
      <c r="C40" s="132"/>
      <c r="D40" s="129"/>
      <c r="E40" s="129"/>
      <c r="F40" s="130"/>
      <c r="G40" s="129"/>
      <c r="H40" s="129"/>
      <c r="I40" s="131"/>
      <c r="J40" s="131"/>
      <c r="K40" s="138"/>
      <c r="R40" s="120"/>
      <c r="AC40" s="282"/>
    </row>
    <row r="41" spans="2:29">
      <c r="R41" s="120"/>
      <c r="AC41" s="282"/>
    </row>
    <row r="42" spans="2:29" ht="13.8">
      <c r="B42" s="139" t="s">
        <v>25</v>
      </c>
      <c r="C42" s="140"/>
      <c r="D42" s="140"/>
      <c r="E42" s="140"/>
      <c r="F42" s="140"/>
      <c r="G42" s="140"/>
      <c r="H42" s="140"/>
      <c r="R42" s="120"/>
      <c r="AC42" s="282"/>
    </row>
    <row r="43" spans="2:29">
      <c r="AC43" s="282"/>
    </row>
    <row r="44" spans="2:29">
      <c r="B44" s="118" t="s">
        <v>62</v>
      </c>
      <c r="C44" s="141" t="s">
        <v>63</v>
      </c>
      <c r="D44" s="142" t="s">
        <v>102</v>
      </c>
      <c r="AC44" s="282"/>
    </row>
    <row r="45" spans="2:29">
      <c r="C45" s="141" t="str">
        <f>C7</f>
        <v>(a)</v>
      </c>
      <c r="D45" s="118" t="s">
        <v>64</v>
      </c>
      <c r="AC45" s="282"/>
    </row>
    <row r="46" spans="2:29">
      <c r="C46" s="141" t="str">
        <f>D7</f>
        <v>(b)</v>
      </c>
      <c r="D46" s="131" t="str">
        <f>"= "&amp;C7&amp;" x "&amp;C62</f>
        <v>= (a) x 0.05085</v>
      </c>
      <c r="AC46" s="282"/>
    </row>
    <row r="47" spans="2:29">
      <c r="C47" s="141" t="str">
        <f>G7</f>
        <v>(e)</v>
      </c>
      <c r="D47" s="131" t="str">
        <f>"= ("&amp;$D$7&amp;" + "&amp;$E$7&amp;") /  (8.76 x "&amp;TEXT(C63,"0.0%")&amp;")"</f>
        <v>= ((b) + (c)) /  (8.76 x 30.1%)</v>
      </c>
      <c r="AC47" s="282"/>
    </row>
    <row r="48" spans="2:29">
      <c r="C48" s="141" t="str">
        <f>I7</f>
        <v>(g)</v>
      </c>
      <c r="D48" s="131" t="str">
        <f>"= "&amp;$G$7&amp;" + "&amp;$H$7</f>
        <v>= (e) + (f)</v>
      </c>
    </row>
    <row r="49" spans="2:25">
      <c r="C49" s="141" t="str">
        <f>K7</f>
        <v>(i)</v>
      </c>
      <c r="D49" s="85" t="str">
        <f>D44</f>
        <v>Plant Costs  - 2019 IRP Update - Table 6.1 &amp; 6.2</v>
      </c>
    </row>
    <row r="50" spans="2:25">
      <c r="C50" s="141"/>
      <c r="D50" s="131"/>
    </row>
    <row r="51" spans="2:25" ht="13.8" thickBot="1"/>
    <row r="52" spans="2:25" ht="13.8" thickBot="1">
      <c r="C52" s="42" t="str">
        <f>B2&amp;" - "&amp;B3</f>
        <v>2019 IRP Utah North Solar with Storage - 30% Capacity Factor</v>
      </c>
      <c r="D52" s="143"/>
      <c r="E52" s="143"/>
      <c r="F52" s="143"/>
      <c r="G52" s="143"/>
      <c r="H52" s="143"/>
      <c r="I52" s="144"/>
      <c r="J52" s="144"/>
      <c r="K52" s="145"/>
    </row>
    <row r="53" spans="2:25" ht="13.8" thickBot="1">
      <c r="C53" s="146" t="s">
        <v>65</v>
      </c>
      <c r="D53" s="147" t="s">
        <v>66</v>
      </c>
      <c r="E53" s="147"/>
      <c r="F53" s="147"/>
      <c r="G53" s="147"/>
      <c r="H53" s="147"/>
      <c r="I53" s="144"/>
      <c r="J53" s="144"/>
      <c r="K53" s="145"/>
    </row>
    <row r="54" spans="2:25">
      <c r="P54" s="118" t="s">
        <v>103</v>
      </c>
      <c r="Q54" s="279">
        <v>2024</v>
      </c>
    </row>
    <row r="55" spans="2:25">
      <c r="B55" s="85" t="s">
        <v>101</v>
      </c>
      <c r="C55" s="171">
        <v>1608.8221683005897</v>
      </c>
      <c r="D55" s="118" t="s">
        <v>64</v>
      </c>
      <c r="O55" s="287">
        <v>342.2</v>
      </c>
      <c r="P55" s="118" t="s">
        <v>32</v>
      </c>
      <c r="Q55" s="279" t="s">
        <v>142</v>
      </c>
      <c r="R55" s="279" t="s">
        <v>108</v>
      </c>
      <c r="T55" s="279" t="str">
        <f>$Q$55&amp;"Proposed Station Capital Costs"</f>
        <v>L1.UN1_PVSProposed Station Capital Costs</v>
      </c>
    </row>
    <row r="56" spans="2:25">
      <c r="B56" s="85" t="s">
        <v>101</v>
      </c>
      <c r="C56" s="273">
        <v>24.570618817436728</v>
      </c>
      <c r="D56" s="118" t="s">
        <v>67</v>
      </c>
      <c r="R56" s="120"/>
      <c r="T56" s="279" t="str">
        <f>$Q$55&amp;"Proposed Station Fixed Costs"</f>
        <v>L1.UN1_PVSProposed Station Fixed Costs</v>
      </c>
    </row>
    <row r="57" spans="2:25" ht="24" customHeight="1">
      <c r="B57" s="85"/>
      <c r="C57" s="275"/>
      <c r="D57" s="118" t="s">
        <v>105</v>
      </c>
      <c r="Q57" s="343" t="str">
        <f>Q55&amp;Q54</f>
        <v>L1.UN1_PVS2024</v>
      </c>
      <c r="T57" s="279" t="str">
        <f>$Q$55&amp;"Proposed Station Variable O&amp;M Costs"</f>
        <v>L1.UN1_PVSProposed Station Variable O&amp;M Costs</v>
      </c>
    </row>
    <row r="58" spans="2:25">
      <c r="B58" s="85" t="s">
        <v>101</v>
      </c>
      <c r="C58" s="273">
        <v>0</v>
      </c>
      <c r="D58" s="118" t="s">
        <v>68</v>
      </c>
      <c r="K58" s="120"/>
      <c r="L58" s="150"/>
      <c r="M58" s="52"/>
      <c r="N58" s="164"/>
      <c r="O58" s="52"/>
      <c r="P58" s="52"/>
      <c r="Q58" s="120" t="s">
        <v>234</v>
      </c>
      <c r="R58" s="120"/>
      <c r="T58" s="120"/>
      <c r="U58" s="120"/>
      <c r="V58" s="120"/>
      <c r="W58" s="120"/>
      <c r="X58" s="120"/>
      <c r="Y58" s="120"/>
    </row>
    <row r="59" spans="2:25">
      <c r="B59" s="85"/>
      <c r="C59" s="159"/>
      <c r="D59" s="118" t="s">
        <v>69</v>
      </c>
      <c r="I59" s="201" t="s">
        <v>90</v>
      </c>
      <c r="L59" s="152"/>
      <c r="M59" s="153"/>
      <c r="O59" s="151"/>
      <c r="P59" s="120"/>
      <c r="Q59" s="120"/>
      <c r="R59" s="120"/>
      <c r="T59" s="120"/>
      <c r="U59" s="120"/>
      <c r="V59" s="120"/>
      <c r="W59" s="120"/>
      <c r="X59" s="120"/>
      <c r="Y59" s="120"/>
    </row>
    <row r="60" spans="2:25">
      <c r="B60" s="366" t="str">
        <f>LEFT(RIGHT(INDEX('Table 3 TransCost'!$39:$39,1,MATCH(F60,'Table 3 TransCost'!$4:$4,0)),6),5)</f>
        <v>2024$</v>
      </c>
      <c r="C60" s="275">
        <f>INDEX('Table 3 TransCost'!$39:$39,1,MATCH(F60,'Table 3 TransCost'!$4:$4,0)+2)</f>
        <v>2.5818101631996475</v>
      </c>
      <c r="D60" s="118" t="s">
        <v>219</v>
      </c>
      <c r="F60" s="279" t="s">
        <v>182</v>
      </c>
      <c r="K60" s="152"/>
      <c r="L60" s="152"/>
      <c r="M60" s="152"/>
      <c r="N60" s="165"/>
      <c r="O60" s="151"/>
      <c r="P60" s="120"/>
      <c r="Q60" s="120"/>
      <c r="R60" s="120"/>
      <c r="T60" s="120"/>
      <c r="U60" s="120"/>
      <c r="V60" s="120"/>
      <c r="W60" s="120"/>
      <c r="X60" s="120"/>
      <c r="Y60" s="120"/>
    </row>
    <row r="61" spans="2:25">
      <c r="B61" s="85"/>
      <c r="C61" s="204"/>
      <c r="K61" s="152"/>
      <c r="L61" s="152"/>
      <c r="M61" s="152"/>
      <c r="N61" s="165"/>
      <c r="O61" s="152"/>
      <c r="R61" s="120"/>
      <c r="T61" s="120"/>
      <c r="U61" s="120"/>
      <c r="V61" s="120"/>
      <c r="W61" s="120"/>
      <c r="X61" s="120"/>
      <c r="Y61" s="120"/>
    </row>
    <row r="62" spans="2:25" ht="13.8">
      <c r="C62" s="274">
        <v>5.0849999999999999E-2</v>
      </c>
      <c r="D62" s="118" t="s">
        <v>36</v>
      </c>
      <c r="E62" s="118" t="s">
        <v>109</v>
      </c>
      <c r="K62" s="156"/>
      <c r="L62" s="157"/>
      <c r="M62" s="157"/>
      <c r="O62" s="158"/>
    </row>
    <row r="63" spans="2:25">
      <c r="C63" s="212">
        <v>0.30099999999999999</v>
      </c>
      <c r="D63" s="118" t="s">
        <v>37</v>
      </c>
    </row>
    <row r="64" spans="2:25" ht="13.8" thickBot="1">
      <c r="D64" s="155"/>
    </row>
    <row r="65" spans="3:14" ht="13.8" thickBot="1">
      <c r="C65" s="40" t="str">
        <f>"Company Official Inflation Forecast Dated "&amp;TEXT('Table 4'!$H$5,"mmmm dd, yyyy")</f>
        <v>Company Official Inflation Forecast Dated December 31, 2019</v>
      </c>
      <c r="D65" s="143"/>
      <c r="E65" s="143"/>
      <c r="F65" s="143"/>
      <c r="G65" s="143"/>
      <c r="H65" s="143"/>
      <c r="I65" s="143"/>
      <c r="J65" s="143"/>
      <c r="K65" s="145"/>
    </row>
    <row r="66" spans="3:14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41"/>
      <c r="I66" s="87">
        <f>F74+1</f>
        <v>2035</v>
      </c>
      <c r="J66" s="41">
        <v>2.1000000000000001E-2</v>
      </c>
    </row>
    <row r="67" spans="3:14">
      <c r="C67" s="87">
        <f t="shared" ref="C67:C74" si="9">C66+1</f>
        <v>2018</v>
      </c>
      <c r="D67" s="41">
        <v>2.4E-2</v>
      </c>
      <c r="E67" s="85"/>
      <c r="F67" s="87">
        <f t="shared" ref="F67:F74" si="10">F66+1</f>
        <v>2027</v>
      </c>
      <c r="G67" s="41">
        <v>2.3E-2</v>
      </c>
      <c r="H67" s="41"/>
      <c r="I67" s="87">
        <f>I66+1</f>
        <v>2036</v>
      </c>
      <c r="J67" s="41">
        <v>2.1000000000000001E-2</v>
      </c>
    </row>
    <row r="68" spans="3:14">
      <c r="C68" s="87">
        <f t="shared" si="9"/>
        <v>2019</v>
      </c>
      <c r="D68" s="41">
        <v>1.7999999999999999E-2</v>
      </c>
      <c r="E68" s="85"/>
      <c r="F68" s="87">
        <f t="shared" si="10"/>
        <v>2028</v>
      </c>
      <c r="G68" s="41">
        <v>2.3E-2</v>
      </c>
      <c r="H68" s="41"/>
      <c r="I68" s="87">
        <f t="shared" ref="I68:I74" si="11">I67+1</f>
        <v>2037</v>
      </c>
      <c r="J68" s="41">
        <v>2.1000000000000001E-2</v>
      </c>
    </row>
    <row r="69" spans="3:14">
      <c r="C69" s="87">
        <f t="shared" si="9"/>
        <v>2020</v>
      </c>
      <c r="D69" s="41">
        <v>1.9E-2</v>
      </c>
      <c r="E69" s="85"/>
      <c r="F69" s="87">
        <f t="shared" si="10"/>
        <v>2029</v>
      </c>
      <c r="G69" s="41">
        <v>2.3E-2</v>
      </c>
      <c r="H69" s="41"/>
      <c r="I69" s="87">
        <f t="shared" si="11"/>
        <v>2038</v>
      </c>
      <c r="J69" s="41">
        <v>2.1000000000000001E-2</v>
      </c>
    </row>
    <row r="70" spans="3:14">
      <c r="C70" s="87">
        <f t="shared" si="9"/>
        <v>2021</v>
      </c>
      <c r="D70" s="41">
        <v>0.02</v>
      </c>
      <c r="E70" s="85"/>
      <c r="F70" s="87">
        <f t="shared" si="10"/>
        <v>2030</v>
      </c>
      <c r="G70" s="41">
        <v>2.1999999999999999E-2</v>
      </c>
      <c r="H70" s="41"/>
      <c r="I70" s="87">
        <f t="shared" si="11"/>
        <v>2039</v>
      </c>
      <c r="J70" s="41">
        <v>2.1000000000000001E-2</v>
      </c>
    </row>
    <row r="71" spans="3:14">
      <c r="C71" s="87">
        <f t="shared" si="9"/>
        <v>2022</v>
      </c>
      <c r="D71" s="41">
        <v>2.5000000000000001E-2</v>
      </c>
      <c r="E71" s="85"/>
      <c r="F71" s="87">
        <f t="shared" si="10"/>
        <v>2031</v>
      </c>
      <c r="G71" s="41">
        <v>2.1999999999999999E-2</v>
      </c>
      <c r="H71" s="41"/>
      <c r="I71" s="87">
        <f t="shared" si="11"/>
        <v>2040</v>
      </c>
      <c r="J71" s="41">
        <v>2.1000000000000001E-2</v>
      </c>
    </row>
    <row r="72" spans="3:14" s="120" customFormat="1">
      <c r="C72" s="87">
        <f t="shared" si="9"/>
        <v>2023</v>
      </c>
      <c r="D72" s="41">
        <v>2.5000000000000001E-2</v>
      </c>
      <c r="E72" s="86"/>
      <c r="F72" s="87">
        <f t="shared" si="10"/>
        <v>2032</v>
      </c>
      <c r="G72" s="41">
        <v>2.1999999999999999E-2</v>
      </c>
      <c r="H72" s="41"/>
      <c r="I72" s="87">
        <f t="shared" si="11"/>
        <v>2041</v>
      </c>
      <c r="J72" s="41">
        <v>2.1000000000000001E-2</v>
      </c>
      <c r="N72" s="165"/>
    </row>
    <row r="73" spans="3:14" s="120" customFormat="1">
      <c r="C73" s="87">
        <f t="shared" si="9"/>
        <v>2024</v>
      </c>
      <c r="D73" s="41">
        <v>2.4E-2</v>
      </c>
      <c r="E73" s="86"/>
      <c r="F73" s="87">
        <f t="shared" si="10"/>
        <v>2033</v>
      </c>
      <c r="G73" s="41">
        <v>2.1000000000000001E-2</v>
      </c>
      <c r="H73" s="41"/>
      <c r="I73" s="87">
        <f t="shared" si="11"/>
        <v>2042</v>
      </c>
      <c r="J73" s="41">
        <v>2.1000000000000001E-2</v>
      </c>
      <c r="N73" s="165"/>
    </row>
    <row r="74" spans="3:14" s="120" customFormat="1">
      <c r="C74" s="87">
        <f t="shared" si="9"/>
        <v>2025</v>
      </c>
      <c r="D74" s="41">
        <v>2.3E-2</v>
      </c>
      <c r="E74" s="86"/>
      <c r="F74" s="87">
        <f t="shared" si="10"/>
        <v>2034</v>
      </c>
      <c r="G74" s="41">
        <v>2.1000000000000001E-2</v>
      </c>
      <c r="H74" s="41"/>
      <c r="I74" s="87">
        <f t="shared" si="11"/>
        <v>2043</v>
      </c>
      <c r="J74" s="41">
        <v>2.1000000000000001E-2</v>
      </c>
      <c r="N74" s="165"/>
    </row>
    <row r="75" spans="3:14" s="120" customFormat="1">
      <c r="N75" s="165"/>
    </row>
    <row r="76" spans="3:14" s="120" customFormat="1">
      <c r="N76" s="165"/>
    </row>
    <row r="93" spans="3:4">
      <c r="C93" s="151"/>
      <c r="D93" s="155"/>
    </row>
    <row r="94" spans="3:4">
      <c r="C94" s="151"/>
      <c r="D94" s="155"/>
    </row>
    <row r="95" spans="3:4">
      <c r="C95" s="151"/>
      <c r="D95" s="155"/>
    </row>
    <row r="96" spans="3:4">
      <c r="C96" s="151"/>
      <c r="D96" s="155"/>
    </row>
    <row r="97" spans="3:4">
      <c r="C97" s="151"/>
      <c r="D97" s="155"/>
    </row>
    <row r="98" spans="3:4">
      <c r="C98" s="151"/>
      <c r="D98" s="155"/>
    </row>
    <row r="99" spans="3:4">
      <c r="C99" s="151"/>
      <c r="D99" s="155"/>
    </row>
    <row r="100" spans="3:4">
      <c r="C100" s="151"/>
      <c r="D100" s="155"/>
    </row>
    <row r="101" spans="3:4">
      <c r="C101" s="151"/>
      <c r="D101" s="155"/>
    </row>
    <row r="102" spans="3:4">
      <c r="C102" s="151"/>
      <c r="D102" s="155"/>
    </row>
  </sheetData>
  <printOptions horizontalCentered="1"/>
  <pageMargins left="0.8" right="0.3" top="0.4" bottom="0.4" header="0.5" footer="0.2"/>
  <pageSetup scale="58" orientation="landscape" r:id="rId1"/>
  <headerFooter alignWithMargins="0"/>
  <rowBreaks count="1" manualBreakCount="1">
    <brk id="51" max="1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F102"/>
  <sheetViews>
    <sheetView zoomScale="70" zoomScaleNormal="70" workbookViewId="0">
      <selection activeCell="G37" sqref="G37"/>
    </sheetView>
  </sheetViews>
  <sheetFormatPr defaultColWidth="9.33203125" defaultRowHeight="13.2"/>
  <cols>
    <col min="1" max="1" width="13.33203125" style="118" customWidth="1"/>
    <col min="2" max="2" width="15" style="118" customWidth="1"/>
    <col min="3" max="3" width="12.33203125" style="118" bestFit="1" customWidth="1"/>
    <col min="4" max="4" width="19.77734375" style="118" customWidth="1"/>
    <col min="5" max="5" width="8.77734375" style="118" customWidth="1"/>
    <col min="6" max="6" width="13.44140625" style="118" customWidth="1"/>
    <col min="7" max="8" width="9.44140625" style="118" bestFit="1" customWidth="1"/>
    <col min="9" max="9" width="12.6640625" style="118" customWidth="1"/>
    <col min="10" max="10" width="14" style="118" customWidth="1"/>
    <col min="11" max="11" width="10.6640625" style="118" customWidth="1"/>
    <col min="12" max="12" width="3.109375" style="118" customWidth="1"/>
    <col min="13" max="13" width="15" style="118" hidden="1" customWidth="1"/>
    <col min="14" max="14" width="5.6640625" style="162" customWidth="1"/>
    <col min="15" max="15" width="9.33203125" style="118" customWidth="1"/>
    <col min="16" max="17" width="16" style="118" customWidth="1"/>
    <col min="18" max="18" width="18.109375" style="118" customWidth="1"/>
    <col min="19" max="19" width="9.33203125" style="118"/>
    <col min="20" max="20" width="22.33203125" style="118" customWidth="1"/>
    <col min="21" max="21" width="18.109375" style="118" customWidth="1"/>
    <col min="22" max="22" width="9.6640625" style="118" bestFit="1" customWidth="1"/>
    <col min="23" max="24" width="9.33203125" style="118"/>
    <col min="25" max="25" width="12" style="118" bestFit="1" customWidth="1"/>
    <col min="26" max="26" width="9.33203125" style="118"/>
    <col min="27" max="27" width="13.6640625" style="118" customWidth="1"/>
    <col min="28" max="28" width="12" style="118" bestFit="1" customWidth="1"/>
    <col min="29" max="16384" width="9.33203125" style="118"/>
  </cols>
  <sheetData>
    <row r="1" spans="2:32" ht="15.6">
      <c r="B1" s="116" t="s">
        <v>56</v>
      </c>
      <c r="C1" s="117"/>
      <c r="D1" s="117"/>
      <c r="E1" s="117"/>
      <c r="F1" s="117"/>
      <c r="G1" s="117"/>
      <c r="H1" s="117"/>
      <c r="I1" s="117"/>
      <c r="J1" s="117"/>
    </row>
    <row r="2" spans="2:32" ht="15.6">
      <c r="B2" s="116" t="s">
        <v>147</v>
      </c>
      <c r="C2" s="117"/>
      <c r="D2" s="117"/>
      <c r="E2" s="117"/>
      <c r="F2" s="117"/>
      <c r="G2" s="117"/>
      <c r="H2" s="117"/>
      <c r="I2" s="117"/>
      <c r="J2" s="117"/>
    </row>
    <row r="3" spans="2:32" ht="15.6">
      <c r="B3" s="116" t="str">
        <f>TEXT($C$63,"0%")&amp;" Capacity Factor"</f>
        <v>30% Capacity Factor</v>
      </c>
      <c r="C3" s="117"/>
      <c r="D3" s="117"/>
      <c r="E3" s="117"/>
      <c r="F3" s="117"/>
      <c r="G3" s="117"/>
      <c r="H3" s="117"/>
      <c r="I3" s="117"/>
      <c r="J3" s="117"/>
      <c r="R3" s="120"/>
    </row>
    <row r="4" spans="2:32">
      <c r="B4" s="119"/>
      <c r="C4" s="119"/>
      <c r="D4" s="119"/>
      <c r="E4" s="119"/>
      <c r="F4" s="119"/>
      <c r="G4" s="119"/>
      <c r="H4" s="119"/>
      <c r="I4" s="120"/>
      <c r="J4" s="120"/>
      <c r="K4" s="120"/>
      <c r="R4" s="120"/>
    </row>
    <row r="5" spans="2:32" ht="51.75" customHeight="1">
      <c r="B5" s="121" t="s">
        <v>0</v>
      </c>
      <c r="C5" s="122" t="s">
        <v>10</v>
      </c>
      <c r="D5" s="122" t="s">
        <v>11</v>
      </c>
      <c r="E5" s="122" t="s">
        <v>12</v>
      </c>
      <c r="F5" s="17" t="s">
        <v>91</v>
      </c>
      <c r="G5" s="122" t="s">
        <v>61</v>
      </c>
      <c r="H5" s="17" t="s">
        <v>13</v>
      </c>
      <c r="I5" s="122" t="s">
        <v>72</v>
      </c>
      <c r="J5" s="17" t="s">
        <v>52</v>
      </c>
      <c r="K5" s="122" t="s">
        <v>225</v>
      </c>
      <c r="M5" s="218"/>
      <c r="N5" s="218"/>
      <c r="P5" s="218"/>
      <c r="R5" s="280"/>
      <c r="T5" s="277"/>
      <c r="U5" s="278"/>
      <c r="V5" s="277"/>
      <c r="W5" s="278"/>
      <c r="X5" s="120"/>
      <c r="Y5" s="218"/>
      <c r="Z5" s="218"/>
    </row>
    <row r="6" spans="2:32" ht="24" customHeight="1">
      <c r="B6" s="123"/>
      <c r="C6" s="124" t="s">
        <v>8</v>
      </c>
      <c r="D6" s="125" t="s">
        <v>9</v>
      </c>
      <c r="E6" s="125" t="s">
        <v>9</v>
      </c>
      <c r="F6" s="125" t="s">
        <v>9</v>
      </c>
      <c r="G6" s="124" t="s">
        <v>31</v>
      </c>
      <c r="H6" s="18" t="s">
        <v>31</v>
      </c>
      <c r="I6" s="124" t="s">
        <v>31</v>
      </c>
      <c r="J6" s="19" t="s">
        <v>9</v>
      </c>
      <c r="K6" s="125" t="s">
        <v>9</v>
      </c>
      <c r="R6" s="281"/>
    </row>
    <row r="7" spans="2:32">
      <c r="C7" s="126" t="s">
        <v>1</v>
      </c>
      <c r="D7" s="126" t="s">
        <v>2</v>
      </c>
      <c r="E7" s="126" t="s">
        <v>3</v>
      </c>
      <c r="F7" s="126" t="s">
        <v>4</v>
      </c>
      <c r="G7" s="126" t="s">
        <v>5</v>
      </c>
      <c r="H7" s="126" t="s">
        <v>7</v>
      </c>
      <c r="I7" s="126" t="s">
        <v>22</v>
      </c>
      <c r="J7" s="126" t="s">
        <v>23</v>
      </c>
      <c r="K7" s="126" t="s">
        <v>24</v>
      </c>
      <c r="R7" s="120"/>
    </row>
    <row r="8" spans="2:32" ht="6" customHeight="1">
      <c r="K8" s="120"/>
      <c r="R8" s="120"/>
    </row>
    <row r="9" spans="2:32" ht="15.6">
      <c r="B9" s="43" t="str">
        <f>C52</f>
        <v>2019 IRP Jim Bridger Solar with Storage - 30% Capacity Factor</v>
      </c>
      <c r="C9" s="120"/>
      <c r="E9" s="120"/>
      <c r="F9" s="120"/>
      <c r="G9" s="120"/>
      <c r="H9" s="120"/>
      <c r="I9" s="120"/>
      <c r="J9" s="120"/>
      <c r="K9" s="120"/>
      <c r="N9" s="118"/>
      <c r="R9" s="120"/>
    </row>
    <row r="10" spans="2:32">
      <c r="B10" s="127">
        <v>2016</v>
      </c>
      <c r="C10" s="128"/>
      <c r="D10" s="129"/>
      <c r="E10" s="129"/>
      <c r="F10" s="129"/>
      <c r="G10" s="130"/>
      <c r="H10" s="130"/>
      <c r="I10" s="131"/>
      <c r="J10" s="131"/>
      <c r="K10" s="129"/>
      <c r="N10" s="163"/>
      <c r="R10" s="120"/>
    </row>
    <row r="11" spans="2:32">
      <c r="B11" s="127">
        <f t="shared" ref="B11:B37" si="0">B10+1</f>
        <v>2017</v>
      </c>
      <c r="C11" s="132"/>
      <c r="D11" s="129"/>
      <c r="E11" s="129"/>
      <c r="F11" s="129"/>
      <c r="G11" s="130"/>
      <c r="H11" s="129"/>
      <c r="I11" s="131"/>
      <c r="J11" s="131"/>
      <c r="K11" s="129"/>
      <c r="N11" s="118"/>
      <c r="R11" s="120"/>
    </row>
    <row r="12" spans="2:32">
      <c r="B12" s="136">
        <f t="shared" si="0"/>
        <v>2018</v>
      </c>
      <c r="C12" s="137"/>
      <c r="D12" s="129"/>
      <c r="E12" s="149">
        <f>$C$56</f>
        <v>24.570618817436728</v>
      </c>
      <c r="F12" s="149"/>
      <c r="G12" s="131"/>
      <c r="H12" s="149">
        <f>$C$58</f>
        <v>0</v>
      </c>
      <c r="I12" s="131"/>
      <c r="J12" s="131"/>
      <c r="K12" s="129">
        <f>(D12+E12+F12)</f>
        <v>24.570618817436728</v>
      </c>
      <c r="L12" s="120"/>
      <c r="N12" s="118"/>
      <c r="R12" s="120"/>
      <c r="T12" s="162"/>
      <c r="U12" s="154"/>
      <c r="V12" s="154"/>
      <c r="W12" s="283"/>
      <c r="Y12" s="154"/>
      <c r="Z12" s="154"/>
      <c r="AF12" s="154"/>
    </row>
    <row r="13" spans="2:32">
      <c r="B13" s="136">
        <f t="shared" si="0"/>
        <v>2019</v>
      </c>
      <c r="C13" s="137"/>
      <c r="D13" s="129"/>
      <c r="E13" s="129">
        <f t="shared" ref="E13:E37" si="1">ROUND(E12*(1+(IFERROR(INDEX($D$66:$D$74,MATCH($B13,$C$66:$C$74,0),1),0)+IFERROR(INDEX($G$66:$G$74,MATCH($B13,$F$66:$F$74,0),1),0)+IFERROR(INDEX($J$66:$J$74,MATCH($B13,$I$66:$I$74,0),1),0))),2)</f>
        <v>25.01</v>
      </c>
      <c r="F13" s="129"/>
      <c r="G13" s="131"/>
      <c r="H13" s="129">
        <f t="shared" ref="H13:H37" si="2">ROUND(H12*(1+(IFERROR(INDEX($D$66:$D$74,MATCH($B13,$C$66:$C$74,0),1),0)+IFERROR(INDEX($G$66:$G$74,MATCH($B13,$F$66:$F$74,0),1),0)+IFERROR(INDEX($J$66:$J$74,MATCH($B13,$I$66:$I$74,0),1),0))),2)</f>
        <v>0</v>
      </c>
      <c r="I13" s="131"/>
      <c r="J13" s="131"/>
      <c r="K13" s="129">
        <f t="shared" ref="K13:K37" si="3">(D13+E13+F13)</f>
        <v>25.01</v>
      </c>
      <c r="L13" s="120"/>
      <c r="N13" s="118"/>
      <c r="R13" s="120"/>
      <c r="V13" s="154"/>
      <c r="Y13" s="154"/>
      <c r="Z13" s="154"/>
      <c r="AF13" s="154"/>
    </row>
    <row r="14" spans="2:32">
      <c r="B14" s="136">
        <f t="shared" si="0"/>
        <v>2020</v>
      </c>
      <c r="C14" s="137"/>
      <c r="D14" s="129"/>
      <c r="E14" s="129">
        <f t="shared" si="1"/>
        <v>25.49</v>
      </c>
      <c r="F14" s="129"/>
      <c r="G14" s="131"/>
      <c r="H14" s="129">
        <f t="shared" si="2"/>
        <v>0</v>
      </c>
      <c r="I14" s="131"/>
      <c r="J14" s="131"/>
      <c r="K14" s="129">
        <f t="shared" si="3"/>
        <v>25.49</v>
      </c>
      <c r="L14" s="120"/>
      <c r="N14" s="118"/>
      <c r="O14" s="133"/>
      <c r="P14" s="134"/>
      <c r="Q14" s="135"/>
      <c r="R14" s="120"/>
      <c r="V14" s="154"/>
      <c r="Y14" s="154"/>
      <c r="Z14" s="154"/>
      <c r="AF14" s="154"/>
    </row>
    <row r="15" spans="2:32">
      <c r="B15" s="136">
        <f t="shared" si="0"/>
        <v>2021</v>
      </c>
      <c r="C15" s="137"/>
      <c r="D15" s="129"/>
      <c r="E15" s="129">
        <f t="shared" si="1"/>
        <v>26</v>
      </c>
      <c r="F15" s="129"/>
      <c r="G15" s="131"/>
      <c r="H15" s="129">
        <f t="shared" si="2"/>
        <v>0</v>
      </c>
      <c r="I15" s="131"/>
      <c r="J15" s="131"/>
      <c r="K15" s="129">
        <f t="shared" si="3"/>
        <v>26</v>
      </c>
      <c r="L15" s="120"/>
      <c r="N15" s="118"/>
      <c r="O15" s="276"/>
      <c r="P15" s="134"/>
      <c r="Q15" s="135"/>
      <c r="R15" s="120"/>
      <c r="V15" s="154"/>
      <c r="Y15" s="154"/>
      <c r="Z15" s="154"/>
      <c r="AF15" s="154"/>
    </row>
    <row r="16" spans="2:32">
      <c r="B16" s="136">
        <f t="shared" si="0"/>
        <v>2022</v>
      </c>
      <c r="C16" s="137"/>
      <c r="D16" s="129"/>
      <c r="E16" s="129">
        <f t="shared" si="1"/>
        <v>26.65</v>
      </c>
      <c r="F16" s="129"/>
      <c r="G16" s="131"/>
      <c r="H16" s="129">
        <f t="shared" si="2"/>
        <v>0</v>
      </c>
      <c r="I16" s="131"/>
      <c r="J16" s="131"/>
      <c r="K16" s="129">
        <f t="shared" si="3"/>
        <v>26.65</v>
      </c>
      <c r="L16" s="120"/>
      <c r="N16" s="118"/>
      <c r="O16" s="345"/>
      <c r="R16" s="120"/>
      <c r="V16" s="154"/>
      <c r="Y16" s="154"/>
      <c r="Z16" s="154"/>
      <c r="AF16" s="154"/>
    </row>
    <row r="17" spans="2:32">
      <c r="B17" s="136">
        <f t="shared" si="0"/>
        <v>2023</v>
      </c>
      <c r="C17" s="137"/>
      <c r="D17" s="129"/>
      <c r="E17" s="129">
        <f t="shared" si="1"/>
        <v>27.32</v>
      </c>
      <c r="F17" s="129"/>
      <c r="G17" s="131"/>
      <c r="H17" s="129">
        <f t="shared" si="2"/>
        <v>0</v>
      </c>
      <c r="I17" s="131"/>
      <c r="J17" s="131"/>
      <c r="K17" s="129">
        <f t="shared" si="3"/>
        <v>27.32</v>
      </c>
      <c r="L17" s="120"/>
      <c r="N17" s="118"/>
      <c r="O17" s="202"/>
      <c r="R17" s="120"/>
      <c r="V17" s="154"/>
      <c r="Y17" s="154"/>
      <c r="Z17" s="154"/>
      <c r="AF17" s="154"/>
    </row>
    <row r="18" spans="2:32">
      <c r="B18" s="136">
        <f t="shared" si="0"/>
        <v>2024</v>
      </c>
      <c r="C18" s="344">
        <v>1227.9632768361582</v>
      </c>
      <c r="D18" s="129">
        <f>C18*$C$62</f>
        <v>62.441932627118646</v>
      </c>
      <c r="E18" s="129">
        <f t="shared" si="1"/>
        <v>27.98</v>
      </c>
      <c r="F18" s="129">
        <f>C60</f>
        <v>0</v>
      </c>
      <c r="G18" s="131">
        <f>(D18+E18+F18)/(8.76*$C$63)</f>
        <v>34.292818696854724</v>
      </c>
      <c r="H18" s="129">
        <f t="shared" si="2"/>
        <v>0</v>
      </c>
      <c r="I18" s="131">
        <f>(G18+H18)</f>
        <v>34.292818696854724</v>
      </c>
      <c r="J18" s="131">
        <f t="shared" ref="J18:J32" si="4">ROUND(I18*$C$63*8.76,2)</f>
        <v>90.42</v>
      </c>
      <c r="K18" s="129">
        <f t="shared" si="3"/>
        <v>90.42193262711865</v>
      </c>
      <c r="L18" s="120"/>
      <c r="N18" s="118"/>
      <c r="O18" s="346"/>
      <c r="Q18" s="154"/>
      <c r="R18" s="120"/>
      <c r="T18" s="162"/>
      <c r="U18" s="154"/>
      <c r="V18" s="154"/>
      <c r="W18" s="154"/>
      <c r="X18" s="154"/>
      <c r="Y18" s="154"/>
      <c r="Z18" s="154"/>
      <c r="AA18" s="285"/>
      <c r="AB18" s="284"/>
      <c r="AF18" s="154"/>
    </row>
    <row r="19" spans="2:32">
      <c r="B19" s="136">
        <f t="shared" si="0"/>
        <v>2025</v>
      </c>
      <c r="C19" s="137"/>
      <c r="D19" s="129">
        <f t="shared" ref="D19:F37" si="5">ROUND(D18*(1+(IFERROR(INDEX($D$66:$D$74,MATCH($B19,$C$66:$C$74,0),1),0)+IFERROR(INDEX($G$66:$G$74,MATCH($B19,$F$66:$F$74,0),1),0)+IFERROR(INDEX($J$66:$J$74,MATCH($B19,$I$66:$I$74,0),1),0))),2)</f>
        <v>63.88</v>
      </c>
      <c r="E19" s="129">
        <f t="shared" si="1"/>
        <v>28.62</v>
      </c>
      <c r="F19" s="129">
        <f t="shared" si="5"/>
        <v>0</v>
      </c>
      <c r="G19" s="131">
        <f t="shared" ref="G19:G37" si="6">(D19+E19+F19)/(8.76*$C$63)</f>
        <v>35.080932659779428</v>
      </c>
      <c r="H19" s="129">
        <f t="shared" si="2"/>
        <v>0</v>
      </c>
      <c r="I19" s="131">
        <f t="shared" ref="I19:I37" si="7">(G19+H19)</f>
        <v>35.080932659779428</v>
      </c>
      <c r="J19" s="131">
        <f t="shared" si="4"/>
        <v>92.5</v>
      </c>
      <c r="K19" s="129">
        <f t="shared" si="3"/>
        <v>92.5</v>
      </c>
      <c r="L19" s="120"/>
      <c r="N19" s="118"/>
      <c r="R19" s="120"/>
      <c r="T19" s="162"/>
      <c r="U19" s="154"/>
      <c r="V19" s="154"/>
      <c r="W19" s="154"/>
      <c r="X19" s="154"/>
      <c r="Y19" s="154"/>
      <c r="Z19" s="154"/>
      <c r="AF19" s="154"/>
    </row>
    <row r="20" spans="2:32">
      <c r="B20" s="136">
        <f t="shared" si="0"/>
        <v>2026</v>
      </c>
      <c r="C20" s="137"/>
      <c r="D20" s="129">
        <f t="shared" si="5"/>
        <v>65.349999999999994</v>
      </c>
      <c r="E20" s="129">
        <f t="shared" si="1"/>
        <v>29.28</v>
      </c>
      <c r="F20" s="129">
        <f t="shared" si="5"/>
        <v>0</v>
      </c>
      <c r="G20" s="131">
        <f t="shared" si="6"/>
        <v>35.888742244269487</v>
      </c>
      <c r="H20" s="129">
        <f t="shared" si="2"/>
        <v>0</v>
      </c>
      <c r="I20" s="131">
        <f t="shared" si="7"/>
        <v>35.888742244269487</v>
      </c>
      <c r="J20" s="131">
        <f t="shared" si="4"/>
        <v>94.63</v>
      </c>
      <c r="K20" s="129">
        <f t="shared" si="3"/>
        <v>94.63</v>
      </c>
      <c r="L20" s="120"/>
      <c r="N20" s="118"/>
      <c r="R20" s="161"/>
      <c r="T20" s="162"/>
      <c r="U20" s="154"/>
      <c r="V20" s="154"/>
      <c r="W20" s="154"/>
      <c r="X20" s="154"/>
      <c r="Y20" s="154"/>
      <c r="Z20" s="154"/>
      <c r="AF20" s="154"/>
    </row>
    <row r="21" spans="2:32">
      <c r="B21" s="136">
        <f t="shared" si="0"/>
        <v>2027</v>
      </c>
      <c r="C21" s="137"/>
      <c r="D21" s="129">
        <f t="shared" si="5"/>
        <v>66.849999999999994</v>
      </c>
      <c r="E21" s="129">
        <f t="shared" si="1"/>
        <v>29.95</v>
      </c>
      <c r="F21" s="129">
        <f t="shared" si="5"/>
        <v>0</v>
      </c>
      <c r="G21" s="131">
        <f t="shared" si="6"/>
        <v>36.711721961801608</v>
      </c>
      <c r="H21" s="129">
        <f t="shared" si="2"/>
        <v>0</v>
      </c>
      <c r="I21" s="131">
        <f t="shared" si="7"/>
        <v>36.711721961801608</v>
      </c>
      <c r="J21" s="131">
        <f t="shared" si="4"/>
        <v>96.8</v>
      </c>
      <c r="K21" s="129">
        <f t="shared" si="3"/>
        <v>96.8</v>
      </c>
      <c r="L21" s="120"/>
      <c r="N21" s="118"/>
      <c r="R21" s="161"/>
      <c r="T21" s="162"/>
      <c r="U21" s="154"/>
      <c r="V21" s="154"/>
      <c r="W21" s="154"/>
      <c r="X21" s="154"/>
      <c r="Y21" s="154"/>
      <c r="Z21" s="154"/>
      <c r="AF21" s="154"/>
    </row>
    <row r="22" spans="2:32">
      <c r="B22" s="136">
        <f t="shared" si="0"/>
        <v>2028</v>
      </c>
      <c r="C22" s="137"/>
      <c r="D22" s="129">
        <f t="shared" si="5"/>
        <v>68.39</v>
      </c>
      <c r="E22" s="129">
        <f t="shared" si="1"/>
        <v>30.64</v>
      </c>
      <c r="F22" s="129">
        <f t="shared" si="5"/>
        <v>0</v>
      </c>
      <c r="G22" s="131">
        <f t="shared" si="6"/>
        <v>37.557456878896829</v>
      </c>
      <c r="H22" s="129">
        <f t="shared" si="2"/>
        <v>0</v>
      </c>
      <c r="I22" s="131">
        <f t="shared" si="7"/>
        <v>37.557456878896829</v>
      </c>
      <c r="J22" s="131">
        <f t="shared" si="4"/>
        <v>99.03</v>
      </c>
      <c r="K22" s="129">
        <f t="shared" si="3"/>
        <v>99.03</v>
      </c>
      <c r="L22" s="120"/>
      <c r="N22" s="118"/>
      <c r="R22" s="161"/>
      <c r="T22" s="162"/>
      <c r="U22" s="154"/>
      <c r="V22" s="154"/>
      <c r="W22" s="154"/>
      <c r="X22" s="154"/>
      <c r="Y22" s="154"/>
      <c r="Z22" s="154"/>
      <c r="AF22" s="154"/>
    </row>
    <row r="23" spans="2:32">
      <c r="B23" s="136">
        <f t="shared" si="0"/>
        <v>2029</v>
      </c>
      <c r="C23" s="137"/>
      <c r="D23" s="129">
        <f t="shared" si="5"/>
        <v>69.959999999999994</v>
      </c>
      <c r="E23" s="129">
        <f t="shared" si="1"/>
        <v>31.34</v>
      </c>
      <c r="F23" s="129">
        <f t="shared" si="5"/>
        <v>0</v>
      </c>
      <c r="G23" s="131">
        <f t="shared" si="6"/>
        <v>38.41836192903412</v>
      </c>
      <c r="H23" s="129">
        <f t="shared" si="2"/>
        <v>0</v>
      </c>
      <c r="I23" s="131">
        <f t="shared" si="7"/>
        <v>38.41836192903412</v>
      </c>
      <c r="J23" s="131">
        <f t="shared" si="4"/>
        <v>101.3</v>
      </c>
      <c r="K23" s="129">
        <f t="shared" si="3"/>
        <v>101.3</v>
      </c>
      <c r="L23" s="120"/>
      <c r="N23" s="118"/>
      <c r="R23" s="161"/>
      <c r="T23" s="162"/>
      <c r="U23" s="154"/>
      <c r="V23" s="154"/>
      <c r="W23" s="154"/>
      <c r="X23" s="154"/>
      <c r="Y23" s="154"/>
      <c r="Z23" s="154"/>
      <c r="AF23" s="154"/>
    </row>
    <row r="24" spans="2:32">
      <c r="B24" s="136">
        <f t="shared" si="0"/>
        <v>2030</v>
      </c>
      <c r="C24" s="137"/>
      <c r="D24" s="129">
        <f t="shared" si="5"/>
        <v>71.5</v>
      </c>
      <c r="E24" s="129">
        <f t="shared" si="1"/>
        <v>32.03</v>
      </c>
      <c r="F24" s="129">
        <f t="shared" si="5"/>
        <v>0</v>
      </c>
      <c r="G24" s="131">
        <f t="shared" si="6"/>
        <v>39.264096846129341</v>
      </c>
      <c r="H24" s="129">
        <f t="shared" si="2"/>
        <v>0</v>
      </c>
      <c r="I24" s="131">
        <f t="shared" si="7"/>
        <v>39.264096846129341</v>
      </c>
      <c r="J24" s="131">
        <f t="shared" si="4"/>
        <v>103.53</v>
      </c>
      <c r="K24" s="129">
        <f t="shared" si="3"/>
        <v>103.53</v>
      </c>
      <c r="L24" s="120"/>
      <c r="N24" s="118"/>
      <c r="R24" s="161"/>
      <c r="T24" s="162"/>
      <c r="U24" s="154"/>
      <c r="V24" s="154"/>
      <c r="W24" s="154"/>
      <c r="X24" s="154"/>
      <c r="Y24" s="154"/>
      <c r="Z24" s="154"/>
      <c r="AF24" s="154"/>
    </row>
    <row r="25" spans="2:32">
      <c r="B25" s="136">
        <f t="shared" si="0"/>
        <v>2031</v>
      </c>
      <c r="C25" s="137"/>
      <c r="D25" s="129">
        <f t="shared" si="5"/>
        <v>73.069999999999993</v>
      </c>
      <c r="E25" s="129">
        <f t="shared" si="1"/>
        <v>32.729999999999997</v>
      </c>
      <c r="F25" s="129">
        <f t="shared" si="5"/>
        <v>0</v>
      </c>
      <c r="G25" s="131">
        <f t="shared" si="6"/>
        <v>40.125001896266625</v>
      </c>
      <c r="H25" s="129">
        <f t="shared" si="2"/>
        <v>0</v>
      </c>
      <c r="I25" s="131">
        <f t="shared" si="7"/>
        <v>40.125001896266625</v>
      </c>
      <c r="J25" s="131">
        <f t="shared" si="4"/>
        <v>105.8</v>
      </c>
      <c r="K25" s="129">
        <f t="shared" si="3"/>
        <v>105.79999999999998</v>
      </c>
      <c r="L25" s="120"/>
      <c r="N25" s="118"/>
      <c r="R25" s="161"/>
      <c r="T25" s="162"/>
      <c r="U25" s="154"/>
      <c r="V25" s="154"/>
      <c r="W25" s="154"/>
      <c r="X25" s="154"/>
      <c r="Y25" s="154"/>
      <c r="Z25" s="154"/>
      <c r="AF25" s="154"/>
    </row>
    <row r="26" spans="2:32">
      <c r="B26" s="136">
        <f t="shared" si="0"/>
        <v>2032</v>
      </c>
      <c r="C26" s="137"/>
      <c r="D26" s="129">
        <f t="shared" si="5"/>
        <v>74.680000000000007</v>
      </c>
      <c r="E26" s="129">
        <f t="shared" si="1"/>
        <v>33.450000000000003</v>
      </c>
      <c r="F26" s="129">
        <f t="shared" si="5"/>
        <v>0</v>
      </c>
      <c r="G26" s="131">
        <f t="shared" si="6"/>
        <v>41.00866214596703</v>
      </c>
      <c r="H26" s="129">
        <f t="shared" si="2"/>
        <v>0</v>
      </c>
      <c r="I26" s="131">
        <f t="shared" si="7"/>
        <v>41.00866214596703</v>
      </c>
      <c r="J26" s="131">
        <f t="shared" si="4"/>
        <v>108.13</v>
      </c>
      <c r="K26" s="129">
        <f t="shared" si="3"/>
        <v>108.13000000000001</v>
      </c>
      <c r="L26" s="120"/>
      <c r="N26" s="118"/>
      <c r="R26" s="161"/>
      <c r="T26" s="162"/>
      <c r="U26" s="154"/>
      <c r="V26" s="154"/>
      <c r="W26" s="154"/>
      <c r="X26" s="154"/>
      <c r="Y26" s="154"/>
      <c r="Z26" s="154"/>
      <c r="AF26" s="154"/>
    </row>
    <row r="27" spans="2:32">
      <c r="B27" s="136">
        <f t="shared" si="0"/>
        <v>2033</v>
      </c>
      <c r="C27" s="137"/>
      <c r="D27" s="129">
        <f t="shared" si="5"/>
        <v>76.25</v>
      </c>
      <c r="E27" s="129">
        <f t="shared" si="1"/>
        <v>34.15</v>
      </c>
      <c r="F27" s="129">
        <f t="shared" si="5"/>
        <v>0</v>
      </c>
      <c r="G27" s="131">
        <f t="shared" si="6"/>
        <v>41.869567196104313</v>
      </c>
      <c r="H27" s="129">
        <f t="shared" si="2"/>
        <v>0</v>
      </c>
      <c r="I27" s="131">
        <f t="shared" si="7"/>
        <v>41.869567196104313</v>
      </c>
      <c r="J27" s="131">
        <f t="shared" si="4"/>
        <v>110.4</v>
      </c>
      <c r="K27" s="129">
        <f t="shared" si="3"/>
        <v>110.4</v>
      </c>
      <c r="L27" s="120"/>
      <c r="N27" s="118"/>
      <c r="R27" s="161"/>
      <c r="T27" s="162"/>
      <c r="U27" s="154"/>
      <c r="V27" s="154"/>
      <c r="W27" s="154"/>
      <c r="X27" s="154"/>
      <c r="Y27" s="154"/>
      <c r="Z27" s="154"/>
      <c r="AF27" s="154"/>
    </row>
    <row r="28" spans="2:32">
      <c r="B28" s="136">
        <f t="shared" si="0"/>
        <v>2034</v>
      </c>
      <c r="C28" s="137"/>
      <c r="D28" s="129">
        <f t="shared" si="5"/>
        <v>77.849999999999994</v>
      </c>
      <c r="E28" s="129">
        <f t="shared" si="1"/>
        <v>34.869999999999997</v>
      </c>
      <c r="F28" s="129">
        <f t="shared" si="5"/>
        <v>0</v>
      </c>
      <c r="G28" s="131">
        <f t="shared" si="6"/>
        <v>42.749434912544189</v>
      </c>
      <c r="H28" s="129">
        <f t="shared" si="2"/>
        <v>0</v>
      </c>
      <c r="I28" s="131">
        <f t="shared" si="7"/>
        <v>42.749434912544189</v>
      </c>
      <c r="J28" s="131">
        <f t="shared" si="4"/>
        <v>112.72</v>
      </c>
      <c r="K28" s="129">
        <f t="shared" si="3"/>
        <v>112.72</v>
      </c>
      <c r="L28" s="120"/>
      <c r="N28" s="118"/>
      <c r="R28" s="161"/>
      <c r="T28" s="162"/>
      <c r="U28" s="154"/>
      <c r="V28" s="154"/>
      <c r="W28" s="154"/>
      <c r="X28" s="154"/>
      <c r="Y28" s="154"/>
      <c r="Z28" s="154"/>
      <c r="AF28" s="154"/>
    </row>
    <row r="29" spans="2:32">
      <c r="B29" s="136">
        <f t="shared" si="0"/>
        <v>2035</v>
      </c>
      <c r="C29" s="137"/>
      <c r="D29" s="129">
        <f t="shared" si="5"/>
        <v>79.48</v>
      </c>
      <c r="E29" s="129">
        <f t="shared" si="1"/>
        <v>35.6</v>
      </c>
      <c r="F29" s="129">
        <f t="shared" si="5"/>
        <v>0</v>
      </c>
      <c r="G29" s="131">
        <f t="shared" si="6"/>
        <v>43.644472762026133</v>
      </c>
      <c r="H29" s="129">
        <f t="shared" si="2"/>
        <v>0</v>
      </c>
      <c r="I29" s="131">
        <f t="shared" si="7"/>
        <v>43.644472762026133</v>
      </c>
      <c r="J29" s="131">
        <f t="shared" si="4"/>
        <v>115.08</v>
      </c>
      <c r="K29" s="129">
        <f t="shared" si="3"/>
        <v>115.08000000000001</v>
      </c>
      <c r="L29" s="120"/>
      <c r="N29" s="118"/>
      <c r="R29" s="161"/>
      <c r="T29" s="162"/>
      <c r="U29" s="154"/>
      <c r="V29" s="154"/>
      <c r="W29" s="154"/>
      <c r="X29" s="154"/>
      <c r="Y29" s="154"/>
      <c r="Z29" s="154"/>
      <c r="AF29" s="154"/>
    </row>
    <row r="30" spans="2:32">
      <c r="B30" s="136">
        <f t="shared" si="0"/>
        <v>2036</v>
      </c>
      <c r="C30" s="137"/>
      <c r="D30" s="129">
        <f t="shared" si="5"/>
        <v>81.150000000000006</v>
      </c>
      <c r="E30" s="129">
        <f t="shared" si="1"/>
        <v>36.35</v>
      </c>
      <c r="F30" s="129">
        <f t="shared" si="5"/>
        <v>0</v>
      </c>
      <c r="G30" s="131">
        <f t="shared" si="6"/>
        <v>44.562265811071164</v>
      </c>
      <c r="H30" s="129">
        <f t="shared" si="2"/>
        <v>0</v>
      </c>
      <c r="I30" s="131">
        <f t="shared" si="7"/>
        <v>44.562265811071164</v>
      </c>
      <c r="J30" s="131">
        <f t="shared" si="4"/>
        <v>117.5</v>
      </c>
      <c r="K30" s="129">
        <f t="shared" si="3"/>
        <v>117.5</v>
      </c>
      <c r="L30" s="120"/>
      <c r="N30" s="118"/>
      <c r="R30" s="161"/>
      <c r="T30" s="162"/>
      <c r="U30" s="154"/>
      <c r="V30" s="154"/>
      <c r="W30" s="154"/>
      <c r="X30" s="154"/>
      <c r="Y30" s="154"/>
      <c r="Z30" s="154"/>
      <c r="AF30" s="154"/>
    </row>
    <row r="31" spans="2:32">
      <c r="B31" s="136">
        <f t="shared" si="0"/>
        <v>2037</v>
      </c>
      <c r="C31" s="137"/>
      <c r="D31" s="129">
        <f t="shared" si="5"/>
        <v>82.85</v>
      </c>
      <c r="E31" s="129">
        <f t="shared" si="1"/>
        <v>37.11</v>
      </c>
      <c r="F31" s="129">
        <f t="shared" si="5"/>
        <v>0</v>
      </c>
      <c r="G31" s="131">
        <f t="shared" si="6"/>
        <v>45.495228993158271</v>
      </c>
      <c r="H31" s="129">
        <f t="shared" si="2"/>
        <v>0</v>
      </c>
      <c r="I31" s="131">
        <f t="shared" si="7"/>
        <v>45.495228993158271</v>
      </c>
      <c r="J31" s="131">
        <f t="shared" si="4"/>
        <v>119.96</v>
      </c>
      <c r="K31" s="129">
        <f t="shared" si="3"/>
        <v>119.96</v>
      </c>
      <c r="L31" s="120"/>
      <c r="N31" s="118"/>
      <c r="R31" s="161"/>
      <c r="T31" s="162"/>
      <c r="U31" s="154"/>
      <c r="V31" s="154"/>
      <c r="W31" s="154"/>
      <c r="X31" s="154"/>
      <c r="Y31" s="154"/>
      <c r="Z31" s="154"/>
      <c r="AF31" s="154"/>
    </row>
    <row r="32" spans="2:32">
      <c r="B32" s="136">
        <f t="shared" si="0"/>
        <v>2038</v>
      </c>
      <c r="C32" s="137"/>
      <c r="D32" s="129">
        <f t="shared" si="5"/>
        <v>84.59</v>
      </c>
      <c r="E32" s="129">
        <f t="shared" si="1"/>
        <v>37.89</v>
      </c>
      <c r="F32" s="129">
        <f t="shared" si="5"/>
        <v>0</v>
      </c>
      <c r="G32" s="131">
        <f t="shared" si="6"/>
        <v>46.450947374808486</v>
      </c>
      <c r="H32" s="129">
        <f t="shared" si="2"/>
        <v>0</v>
      </c>
      <c r="I32" s="131">
        <f t="shared" si="7"/>
        <v>46.450947374808486</v>
      </c>
      <c r="J32" s="131">
        <f t="shared" si="4"/>
        <v>122.48</v>
      </c>
      <c r="K32" s="129">
        <f t="shared" si="3"/>
        <v>122.48</v>
      </c>
      <c r="L32" s="120"/>
      <c r="N32" s="118"/>
      <c r="R32" s="161"/>
      <c r="T32" s="162"/>
      <c r="U32" s="154"/>
      <c r="V32" s="154"/>
      <c r="W32" s="154"/>
      <c r="X32" s="154"/>
      <c r="Y32" s="154"/>
      <c r="Z32" s="154"/>
      <c r="AF32" s="154"/>
    </row>
    <row r="33" spans="2:32">
      <c r="B33" s="136">
        <f t="shared" si="0"/>
        <v>2039</v>
      </c>
      <c r="C33" s="137"/>
      <c r="D33" s="129">
        <f t="shared" si="5"/>
        <v>86.37</v>
      </c>
      <c r="E33" s="129">
        <f t="shared" si="1"/>
        <v>38.69</v>
      </c>
      <c r="F33" s="129">
        <f t="shared" si="5"/>
        <v>0</v>
      </c>
      <c r="G33" s="131">
        <f t="shared" si="6"/>
        <v>47.429420956021787</v>
      </c>
      <c r="H33" s="129">
        <f t="shared" si="2"/>
        <v>0</v>
      </c>
      <c r="I33" s="131">
        <f t="shared" si="7"/>
        <v>47.429420956021787</v>
      </c>
      <c r="J33" s="131">
        <f t="shared" ref="J33:J37" si="8">ROUND(I33*$C$63*8.76,2)</f>
        <v>125.06</v>
      </c>
      <c r="K33" s="129">
        <f t="shared" si="3"/>
        <v>125.06</v>
      </c>
      <c r="L33" s="120"/>
      <c r="N33" s="118"/>
      <c r="R33" s="161"/>
      <c r="T33" s="162"/>
      <c r="U33" s="154"/>
      <c r="V33" s="154"/>
      <c r="W33" s="154"/>
      <c r="X33" s="154"/>
      <c r="Y33" s="154"/>
      <c r="Z33" s="154"/>
      <c r="AF33" s="154"/>
    </row>
    <row r="34" spans="2:32">
      <c r="B34" s="136">
        <f t="shared" si="0"/>
        <v>2040</v>
      </c>
      <c r="C34" s="137"/>
      <c r="D34" s="129">
        <f t="shared" si="5"/>
        <v>88.18</v>
      </c>
      <c r="E34" s="129">
        <f t="shared" si="1"/>
        <v>39.5</v>
      </c>
      <c r="F34" s="129">
        <f t="shared" si="5"/>
        <v>0</v>
      </c>
      <c r="G34" s="131">
        <f t="shared" si="6"/>
        <v>48.423064670277164</v>
      </c>
      <c r="H34" s="129">
        <f t="shared" si="2"/>
        <v>0</v>
      </c>
      <c r="I34" s="131">
        <f t="shared" si="7"/>
        <v>48.423064670277164</v>
      </c>
      <c r="J34" s="131">
        <f t="shared" si="8"/>
        <v>127.68</v>
      </c>
      <c r="K34" s="129">
        <f t="shared" si="3"/>
        <v>127.68</v>
      </c>
      <c r="L34" s="120"/>
      <c r="N34" s="118"/>
      <c r="R34" s="161"/>
      <c r="T34" s="162"/>
      <c r="U34" s="154"/>
      <c r="V34" s="154"/>
      <c r="W34" s="154"/>
      <c r="X34" s="154"/>
      <c r="Y34" s="154"/>
      <c r="Z34" s="154"/>
      <c r="AF34" s="154"/>
    </row>
    <row r="35" spans="2:32">
      <c r="B35" s="136">
        <f t="shared" si="0"/>
        <v>2041</v>
      </c>
      <c r="C35" s="137"/>
      <c r="D35" s="129">
        <f t="shared" si="5"/>
        <v>90.03</v>
      </c>
      <c r="E35" s="129">
        <f t="shared" si="1"/>
        <v>40.33</v>
      </c>
      <c r="F35" s="129">
        <f t="shared" si="5"/>
        <v>0</v>
      </c>
      <c r="G35" s="131">
        <f t="shared" si="6"/>
        <v>49.439463584095641</v>
      </c>
      <c r="H35" s="129">
        <f t="shared" si="2"/>
        <v>0</v>
      </c>
      <c r="I35" s="131">
        <f t="shared" si="7"/>
        <v>49.439463584095641</v>
      </c>
      <c r="J35" s="131">
        <f t="shared" si="8"/>
        <v>130.36000000000001</v>
      </c>
      <c r="K35" s="129">
        <f t="shared" si="3"/>
        <v>130.36000000000001</v>
      </c>
      <c r="L35" s="120"/>
      <c r="N35" s="118"/>
      <c r="R35" s="161"/>
      <c r="T35" s="162"/>
      <c r="U35" s="154"/>
      <c r="V35" s="154"/>
      <c r="W35" s="154"/>
      <c r="X35" s="154"/>
      <c r="Y35" s="154"/>
      <c r="Z35" s="154"/>
      <c r="AF35" s="154"/>
    </row>
    <row r="36" spans="2:32">
      <c r="B36" s="136">
        <f t="shared" si="0"/>
        <v>2042</v>
      </c>
      <c r="C36" s="137"/>
      <c r="D36" s="129">
        <f t="shared" si="5"/>
        <v>91.92</v>
      </c>
      <c r="E36" s="129">
        <f t="shared" si="1"/>
        <v>41.18</v>
      </c>
      <c r="F36" s="129">
        <f t="shared" si="5"/>
        <v>0</v>
      </c>
      <c r="G36" s="131">
        <f t="shared" si="6"/>
        <v>50.478617697477212</v>
      </c>
      <c r="H36" s="129">
        <f t="shared" si="2"/>
        <v>0</v>
      </c>
      <c r="I36" s="131">
        <f t="shared" si="7"/>
        <v>50.478617697477212</v>
      </c>
      <c r="J36" s="131">
        <f t="shared" si="8"/>
        <v>133.1</v>
      </c>
      <c r="K36" s="129">
        <f t="shared" si="3"/>
        <v>133.1</v>
      </c>
      <c r="L36" s="120"/>
      <c r="N36" s="118"/>
      <c r="R36" s="161"/>
      <c r="T36" s="162"/>
      <c r="U36" s="154"/>
      <c r="V36" s="154"/>
      <c r="W36" s="154"/>
      <c r="X36" s="154"/>
      <c r="Y36" s="154"/>
      <c r="Z36" s="154"/>
      <c r="AF36" s="154"/>
    </row>
    <row r="37" spans="2:32">
      <c r="B37" s="136">
        <f t="shared" si="0"/>
        <v>2043</v>
      </c>
      <c r="C37" s="137"/>
      <c r="D37" s="129">
        <f t="shared" si="5"/>
        <v>93.85</v>
      </c>
      <c r="E37" s="129">
        <f t="shared" si="1"/>
        <v>42.04</v>
      </c>
      <c r="F37" s="129">
        <f t="shared" si="5"/>
        <v>0</v>
      </c>
      <c r="G37" s="131">
        <f t="shared" si="6"/>
        <v>51.536734477161367</v>
      </c>
      <c r="H37" s="129">
        <f t="shared" si="2"/>
        <v>0</v>
      </c>
      <c r="I37" s="131">
        <f t="shared" si="7"/>
        <v>51.536734477161367</v>
      </c>
      <c r="J37" s="131">
        <f t="shared" si="8"/>
        <v>135.88999999999999</v>
      </c>
      <c r="K37" s="129">
        <f t="shared" si="3"/>
        <v>135.88999999999999</v>
      </c>
      <c r="L37" s="120"/>
      <c r="N37" s="118"/>
      <c r="R37" s="161"/>
      <c r="T37" s="162"/>
      <c r="U37" s="154"/>
      <c r="V37" s="154"/>
      <c r="W37" s="154"/>
      <c r="X37" s="154"/>
      <c r="Y37" s="154"/>
      <c r="Z37" s="154"/>
      <c r="AF37" s="154"/>
    </row>
    <row r="38" spans="2:32">
      <c r="B38" s="127"/>
      <c r="C38" s="132"/>
      <c r="D38" s="129"/>
      <c r="E38" s="129"/>
      <c r="F38" s="130"/>
      <c r="G38" s="129"/>
      <c r="H38" s="129"/>
      <c r="I38" s="131"/>
      <c r="J38" s="131"/>
      <c r="K38" s="138"/>
      <c r="R38" s="120"/>
    </row>
    <row r="39" spans="2:32">
      <c r="B39" s="127"/>
      <c r="C39" s="132"/>
      <c r="D39" s="129"/>
      <c r="E39" s="129"/>
      <c r="F39" s="130"/>
      <c r="G39" s="129"/>
      <c r="H39" s="129"/>
      <c r="I39" s="131"/>
      <c r="J39" s="131"/>
      <c r="K39" s="138"/>
      <c r="R39" s="120"/>
    </row>
    <row r="40" spans="2:32">
      <c r="B40" s="127"/>
      <c r="C40" s="132"/>
      <c r="D40" s="129"/>
      <c r="E40" s="129"/>
      <c r="F40" s="130"/>
      <c r="G40" s="129"/>
      <c r="H40" s="129"/>
      <c r="I40" s="131"/>
      <c r="J40" s="131"/>
      <c r="K40" s="138"/>
      <c r="R40" s="120"/>
    </row>
    <row r="41" spans="2:32">
      <c r="R41" s="120"/>
    </row>
    <row r="42" spans="2:32" ht="13.8">
      <c r="B42" s="139" t="s">
        <v>25</v>
      </c>
      <c r="C42" s="140"/>
      <c r="D42" s="140"/>
      <c r="E42" s="140"/>
      <c r="F42" s="140"/>
      <c r="G42" s="140"/>
      <c r="H42" s="140"/>
      <c r="R42" s="120"/>
    </row>
    <row r="44" spans="2:32">
      <c r="B44" s="118" t="s">
        <v>62</v>
      </c>
      <c r="C44" s="141" t="s">
        <v>63</v>
      </c>
      <c r="D44" s="142" t="s">
        <v>102</v>
      </c>
    </row>
    <row r="45" spans="2:32">
      <c r="C45" s="141" t="str">
        <f>C7</f>
        <v>(a)</v>
      </c>
      <c r="D45" s="118" t="s">
        <v>64</v>
      </c>
    </row>
    <row r="46" spans="2:32">
      <c r="C46" s="141" t="str">
        <f>D7</f>
        <v>(b)</v>
      </c>
      <c r="D46" s="131" t="str">
        <f>"= "&amp;C7&amp;" x "&amp;C62</f>
        <v>= (a) x 0.05085</v>
      </c>
    </row>
    <row r="47" spans="2:32">
      <c r="C47" s="141" t="str">
        <f>G7</f>
        <v>(e)</v>
      </c>
      <c r="D47" s="131" t="str">
        <f>"= ("&amp;$D$7&amp;" + "&amp;$E$7&amp;") /  (8.76 x "&amp;TEXT(C63,"0.0%")&amp;")"</f>
        <v>= ((b) + (c)) /  (8.76 x 30.1%)</v>
      </c>
    </row>
    <row r="48" spans="2:32">
      <c r="C48" s="141" t="str">
        <f>I7</f>
        <v>(g)</v>
      </c>
      <c r="D48" s="131" t="str">
        <f>"= "&amp;$G$7&amp;" + "&amp;$H$7</f>
        <v>= (e) + (f)</v>
      </c>
    </row>
    <row r="49" spans="2:25">
      <c r="C49" s="141" t="str">
        <f>K7</f>
        <v>(i)</v>
      </c>
      <c r="D49" s="85" t="str">
        <f>D44</f>
        <v>Plant Costs  - 2019 IRP Update - Table 6.1 &amp; 6.2</v>
      </c>
    </row>
    <row r="50" spans="2:25">
      <c r="C50" s="141"/>
      <c r="D50" s="131"/>
    </row>
    <row r="51" spans="2:25" ht="13.8" thickBot="1"/>
    <row r="52" spans="2:25" ht="13.8" thickBot="1">
      <c r="C52" s="42" t="str">
        <f>B2&amp;" - "&amp;B3</f>
        <v>2019 IRP Jim Bridger Solar with Storage - 30% Capacity Factor</v>
      </c>
      <c r="D52" s="143"/>
      <c r="E52" s="143"/>
      <c r="F52" s="143"/>
      <c r="G52" s="143"/>
      <c r="H52" s="143"/>
      <c r="I52" s="144"/>
      <c r="J52" s="144"/>
      <c r="K52" s="145"/>
    </row>
    <row r="53" spans="2:25" ht="13.8" thickBot="1">
      <c r="C53" s="146" t="s">
        <v>65</v>
      </c>
      <c r="D53" s="147" t="s">
        <v>66</v>
      </c>
      <c r="E53" s="147"/>
      <c r="F53" s="147"/>
      <c r="G53" s="147"/>
      <c r="H53" s="147"/>
      <c r="I53" s="144"/>
      <c r="J53" s="144"/>
      <c r="K53" s="145"/>
    </row>
    <row r="54" spans="2:25">
      <c r="P54" s="118" t="s">
        <v>103</v>
      </c>
      <c r="Q54" s="279">
        <v>2024</v>
      </c>
    </row>
    <row r="55" spans="2:25">
      <c r="B55" s="85" t="s">
        <v>101</v>
      </c>
      <c r="C55" s="171">
        <v>1608.8221683005897</v>
      </c>
      <c r="D55" s="118" t="s">
        <v>64</v>
      </c>
      <c r="O55" s="287">
        <v>354</v>
      </c>
      <c r="P55" s="118" t="s">
        <v>32</v>
      </c>
      <c r="Q55" s="279" t="s">
        <v>144</v>
      </c>
      <c r="R55" s="279" t="s">
        <v>108</v>
      </c>
      <c r="T55" s="279" t="str">
        <f>$Q$55&amp;"Proposed Station Capital Costs"</f>
        <v>L1.JBB_PVSProposed Station Capital Costs</v>
      </c>
    </row>
    <row r="56" spans="2:25">
      <c r="B56" s="85" t="s">
        <v>101</v>
      </c>
      <c r="C56" s="273">
        <v>24.570618817436728</v>
      </c>
      <c r="D56" s="118" t="s">
        <v>67</v>
      </c>
      <c r="R56" s="120"/>
      <c r="T56" s="279" t="str">
        <f>$Q$55&amp;"Proposed Station Fixed Costs"</f>
        <v>L1.JBB_PVSProposed Station Fixed Costs</v>
      </c>
    </row>
    <row r="57" spans="2:25" ht="24" customHeight="1">
      <c r="B57" s="85"/>
      <c r="C57" s="275"/>
      <c r="D57" s="118" t="s">
        <v>105</v>
      </c>
      <c r="Q57" s="343" t="str">
        <f>Q55&amp;Q54</f>
        <v>L1.JBB_PVS2024</v>
      </c>
      <c r="T57" s="279" t="str">
        <f>$Q$55&amp;"Proposed Station Variable O&amp;M Costs"</f>
        <v>L1.JBB_PVSProposed Station Variable O&amp;M Costs</v>
      </c>
    </row>
    <row r="58" spans="2:25">
      <c r="B58" s="85" t="s">
        <v>101</v>
      </c>
      <c r="C58" s="273">
        <v>0</v>
      </c>
      <c r="D58" s="118" t="s">
        <v>68</v>
      </c>
      <c r="K58" s="120"/>
      <c r="L58" s="150"/>
      <c r="M58" s="52"/>
      <c r="N58" s="164"/>
      <c r="O58" s="52"/>
      <c r="P58" s="52"/>
      <c r="Q58" s="120" t="s">
        <v>234</v>
      </c>
      <c r="R58" s="120"/>
      <c r="T58" s="120"/>
      <c r="U58" s="120"/>
      <c r="V58" s="120"/>
      <c r="W58" s="120"/>
      <c r="X58" s="120"/>
      <c r="Y58" s="120"/>
    </row>
    <row r="59" spans="2:25">
      <c r="B59" s="85"/>
      <c r="C59" s="159"/>
      <c r="D59" s="118" t="s">
        <v>69</v>
      </c>
      <c r="I59" s="201" t="s">
        <v>90</v>
      </c>
      <c r="L59" s="152"/>
      <c r="M59" s="153"/>
      <c r="O59" s="151"/>
      <c r="P59" s="120"/>
      <c r="Q59" s="120"/>
      <c r="R59" s="120"/>
      <c r="T59" s="120"/>
      <c r="U59" s="120"/>
      <c r="V59" s="120"/>
      <c r="W59" s="120"/>
      <c r="X59" s="120"/>
      <c r="Y59" s="120"/>
    </row>
    <row r="60" spans="2:25">
      <c r="B60" s="366" t="str">
        <f>LEFT(RIGHT(INDEX('Table 3 TransCost'!$39:$39,1,MATCH(F60,'Table 3 TransCost'!$4:$4,0)),6),5)</f>
        <v>2024$</v>
      </c>
      <c r="C60" s="275">
        <f>INDEX('Table 3 TransCost'!$39:$39,1,MATCH(F60,'Table 3 TransCost'!$4:$4,0)+2)</f>
        <v>0</v>
      </c>
      <c r="D60" s="118" t="s">
        <v>219</v>
      </c>
      <c r="F60" s="279" t="s">
        <v>221</v>
      </c>
      <c r="K60" s="152"/>
      <c r="L60" s="152"/>
      <c r="M60" s="152"/>
      <c r="N60" s="165"/>
      <c r="O60" s="151"/>
      <c r="P60" s="120"/>
      <c r="Q60" s="120"/>
      <c r="R60" s="120"/>
      <c r="T60" s="120"/>
      <c r="U60" s="120"/>
      <c r="V60" s="120"/>
      <c r="W60" s="120"/>
      <c r="X60" s="120"/>
      <c r="Y60" s="120"/>
    </row>
    <row r="61" spans="2:25">
      <c r="B61" s="85"/>
      <c r="C61" s="204"/>
      <c r="K61" s="152"/>
      <c r="L61" s="152"/>
      <c r="M61" s="152"/>
      <c r="N61" s="165"/>
      <c r="O61" s="152"/>
      <c r="R61" s="120"/>
      <c r="T61" s="120"/>
      <c r="U61" s="120"/>
      <c r="V61" s="120"/>
      <c r="W61" s="120"/>
      <c r="X61" s="120"/>
      <c r="Y61" s="120"/>
    </row>
    <row r="62" spans="2:25" ht="13.8">
      <c r="C62" s="274">
        <v>5.0849999999999999E-2</v>
      </c>
      <c r="D62" s="118" t="s">
        <v>36</v>
      </c>
      <c r="E62" s="118" t="s">
        <v>109</v>
      </c>
      <c r="K62" s="156"/>
      <c r="L62" s="157"/>
      <c r="M62" s="157"/>
      <c r="O62" s="158"/>
    </row>
    <row r="63" spans="2:25">
      <c r="C63" s="212">
        <v>0.30099999999999999</v>
      </c>
      <c r="D63" s="118" t="s">
        <v>37</v>
      </c>
    </row>
    <row r="64" spans="2:25" ht="13.8" thickBot="1">
      <c r="D64" s="155"/>
    </row>
    <row r="65" spans="3:14" ht="13.8" thickBot="1">
      <c r="C65" s="40" t="str">
        <f>"Company Official Inflation Forecast Dated "&amp;TEXT('Table 4'!$H$5,"mmmm dd, yyyy")</f>
        <v>Company Official Inflation Forecast Dated December 31, 2019</v>
      </c>
      <c r="D65" s="143"/>
      <c r="E65" s="143"/>
      <c r="F65" s="143"/>
      <c r="G65" s="143"/>
      <c r="H65" s="143"/>
      <c r="I65" s="143"/>
      <c r="J65" s="143"/>
      <c r="K65" s="145"/>
    </row>
    <row r="66" spans="3:14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41"/>
      <c r="I66" s="87">
        <f>F74+1</f>
        <v>2035</v>
      </c>
      <c r="J66" s="41">
        <v>2.1000000000000001E-2</v>
      </c>
    </row>
    <row r="67" spans="3:14">
      <c r="C67" s="87">
        <f t="shared" ref="C67:C74" si="9">C66+1</f>
        <v>2018</v>
      </c>
      <c r="D67" s="41">
        <v>2.4E-2</v>
      </c>
      <c r="E67" s="85"/>
      <c r="F67" s="87">
        <f t="shared" ref="F67:F74" si="10">F66+1</f>
        <v>2027</v>
      </c>
      <c r="G67" s="41">
        <v>2.3E-2</v>
      </c>
      <c r="H67" s="41"/>
      <c r="I67" s="87">
        <f>I66+1</f>
        <v>2036</v>
      </c>
      <c r="J67" s="41">
        <v>2.1000000000000001E-2</v>
      </c>
    </row>
    <row r="68" spans="3:14">
      <c r="C68" s="87">
        <f t="shared" si="9"/>
        <v>2019</v>
      </c>
      <c r="D68" s="41">
        <v>1.7999999999999999E-2</v>
      </c>
      <c r="E68" s="85"/>
      <c r="F68" s="87">
        <f t="shared" si="10"/>
        <v>2028</v>
      </c>
      <c r="G68" s="41">
        <v>2.3E-2</v>
      </c>
      <c r="H68" s="41"/>
      <c r="I68" s="87">
        <f t="shared" ref="I68:I74" si="11">I67+1</f>
        <v>2037</v>
      </c>
      <c r="J68" s="41">
        <v>2.1000000000000001E-2</v>
      </c>
    </row>
    <row r="69" spans="3:14">
      <c r="C69" s="87">
        <f t="shared" si="9"/>
        <v>2020</v>
      </c>
      <c r="D69" s="41">
        <v>1.9E-2</v>
      </c>
      <c r="E69" s="85"/>
      <c r="F69" s="87">
        <f t="shared" si="10"/>
        <v>2029</v>
      </c>
      <c r="G69" s="41">
        <v>2.3E-2</v>
      </c>
      <c r="H69" s="41"/>
      <c r="I69" s="87">
        <f t="shared" si="11"/>
        <v>2038</v>
      </c>
      <c r="J69" s="41">
        <v>2.1000000000000001E-2</v>
      </c>
    </row>
    <row r="70" spans="3:14">
      <c r="C70" s="87">
        <f t="shared" si="9"/>
        <v>2021</v>
      </c>
      <c r="D70" s="41">
        <v>0.02</v>
      </c>
      <c r="E70" s="85"/>
      <c r="F70" s="87">
        <f t="shared" si="10"/>
        <v>2030</v>
      </c>
      <c r="G70" s="41">
        <v>2.1999999999999999E-2</v>
      </c>
      <c r="H70" s="41"/>
      <c r="I70" s="87">
        <f t="shared" si="11"/>
        <v>2039</v>
      </c>
      <c r="J70" s="41">
        <v>2.1000000000000001E-2</v>
      </c>
    </row>
    <row r="71" spans="3:14">
      <c r="C71" s="87">
        <f t="shared" si="9"/>
        <v>2022</v>
      </c>
      <c r="D71" s="41">
        <v>2.5000000000000001E-2</v>
      </c>
      <c r="E71" s="85"/>
      <c r="F71" s="87">
        <f t="shared" si="10"/>
        <v>2031</v>
      </c>
      <c r="G71" s="41">
        <v>2.1999999999999999E-2</v>
      </c>
      <c r="H71" s="41"/>
      <c r="I71" s="87">
        <f t="shared" si="11"/>
        <v>2040</v>
      </c>
      <c r="J71" s="41">
        <v>2.1000000000000001E-2</v>
      </c>
    </row>
    <row r="72" spans="3:14" s="120" customFormat="1">
      <c r="C72" s="87">
        <f t="shared" si="9"/>
        <v>2023</v>
      </c>
      <c r="D72" s="41">
        <v>2.5000000000000001E-2</v>
      </c>
      <c r="E72" s="86"/>
      <c r="F72" s="87">
        <f t="shared" si="10"/>
        <v>2032</v>
      </c>
      <c r="G72" s="41">
        <v>2.1999999999999999E-2</v>
      </c>
      <c r="H72" s="41"/>
      <c r="I72" s="87">
        <f t="shared" si="11"/>
        <v>2041</v>
      </c>
      <c r="J72" s="41">
        <v>2.1000000000000001E-2</v>
      </c>
      <c r="N72" s="165"/>
    </row>
    <row r="73" spans="3:14" s="120" customFormat="1">
      <c r="C73" s="87">
        <f t="shared" si="9"/>
        <v>2024</v>
      </c>
      <c r="D73" s="41">
        <v>2.4E-2</v>
      </c>
      <c r="E73" s="86"/>
      <c r="F73" s="87">
        <f t="shared" si="10"/>
        <v>2033</v>
      </c>
      <c r="G73" s="41">
        <v>2.1000000000000001E-2</v>
      </c>
      <c r="H73" s="41"/>
      <c r="I73" s="87">
        <f t="shared" si="11"/>
        <v>2042</v>
      </c>
      <c r="J73" s="41">
        <v>2.1000000000000001E-2</v>
      </c>
      <c r="N73" s="165"/>
    </row>
    <row r="74" spans="3:14" s="120" customFormat="1">
      <c r="C74" s="87">
        <f t="shared" si="9"/>
        <v>2025</v>
      </c>
      <c r="D74" s="41">
        <v>2.3E-2</v>
      </c>
      <c r="E74" s="86"/>
      <c r="F74" s="87">
        <f t="shared" si="10"/>
        <v>2034</v>
      </c>
      <c r="G74" s="41">
        <v>2.1000000000000001E-2</v>
      </c>
      <c r="H74" s="41"/>
      <c r="I74" s="87">
        <f t="shared" si="11"/>
        <v>2043</v>
      </c>
      <c r="J74" s="41">
        <v>2.1000000000000001E-2</v>
      </c>
      <c r="N74" s="165"/>
    </row>
    <row r="75" spans="3:14" s="120" customFormat="1">
      <c r="N75" s="165"/>
    </row>
    <row r="76" spans="3:14" s="120" customFormat="1">
      <c r="N76" s="165"/>
    </row>
    <row r="93" spans="3:4">
      <c r="C93" s="151"/>
      <c r="D93" s="155"/>
    </row>
    <row r="94" spans="3:4">
      <c r="C94" s="151"/>
      <c r="D94" s="155"/>
    </row>
    <row r="95" spans="3:4">
      <c r="C95" s="151"/>
      <c r="D95" s="155"/>
    </row>
    <row r="96" spans="3:4">
      <c r="C96" s="151"/>
      <c r="D96" s="155"/>
    </row>
    <row r="97" spans="3:4">
      <c r="C97" s="151"/>
      <c r="D97" s="155"/>
    </row>
    <row r="98" spans="3:4">
      <c r="C98" s="151"/>
      <c r="D98" s="155"/>
    </row>
    <row r="99" spans="3:4">
      <c r="C99" s="151"/>
      <c r="D99" s="155"/>
    </row>
    <row r="100" spans="3:4">
      <c r="C100" s="151"/>
      <c r="D100" s="155"/>
    </row>
    <row r="101" spans="3:4">
      <c r="C101" s="151"/>
      <c r="D101" s="155"/>
    </row>
    <row r="102" spans="3:4">
      <c r="C102" s="151"/>
      <c r="D102" s="155"/>
    </row>
  </sheetData>
  <printOptions horizontalCentered="1"/>
  <pageMargins left="0.8" right="0.3" top="0.4" bottom="0.4" header="0.5" footer="0.2"/>
  <pageSetup scale="58" orientation="landscape" r:id="rId1"/>
  <headerFooter alignWithMargins="0"/>
  <rowBreaks count="1" manualBreakCount="1">
    <brk id="51" max="1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F102"/>
  <sheetViews>
    <sheetView zoomScale="80" zoomScaleNormal="80" workbookViewId="0">
      <selection activeCell="D31" sqref="D31"/>
    </sheetView>
  </sheetViews>
  <sheetFormatPr defaultColWidth="9.33203125" defaultRowHeight="13.2"/>
  <cols>
    <col min="1" max="1" width="13.33203125" style="118" customWidth="1"/>
    <col min="2" max="2" width="15" style="118" customWidth="1"/>
    <col min="3" max="3" width="12.33203125" style="118" bestFit="1" customWidth="1"/>
    <col min="4" max="4" width="19.77734375" style="118" customWidth="1"/>
    <col min="5" max="5" width="11.44140625" style="118" customWidth="1"/>
    <col min="6" max="6" width="13.44140625" style="118" customWidth="1"/>
    <col min="7" max="8" width="9.44140625" style="118" bestFit="1" customWidth="1"/>
    <col min="9" max="9" width="12.6640625" style="118" customWidth="1"/>
    <col min="10" max="10" width="14" style="118" customWidth="1"/>
    <col min="11" max="11" width="11.77734375" style="118" customWidth="1"/>
    <col min="12" max="12" width="3.109375" style="118" customWidth="1"/>
    <col min="13" max="13" width="15" style="118" hidden="1" customWidth="1"/>
    <col min="14" max="14" width="5.6640625" style="162" customWidth="1"/>
    <col min="15" max="15" width="9.33203125" style="118" customWidth="1"/>
    <col min="16" max="17" width="16" style="118" customWidth="1"/>
    <col min="18" max="18" width="18.109375" style="118" customWidth="1"/>
    <col min="19" max="19" width="9.33203125" style="118"/>
    <col min="20" max="20" width="22.33203125" style="118" customWidth="1"/>
    <col min="21" max="21" width="18.109375" style="118" customWidth="1"/>
    <col min="22" max="22" width="9.6640625" style="118" bestFit="1" customWidth="1"/>
    <col min="23" max="24" width="9.33203125" style="118"/>
    <col min="25" max="25" width="12" style="118" bestFit="1" customWidth="1"/>
    <col min="26" max="26" width="9.33203125" style="118"/>
    <col min="27" max="27" width="13.6640625" style="118" customWidth="1"/>
    <col min="28" max="28" width="12" style="118" bestFit="1" customWidth="1"/>
    <col min="29" max="16384" width="9.33203125" style="118"/>
  </cols>
  <sheetData>
    <row r="1" spans="2:32" ht="15.6">
      <c r="B1" s="116" t="s">
        <v>56</v>
      </c>
      <c r="C1" s="117"/>
      <c r="D1" s="117"/>
      <c r="E1" s="117"/>
      <c r="F1" s="117"/>
      <c r="G1" s="117"/>
      <c r="H1" s="117"/>
      <c r="I1" s="117"/>
      <c r="J1" s="117"/>
    </row>
    <row r="2" spans="2:32" ht="15.6">
      <c r="B2" s="116" t="s">
        <v>147</v>
      </c>
      <c r="C2" s="117"/>
      <c r="D2" s="117"/>
      <c r="E2" s="117"/>
      <c r="F2" s="117"/>
      <c r="G2" s="117"/>
      <c r="H2" s="117"/>
      <c r="I2" s="117"/>
      <c r="J2" s="117"/>
    </row>
    <row r="3" spans="2:32" ht="15.6">
      <c r="B3" s="116" t="str">
        <f>TEXT($C$63,"0%")&amp;" Capacity Factor"</f>
        <v>30% Capacity Factor</v>
      </c>
      <c r="C3" s="117"/>
      <c r="D3" s="117"/>
      <c r="E3" s="117"/>
      <c r="F3" s="117"/>
      <c r="G3" s="117"/>
      <c r="H3" s="117"/>
      <c r="I3" s="117"/>
      <c r="J3" s="117"/>
      <c r="R3" s="120"/>
    </row>
    <row r="4" spans="2:32">
      <c r="B4" s="119"/>
      <c r="C4" s="119"/>
      <c r="D4" s="119"/>
      <c r="E4" s="119"/>
      <c r="F4" s="119"/>
      <c r="G4" s="119"/>
      <c r="H4" s="119"/>
      <c r="I4" s="120"/>
      <c r="J4" s="120"/>
      <c r="K4" s="120"/>
      <c r="R4" s="120"/>
    </row>
    <row r="5" spans="2:32" ht="51.75" customHeight="1">
      <c r="B5" s="121" t="s">
        <v>0</v>
      </c>
      <c r="C5" s="122" t="s">
        <v>10</v>
      </c>
      <c r="D5" s="122" t="s">
        <v>11</v>
      </c>
      <c r="E5" s="122" t="s">
        <v>12</v>
      </c>
      <c r="F5" s="17" t="s">
        <v>91</v>
      </c>
      <c r="G5" s="122" t="s">
        <v>61</v>
      </c>
      <c r="H5" s="17" t="s">
        <v>13</v>
      </c>
      <c r="I5" s="122" t="s">
        <v>72</v>
      </c>
      <c r="J5" s="17" t="s">
        <v>52</v>
      </c>
      <c r="K5" s="122" t="s">
        <v>225</v>
      </c>
      <c r="M5" s="218"/>
      <c r="N5" s="218"/>
      <c r="P5" s="218"/>
      <c r="R5" s="280"/>
      <c r="T5" s="277"/>
      <c r="U5" s="278"/>
      <c r="V5" s="277"/>
      <c r="W5" s="278"/>
      <c r="X5" s="120"/>
      <c r="Y5" s="218"/>
      <c r="Z5" s="218"/>
    </row>
    <row r="6" spans="2:32" ht="24" customHeight="1">
      <c r="B6" s="123"/>
      <c r="C6" s="124" t="s">
        <v>8</v>
      </c>
      <c r="D6" s="125" t="s">
        <v>9</v>
      </c>
      <c r="E6" s="125" t="s">
        <v>9</v>
      </c>
      <c r="F6" s="125" t="s">
        <v>9</v>
      </c>
      <c r="G6" s="124" t="s">
        <v>31</v>
      </c>
      <c r="H6" s="18" t="s">
        <v>31</v>
      </c>
      <c r="I6" s="124" t="s">
        <v>31</v>
      </c>
      <c r="J6" s="19" t="s">
        <v>9</v>
      </c>
      <c r="K6" s="125" t="s">
        <v>9</v>
      </c>
      <c r="R6" s="281"/>
    </row>
    <row r="7" spans="2:32">
      <c r="C7" s="126" t="s">
        <v>1</v>
      </c>
      <c r="D7" s="126" t="s">
        <v>2</v>
      </c>
      <c r="E7" s="126" t="s">
        <v>3</v>
      </c>
      <c r="F7" s="126" t="s">
        <v>4</v>
      </c>
      <c r="G7" s="126" t="s">
        <v>5</v>
      </c>
      <c r="H7" s="126" t="s">
        <v>7</v>
      </c>
      <c r="I7" s="126" t="s">
        <v>22</v>
      </c>
      <c r="J7" s="126" t="s">
        <v>23</v>
      </c>
      <c r="K7" s="126" t="s">
        <v>24</v>
      </c>
      <c r="R7" s="120"/>
    </row>
    <row r="8" spans="2:32" ht="6" customHeight="1">
      <c r="K8" s="120"/>
      <c r="R8" s="120"/>
    </row>
    <row r="9" spans="2:32" ht="15.6">
      <c r="B9" s="43" t="str">
        <f>C52</f>
        <v>2019 IRP Jim Bridger Solar with Storage - 30% Capacity Factor</v>
      </c>
      <c r="C9" s="120"/>
      <c r="E9" s="120"/>
      <c r="F9" s="120"/>
      <c r="G9" s="120"/>
      <c r="H9" s="120"/>
      <c r="I9" s="120"/>
      <c r="J9" s="120"/>
      <c r="K9" s="120"/>
      <c r="N9" s="118"/>
      <c r="R9" s="120"/>
    </row>
    <row r="10" spans="2:32">
      <c r="B10" s="127">
        <v>2016</v>
      </c>
      <c r="C10" s="128"/>
      <c r="D10" s="129"/>
      <c r="E10" s="129"/>
      <c r="F10" s="129"/>
      <c r="G10" s="130"/>
      <c r="H10" s="130"/>
      <c r="I10" s="131"/>
      <c r="J10" s="131"/>
      <c r="K10" s="129"/>
      <c r="N10" s="163"/>
      <c r="R10" s="120"/>
    </row>
    <row r="11" spans="2:32">
      <c r="B11" s="127">
        <f t="shared" ref="B11:B37" si="0">B10+1</f>
        <v>2017</v>
      </c>
      <c r="C11" s="132"/>
      <c r="D11" s="129"/>
      <c r="E11" s="129"/>
      <c r="F11" s="129"/>
      <c r="G11" s="130"/>
      <c r="H11" s="129"/>
      <c r="I11" s="131"/>
      <c r="J11" s="131"/>
      <c r="K11" s="129"/>
      <c r="N11" s="118"/>
      <c r="R11" s="120"/>
    </row>
    <row r="12" spans="2:32">
      <c r="B12" s="136">
        <f t="shared" si="0"/>
        <v>2018</v>
      </c>
      <c r="C12" s="137"/>
      <c r="D12" s="129"/>
      <c r="E12" s="149">
        <f>$C$56</f>
        <v>24.570618817436728</v>
      </c>
      <c r="F12" s="149"/>
      <c r="G12" s="131"/>
      <c r="H12" s="149">
        <f>$C$58</f>
        <v>0</v>
      </c>
      <c r="I12" s="131"/>
      <c r="J12" s="131"/>
      <c r="K12" s="129">
        <f>(D12+E12+F12)</f>
        <v>24.570618817436728</v>
      </c>
      <c r="L12" s="120"/>
      <c r="N12" s="118"/>
      <c r="R12" s="120"/>
      <c r="T12" s="162"/>
      <c r="U12" s="154"/>
      <c r="V12" s="154"/>
      <c r="Y12" s="154"/>
      <c r="Z12" s="154"/>
      <c r="AF12" s="154"/>
    </row>
    <row r="13" spans="2:32">
      <c r="B13" s="136">
        <f t="shared" si="0"/>
        <v>2019</v>
      </c>
      <c r="C13" s="137"/>
      <c r="D13" s="129"/>
      <c r="E13" s="129">
        <f t="shared" ref="E13:E22" si="1">ROUND(E12*(1+(IFERROR(INDEX($D$66:$D$74,MATCH($B13,$C$66:$C$74,0),1),0)+IFERROR(INDEX($G$66:$G$74,MATCH($B13,$F$66:$F$74,0),1),0)+IFERROR(INDEX($J$66:$J$74,MATCH($B13,$I$66:$I$74,0),1),0))),2)</f>
        <v>25.01</v>
      </c>
      <c r="F13" s="129"/>
      <c r="G13" s="131"/>
      <c r="H13" s="129">
        <f t="shared" ref="H13:H37" si="2">ROUND(H12*(1+(IFERROR(INDEX($D$66:$D$74,MATCH($B13,$C$66:$C$74,0),1),0)+IFERROR(INDEX($G$66:$G$74,MATCH($B13,$F$66:$F$74,0),1),0)+IFERROR(INDEX($J$66:$J$74,MATCH($B13,$I$66:$I$74,0),1),0))),2)</f>
        <v>0</v>
      </c>
      <c r="I13" s="131"/>
      <c r="J13" s="131"/>
      <c r="K13" s="129">
        <f t="shared" ref="K13:K37" si="3">(D13+E13+F13)</f>
        <v>25.01</v>
      </c>
      <c r="L13" s="120"/>
      <c r="N13" s="118"/>
      <c r="R13" s="120"/>
      <c r="V13" s="154"/>
      <c r="Y13" s="154"/>
      <c r="Z13" s="154"/>
      <c r="AF13" s="154"/>
    </row>
    <row r="14" spans="2:32">
      <c r="B14" s="136">
        <f t="shared" si="0"/>
        <v>2020</v>
      </c>
      <c r="C14" s="137"/>
      <c r="D14" s="129"/>
      <c r="E14" s="129">
        <f t="shared" si="1"/>
        <v>25.49</v>
      </c>
      <c r="F14" s="129"/>
      <c r="G14" s="131"/>
      <c r="H14" s="129">
        <f t="shared" si="2"/>
        <v>0</v>
      </c>
      <c r="I14" s="131"/>
      <c r="J14" s="131"/>
      <c r="K14" s="129">
        <f t="shared" si="3"/>
        <v>25.49</v>
      </c>
      <c r="L14" s="120"/>
      <c r="N14" s="118"/>
      <c r="O14" s="133"/>
      <c r="P14" s="134"/>
      <c r="Q14" s="135"/>
      <c r="R14" s="120"/>
      <c r="V14" s="154"/>
      <c r="Y14" s="154"/>
      <c r="Z14" s="154"/>
      <c r="AF14" s="154"/>
    </row>
    <row r="15" spans="2:32">
      <c r="B15" s="136">
        <f t="shared" si="0"/>
        <v>2021</v>
      </c>
      <c r="C15" s="137"/>
      <c r="D15" s="129"/>
      <c r="E15" s="129">
        <f t="shared" si="1"/>
        <v>26</v>
      </c>
      <c r="F15" s="129"/>
      <c r="G15" s="131"/>
      <c r="H15" s="129">
        <f t="shared" si="2"/>
        <v>0</v>
      </c>
      <c r="I15" s="131"/>
      <c r="J15" s="131"/>
      <c r="K15" s="129">
        <f t="shared" si="3"/>
        <v>26</v>
      </c>
      <c r="L15" s="120"/>
      <c r="N15" s="118"/>
      <c r="O15" s="276"/>
      <c r="P15" s="134"/>
      <c r="Q15" s="135"/>
      <c r="R15" s="120"/>
      <c r="V15" s="154"/>
      <c r="Y15" s="154"/>
      <c r="Z15" s="154"/>
      <c r="AF15" s="154"/>
    </row>
    <row r="16" spans="2:32">
      <c r="B16" s="136">
        <f t="shared" si="0"/>
        <v>2022</v>
      </c>
      <c r="C16" s="137"/>
      <c r="D16" s="129"/>
      <c r="E16" s="129">
        <f t="shared" si="1"/>
        <v>26.65</v>
      </c>
      <c r="F16" s="129"/>
      <c r="G16" s="131"/>
      <c r="H16" s="129">
        <f t="shared" si="2"/>
        <v>0</v>
      </c>
      <c r="I16" s="131"/>
      <c r="J16" s="131"/>
      <c r="K16" s="129">
        <f t="shared" si="3"/>
        <v>26.65</v>
      </c>
      <c r="L16" s="120"/>
      <c r="N16" s="118"/>
      <c r="O16" s="345"/>
      <c r="R16" s="120"/>
      <c r="V16" s="154"/>
      <c r="Y16" s="154"/>
      <c r="Z16" s="154"/>
      <c r="AF16" s="154"/>
    </row>
    <row r="17" spans="2:32">
      <c r="B17" s="136">
        <f t="shared" si="0"/>
        <v>2023</v>
      </c>
      <c r="C17" s="137"/>
      <c r="D17" s="129"/>
      <c r="E17" s="129">
        <f t="shared" si="1"/>
        <v>27.32</v>
      </c>
      <c r="F17" s="129"/>
      <c r="G17" s="131"/>
      <c r="H17" s="129">
        <f t="shared" si="2"/>
        <v>0</v>
      </c>
      <c r="I17" s="131"/>
      <c r="J17" s="131"/>
      <c r="K17" s="129">
        <f t="shared" si="3"/>
        <v>27.32</v>
      </c>
      <c r="L17" s="120"/>
      <c r="N17" s="118"/>
      <c r="O17" s="202"/>
      <c r="R17" s="120"/>
      <c r="V17" s="154"/>
      <c r="Y17" s="154"/>
      <c r="Z17" s="154"/>
      <c r="AF17" s="154"/>
    </row>
    <row r="18" spans="2:32">
      <c r="B18" s="136">
        <f t="shared" si="0"/>
        <v>2024</v>
      </c>
      <c r="C18" s="137"/>
      <c r="D18" s="129"/>
      <c r="E18" s="129">
        <f t="shared" si="1"/>
        <v>27.98</v>
      </c>
      <c r="F18" s="129"/>
      <c r="G18" s="131"/>
      <c r="H18" s="129">
        <f t="shared" si="2"/>
        <v>0</v>
      </c>
      <c r="I18" s="131"/>
      <c r="J18" s="131"/>
      <c r="K18" s="129">
        <f t="shared" si="3"/>
        <v>27.98</v>
      </c>
      <c r="L18" s="120"/>
      <c r="N18" s="118"/>
      <c r="O18" s="346"/>
      <c r="Q18" s="154"/>
      <c r="R18" s="120"/>
      <c r="T18" s="162"/>
      <c r="U18" s="154"/>
      <c r="V18" s="154"/>
      <c r="X18" s="154"/>
      <c r="Y18" s="154"/>
      <c r="Z18" s="154"/>
      <c r="AA18" s="285"/>
      <c r="AB18" s="284"/>
      <c r="AF18" s="154"/>
    </row>
    <row r="19" spans="2:32">
      <c r="B19" s="136">
        <f t="shared" si="0"/>
        <v>2025</v>
      </c>
      <c r="C19" s="137"/>
      <c r="D19" s="129"/>
      <c r="E19" s="129">
        <f t="shared" si="1"/>
        <v>28.62</v>
      </c>
      <c r="F19" s="129"/>
      <c r="G19" s="131"/>
      <c r="H19" s="129">
        <f t="shared" si="2"/>
        <v>0</v>
      </c>
      <c r="I19" s="131"/>
      <c r="J19" s="131"/>
      <c r="K19" s="129">
        <f t="shared" si="3"/>
        <v>28.62</v>
      </c>
      <c r="L19" s="120"/>
      <c r="N19" s="118"/>
      <c r="R19" s="120"/>
      <c r="T19" s="162"/>
      <c r="U19" s="154"/>
      <c r="V19" s="154"/>
      <c r="X19" s="154"/>
      <c r="Y19" s="154"/>
      <c r="Z19" s="154"/>
      <c r="AF19" s="154"/>
    </row>
    <row r="20" spans="2:32">
      <c r="B20" s="136">
        <f t="shared" si="0"/>
        <v>2026</v>
      </c>
      <c r="C20" s="137"/>
      <c r="D20" s="129"/>
      <c r="E20" s="129">
        <f t="shared" si="1"/>
        <v>29.28</v>
      </c>
      <c r="F20" s="129"/>
      <c r="G20" s="131"/>
      <c r="H20" s="129">
        <f t="shared" si="2"/>
        <v>0</v>
      </c>
      <c r="I20" s="131"/>
      <c r="J20" s="131"/>
      <c r="K20" s="129">
        <f t="shared" si="3"/>
        <v>29.28</v>
      </c>
      <c r="L20" s="120"/>
      <c r="N20" s="118"/>
      <c r="R20" s="161"/>
      <c r="T20" s="162"/>
      <c r="U20" s="154"/>
      <c r="V20" s="154"/>
      <c r="X20" s="154"/>
      <c r="Y20" s="154"/>
      <c r="Z20" s="154"/>
      <c r="AF20" s="154"/>
    </row>
    <row r="21" spans="2:32">
      <c r="B21" s="136">
        <f t="shared" si="0"/>
        <v>2027</v>
      </c>
      <c r="C21" s="137"/>
      <c r="D21" s="129"/>
      <c r="E21" s="129">
        <f t="shared" si="1"/>
        <v>29.95</v>
      </c>
      <c r="F21" s="129"/>
      <c r="G21" s="131"/>
      <c r="H21" s="129">
        <f t="shared" si="2"/>
        <v>0</v>
      </c>
      <c r="I21" s="131"/>
      <c r="J21" s="131"/>
      <c r="K21" s="129">
        <f t="shared" si="3"/>
        <v>29.95</v>
      </c>
      <c r="L21" s="120"/>
      <c r="N21" s="118"/>
      <c r="R21" s="161"/>
      <c r="T21" s="162"/>
      <c r="U21" s="154"/>
      <c r="V21" s="154"/>
      <c r="X21" s="154"/>
      <c r="Y21" s="154"/>
      <c r="Z21" s="154"/>
      <c r="AF21" s="154"/>
    </row>
    <row r="22" spans="2:32">
      <c r="B22" s="136">
        <f t="shared" si="0"/>
        <v>2028</v>
      </c>
      <c r="C22" s="137"/>
      <c r="D22" s="129"/>
      <c r="E22" s="129">
        <f t="shared" si="1"/>
        <v>30.64</v>
      </c>
      <c r="F22" s="129"/>
      <c r="G22" s="131"/>
      <c r="H22" s="129">
        <f t="shared" si="2"/>
        <v>0</v>
      </c>
      <c r="I22" s="131"/>
      <c r="J22" s="131"/>
      <c r="K22" s="129">
        <f t="shared" si="3"/>
        <v>30.64</v>
      </c>
      <c r="L22" s="120"/>
      <c r="N22" s="118"/>
      <c r="R22" s="161"/>
      <c r="T22" s="162"/>
      <c r="U22" s="154"/>
      <c r="V22" s="154"/>
      <c r="X22" s="154"/>
      <c r="Y22" s="154"/>
      <c r="Z22" s="154"/>
      <c r="AF22" s="154"/>
    </row>
    <row r="23" spans="2:32">
      <c r="B23" s="136">
        <f t="shared" si="0"/>
        <v>2029</v>
      </c>
      <c r="C23" s="344">
        <v>1210.0083472454089</v>
      </c>
      <c r="D23" s="129">
        <f>C23*$C$62</f>
        <v>61.528924457429042</v>
      </c>
      <c r="E23" s="129">
        <f t="shared" ref="E23:E37" si="4">ROUND(E22*(1+(IFERROR(INDEX($D$66:$D$74,MATCH($B23,$C$66:$C$74,0),1),0)+IFERROR(INDEX($G$66:$G$74,MATCH($B23,$F$66:$F$74,0),1),0)+IFERROR(INDEX($J$66:$J$74,MATCH($B23,$I$66:$I$74,0),1),0))),2)</f>
        <v>31.34</v>
      </c>
      <c r="F23" s="129">
        <f>C60</f>
        <v>0</v>
      </c>
      <c r="G23" s="131">
        <f>(D23+E23+F23)/(8.76*$C$63)</f>
        <v>35.220848487321206</v>
      </c>
      <c r="H23" s="129">
        <f t="shared" si="2"/>
        <v>0</v>
      </c>
      <c r="I23" s="131">
        <f>(G23+H23)</f>
        <v>35.220848487321206</v>
      </c>
      <c r="J23" s="131">
        <f t="shared" ref="J23" si="5">ROUND(I23*$C$63*8.76,2)</f>
        <v>92.87</v>
      </c>
      <c r="K23" s="129">
        <f t="shared" si="3"/>
        <v>92.868924457429046</v>
      </c>
      <c r="L23" s="120"/>
      <c r="N23" s="118"/>
      <c r="R23" s="161"/>
      <c r="T23" s="162"/>
      <c r="U23" s="154"/>
      <c r="V23" s="154"/>
      <c r="X23" s="154"/>
      <c r="Y23" s="154"/>
      <c r="Z23" s="154"/>
      <c r="AF23" s="154"/>
    </row>
    <row r="24" spans="2:32">
      <c r="B24" s="136">
        <f t="shared" si="0"/>
        <v>2030</v>
      </c>
      <c r="C24" s="344"/>
      <c r="D24" s="129">
        <f t="shared" ref="D24:F37" si="6">ROUND(D23*(1+(IFERROR(INDEX($D$66:$D$74,MATCH($B24,$C$66:$C$74,0),1),0)+IFERROR(INDEX($G$66:$G$74,MATCH($B24,$F$66:$F$74,0),1),0)+IFERROR(INDEX($J$66:$J$74,MATCH($B24,$I$66:$I$74,0),1),0))),2)</f>
        <v>62.88</v>
      </c>
      <c r="E24" s="129">
        <f t="shared" si="4"/>
        <v>32.03</v>
      </c>
      <c r="F24" s="129">
        <f t="shared" si="6"/>
        <v>0</v>
      </c>
      <c r="G24" s="131">
        <f t="shared" ref="G24:G37" si="7">(D24+E24+F24)/(8.76*$C$63)</f>
        <v>35.994933175563951</v>
      </c>
      <c r="H24" s="129">
        <f t="shared" si="2"/>
        <v>0</v>
      </c>
      <c r="I24" s="131">
        <f t="shared" ref="I24:I37" si="8">(G24+H24)</f>
        <v>35.994933175563951</v>
      </c>
      <c r="J24" s="131">
        <f t="shared" ref="J24:J32" si="9">ROUND(I24*$C$63*8.76,2)</f>
        <v>94.91</v>
      </c>
      <c r="K24" s="129">
        <f t="shared" si="3"/>
        <v>94.91</v>
      </c>
      <c r="L24" s="120"/>
      <c r="N24" s="118"/>
      <c r="R24" s="161"/>
      <c r="T24" s="162"/>
      <c r="U24" s="154"/>
      <c r="V24" s="154"/>
      <c r="X24" s="154"/>
      <c r="Y24" s="154"/>
      <c r="Z24" s="154"/>
      <c r="AF24" s="154"/>
    </row>
    <row r="25" spans="2:32">
      <c r="B25" s="136">
        <f t="shared" si="0"/>
        <v>2031</v>
      </c>
      <c r="C25" s="137"/>
      <c r="D25" s="129">
        <f t="shared" si="6"/>
        <v>64.260000000000005</v>
      </c>
      <c r="E25" s="129">
        <f t="shared" si="4"/>
        <v>32.729999999999997</v>
      </c>
      <c r="F25" s="129">
        <f t="shared" si="6"/>
        <v>0</v>
      </c>
      <c r="G25" s="131">
        <f t="shared" si="7"/>
        <v>36.783780093751432</v>
      </c>
      <c r="H25" s="129">
        <f t="shared" si="2"/>
        <v>0</v>
      </c>
      <c r="I25" s="131">
        <f t="shared" si="8"/>
        <v>36.783780093751432</v>
      </c>
      <c r="J25" s="131">
        <f t="shared" si="9"/>
        <v>96.99</v>
      </c>
      <c r="K25" s="129">
        <f t="shared" si="3"/>
        <v>96.990000000000009</v>
      </c>
      <c r="L25" s="120"/>
      <c r="N25" s="118"/>
      <c r="R25" s="161"/>
      <c r="T25" s="162"/>
      <c r="U25" s="154"/>
      <c r="V25" s="154"/>
      <c r="X25" s="154"/>
      <c r="Y25" s="154"/>
      <c r="Z25" s="154"/>
      <c r="AF25" s="154"/>
    </row>
    <row r="26" spans="2:32">
      <c r="B26" s="136">
        <f t="shared" si="0"/>
        <v>2032</v>
      </c>
      <c r="C26" s="137"/>
      <c r="D26" s="129">
        <f t="shared" si="6"/>
        <v>65.67</v>
      </c>
      <c r="E26" s="129">
        <f t="shared" si="4"/>
        <v>33.450000000000003</v>
      </c>
      <c r="F26" s="129">
        <f t="shared" si="6"/>
        <v>0</v>
      </c>
      <c r="G26" s="131">
        <f t="shared" si="7"/>
        <v>37.591589678241483</v>
      </c>
      <c r="H26" s="129">
        <f t="shared" si="2"/>
        <v>0</v>
      </c>
      <c r="I26" s="131">
        <f t="shared" si="8"/>
        <v>37.591589678241483</v>
      </c>
      <c r="J26" s="131">
        <f t="shared" si="9"/>
        <v>99.12</v>
      </c>
      <c r="K26" s="129">
        <f t="shared" si="3"/>
        <v>99.12</v>
      </c>
      <c r="L26" s="120"/>
      <c r="N26" s="118"/>
      <c r="R26" s="161"/>
      <c r="T26" s="162"/>
      <c r="U26" s="154"/>
      <c r="V26" s="154"/>
      <c r="X26" s="154"/>
      <c r="Y26" s="154"/>
      <c r="Z26" s="154"/>
      <c r="AF26" s="154"/>
    </row>
    <row r="27" spans="2:32">
      <c r="B27" s="136">
        <f t="shared" si="0"/>
        <v>2033</v>
      </c>
      <c r="C27" s="137"/>
      <c r="D27" s="129">
        <f t="shared" si="6"/>
        <v>67.05</v>
      </c>
      <c r="E27" s="129">
        <f t="shared" si="4"/>
        <v>34.15</v>
      </c>
      <c r="F27" s="129">
        <f t="shared" si="6"/>
        <v>0</v>
      </c>
      <c r="G27" s="131">
        <f t="shared" si="7"/>
        <v>38.38043659642895</v>
      </c>
      <c r="H27" s="129">
        <f t="shared" si="2"/>
        <v>0</v>
      </c>
      <c r="I27" s="131">
        <f t="shared" si="8"/>
        <v>38.38043659642895</v>
      </c>
      <c r="J27" s="131">
        <f t="shared" si="9"/>
        <v>101.2</v>
      </c>
      <c r="K27" s="129">
        <f t="shared" si="3"/>
        <v>101.19999999999999</v>
      </c>
      <c r="L27" s="120"/>
      <c r="N27" s="118"/>
      <c r="R27" s="161"/>
      <c r="T27" s="162"/>
      <c r="U27" s="154"/>
      <c r="V27" s="154"/>
      <c r="X27" s="154"/>
      <c r="Y27" s="154"/>
      <c r="Z27" s="154"/>
      <c r="AF27" s="154"/>
    </row>
    <row r="28" spans="2:32">
      <c r="B28" s="136">
        <f t="shared" si="0"/>
        <v>2034</v>
      </c>
      <c r="C28" s="137"/>
      <c r="D28" s="129">
        <f t="shared" si="6"/>
        <v>68.459999999999994</v>
      </c>
      <c r="E28" s="129">
        <f t="shared" si="4"/>
        <v>34.869999999999997</v>
      </c>
      <c r="F28" s="129">
        <f t="shared" si="6"/>
        <v>0</v>
      </c>
      <c r="G28" s="131">
        <f t="shared" si="7"/>
        <v>39.188246180919002</v>
      </c>
      <c r="H28" s="129">
        <f t="shared" si="2"/>
        <v>0</v>
      </c>
      <c r="I28" s="131">
        <f t="shared" si="8"/>
        <v>39.188246180919002</v>
      </c>
      <c r="J28" s="131">
        <f t="shared" si="9"/>
        <v>103.33</v>
      </c>
      <c r="K28" s="129">
        <f t="shared" si="3"/>
        <v>103.32999999999998</v>
      </c>
      <c r="L28" s="120"/>
      <c r="N28" s="118"/>
      <c r="R28" s="161"/>
      <c r="T28" s="162"/>
      <c r="U28" s="154"/>
      <c r="V28" s="154"/>
      <c r="X28" s="154"/>
      <c r="Y28" s="154"/>
      <c r="Z28" s="154"/>
      <c r="AF28" s="154"/>
    </row>
    <row r="29" spans="2:32">
      <c r="B29" s="136">
        <f t="shared" si="0"/>
        <v>2035</v>
      </c>
      <c r="C29" s="137"/>
      <c r="D29" s="129">
        <f t="shared" si="6"/>
        <v>69.900000000000006</v>
      </c>
      <c r="E29" s="129">
        <f t="shared" si="4"/>
        <v>35.6</v>
      </c>
      <c r="F29" s="129">
        <f t="shared" si="6"/>
        <v>0</v>
      </c>
      <c r="G29" s="131">
        <f t="shared" si="7"/>
        <v>40.01122589845113</v>
      </c>
      <c r="H29" s="129">
        <f t="shared" si="2"/>
        <v>0</v>
      </c>
      <c r="I29" s="131">
        <f t="shared" si="8"/>
        <v>40.01122589845113</v>
      </c>
      <c r="J29" s="131">
        <f t="shared" si="9"/>
        <v>105.5</v>
      </c>
      <c r="K29" s="129">
        <f t="shared" si="3"/>
        <v>105.5</v>
      </c>
      <c r="L29" s="120"/>
      <c r="N29" s="118"/>
      <c r="R29" s="161"/>
      <c r="T29" s="162"/>
      <c r="U29" s="154"/>
      <c r="V29" s="154"/>
      <c r="X29" s="154"/>
      <c r="Y29" s="154"/>
      <c r="Z29" s="154"/>
      <c r="AF29" s="154"/>
    </row>
    <row r="30" spans="2:32">
      <c r="B30" s="136">
        <f t="shared" si="0"/>
        <v>2036</v>
      </c>
      <c r="C30" s="137"/>
      <c r="D30" s="129">
        <f t="shared" si="6"/>
        <v>71.37</v>
      </c>
      <c r="E30" s="129">
        <f t="shared" si="4"/>
        <v>36.35</v>
      </c>
      <c r="F30" s="129">
        <f t="shared" si="6"/>
        <v>0</v>
      </c>
      <c r="G30" s="131">
        <f t="shared" si="7"/>
        <v>40.853168282285836</v>
      </c>
      <c r="H30" s="129">
        <f t="shared" si="2"/>
        <v>0</v>
      </c>
      <c r="I30" s="131">
        <f t="shared" si="8"/>
        <v>40.853168282285836</v>
      </c>
      <c r="J30" s="131">
        <f t="shared" si="9"/>
        <v>107.72</v>
      </c>
      <c r="K30" s="129">
        <f t="shared" si="3"/>
        <v>107.72</v>
      </c>
      <c r="L30" s="120"/>
      <c r="N30" s="118"/>
      <c r="R30" s="161"/>
      <c r="T30" s="162"/>
      <c r="U30" s="154"/>
      <c r="V30" s="154"/>
      <c r="X30" s="154"/>
      <c r="Y30" s="154"/>
      <c r="Z30" s="154"/>
      <c r="AF30" s="154"/>
    </row>
    <row r="31" spans="2:32">
      <c r="B31" s="136">
        <f t="shared" si="0"/>
        <v>2037</v>
      </c>
      <c r="C31" s="137"/>
      <c r="D31" s="129">
        <f t="shared" si="6"/>
        <v>72.87</v>
      </c>
      <c r="E31" s="129">
        <f t="shared" si="4"/>
        <v>37.11</v>
      </c>
      <c r="F31" s="129">
        <f t="shared" si="6"/>
        <v>0</v>
      </c>
      <c r="G31" s="131">
        <f t="shared" si="7"/>
        <v>41.710280799162611</v>
      </c>
      <c r="H31" s="129">
        <f t="shared" si="2"/>
        <v>0</v>
      </c>
      <c r="I31" s="131">
        <f t="shared" si="8"/>
        <v>41.710280799162611</v>
      </c>
      <c r="J31" s="131">
        <f t="shared" si="9"/>
        <v>109.98</v>
      </c>
      <c r="K31" s="129">
        <f t="shared" si="3"/>
        <v>109.98</v>
      </c>
      <c r="L31" s="120"/>
      <c r="N31" s="118"/>
      <c r="R31" s="161"/>
      <c r="T31" s="162"/>
      <c r="U31" s="154"/>
      <c r="V31" s="154"/>
      <c r="X31" s="154"/>
      <c r="Y31" s="154"/>
      <c r="Z31" s="154"/>
      <c r="AF31" s="154"/>
    </row>
    <row r="32" spans="2:32">
      <c r="B32" s="136">
        <f t="shared" si="0"/>
        <v>2038</v>
      </c>
      <c r="C32" s="137"/>
      <c r="D32" s="129">
        <f t="shared" si="6"/>
        <v>74.400000000000006</v>
      </c>
      <c r="E32" s="129">
        <f t="shared" si="4"/>
        <v>37.89</v>
      </c>
      <c r="F32" s="129">
        <f t="shared" si="6"/>
        <v>0</v>
      </c>
      <c r="G32" s="131">
        <f t="shared" si="7"/>
        <v>42.586355982341971</v>
      </c>
      <c r="H32" s="129">
        <f t="shared" si="2"/>
        <v>0</v>
      </c>
      <c r="I32" s="131">
        <f t="shared" si="8"/>
        <v>42.586355982341971</v>
      </c>
      <c r="J32" s="131">
        <f t="shared" si="9"/>
        <v>112.29</v>
      </c>
      <c r="K32" s="129">
        <f t="shared" si="3"/>
        <v>112.29</v>
      </c>
      <c r="L32" s="120"/>
      <c r="N32" s="118"/>
      <c r="R32" s="161"/>
      <c r="T32" s="162"/>
      <c r="U32" s="154"/>
      <c r="V32" s="154"/>
      <c r="X32" s="154"/>
      <c r="Y32" s="154"/>
      <c r="Z32" s="154"/>
      <c r="AF32" s="154"/>
    </row>
    <row r="33" spans="2:32">
      <c r="B33" s="136">
        <f t="shared" si="0"/>
        <v>2039</v>
      </c>
      <c r="C33" s="137"/>
      <c r="D33" s="129">
        <f t="shared" si="6"/>
        <v>75.959999999999994</v>
      </c>
      <c r="E33" s="129">
        <f t="shared" si="4"/>
        <v>38.69</v>
      </c>
      <c r="F33" s="129">
        <f t="shared" si="6"/>
        <v>0</v>
      </c>
      <c r="G33" s="131">
        <f t="shared" si="7"/>
        <v>43.481393831823908</v>
      </c>
      <c r="H33" s="129">
        <f t="shared" si="2"/>
        <v>0</v>
      </c>
      <c r="I33" s="131">
        <f t="shared" si="8"/>
        <v>43.481393831823908</v>
      </c>
      <c r="J33" s="131">
        <f t="shared" ref="J33:J37" si="10">ROUND(I33*$C$63*8.76,2)</f>
        <v>114.65</v>
      </c>
      <c r="K33" s="129">
        <f t="shared" si="3"/>
        <v>114.64999999999999</v>
      </c>
      <c r="L33" s="120"/>
      <c r="N33" s="118"/>
      <c r="R33" s="161"/>
      <c r="T33" s="162"/>
      <c r="U33" s="154"/>
      <c r="V33" s="154"/>
      <c r="X33" s="154"/>
      <c r="Y33" s="154"/>
      <c r="Z33" s="154"/>
      <c r="AF33" s="154"/>
    </row>
    <row r="34" spans="2:32">
      <c r="B34" s="136">
        <f t="shared" si="0"/>
        <v>2040</v>
      </c>
      <c r="C34" s="137"/>
      <c r="D34" s="129">
        <f t="shared" si="6"/>
        <v>77.56</v>
      </c>
      <c r="E34" s="129">
        <f t="shared" si="4"/>
        <v>39.5</v>
      </c>
      <c r="F34" s="129">
        <f t="shared" si="6"/>
        <v>0</v>
      </c>
      <c r="G34" s="131">
        <f t="shared" si="7"/>
        <v>44.395394347608431</v>
      </c>
      <c r="H34" s="129">
        <f t="shared" si="2"/>
        <v>0</v>
      </c>
      <c r="I34" s="131">
        <f t="shared" si="8"/>
        <v>44.395394347608431</v>
      </c>
      <c r="J34" s="131">
        <f t="shared" si="10"/>
        <v>117.06</v>
      </c>
      <c r="K34" s="129">
        <f t="shared" si="3"/>
        <v>117.06</v>
      </c>
      <c r="L34" s="120"/>
      <c r="N34" s="118"/>
      <c r="R34" s="161"/>
      <c r="T34" s="162"/>
      <c r="U34" s="154"/>
      <c r="V34" s="154"/>
      <c r="X34" s="154"/>
      <c r="Y34" s="154"/>
      <c r="Z34" s="154"/>
      <c r="AF34" s="154"/>
    </row>
    <row r="35" spans="2:32">
      <c r="B35" s="136">
        <f t="shared" si="0"/>
        <v>2041</v>
      </c>
      <c r="C35" s="137"/>
      <c r="D35" s="129">
        <f t="shared" si="6"/>
        <v>79.19</v>
      </c>
      <c r="E35" s="129">
        <f t="shared" si="4"/>
        <v>40.33</v>
      </c>
      <c r="F35" s="129">
        <f t="shared" si="6"/>
        <v>0</v>
      </c>
      <c r="G35" s="131">
        <f t="shared" si="7"/>
        <v>45.328357529695538</v>
      </c>
      <c r="H35" s="129">
        <f t="shared" si="2"/>
        <v>0</v>
      </c>
      <c r="I35" s="131">
        <f t="shared" si="8"/>
        <v>45.328357529695538</v>
      </c>
      <c r="J35" s="131">
        <f t="shared" si="10"/>
        <v>119.52</v>
      </c>
      <c r="K35" s="129">
        <f t="shared" si="3"/>
        <v>119.52</v>
      </c>
      <c r="L35" s="120"/>
      <c r="N35" s="118"/>
      <c r="R35" s="161"/>
      <c r="T35" s="162"/>
      <c r="U35" s="154"/>
      <c r="V35" s="154"/>
      <c r="X35" s="154"/>
      <c r="Y35" s="154"/>
      <c r="Z35" s="154"/>
      <c r="AF35" s="154"/>
    </row>
    <row r="36" spans="2:32">
      <c r="B36" s="136">
        <f t="shared" si="0"/>
        <v>2042</v>
      </c>
      <c r="C36" s="137"/>
      <c r="D36" s="129">
        <f t="shared" si="6"/>
        <v>80.849999999999994</v>
      </c>
      <c r="E36" s="129">
        <f t="shared" si="4"/>
        <v>41.18</v>
      </c>
      <c r="F36" s="129">
        <f t="shared" si="6"/>
        <v>0</v>
      </c>
      <c r="G36" s="131">
        <f t="shared" si="7"/>
        <v>46.28028337808523</v>
      </c>
      <c r="H36" s="129">
        <f t="shared" si="2"/>
        <v>0</v>
      </c>
      <c r="I36" s="131">
        <f t="shared" si="8"/>
        <v>46.28028337808523</v>
      </c>
      <c r="J36" s="131">
        <f t="shared" si="10"/>
        <v>122.03</v>
      </c>
      <c r="K36" s="129">
        <f t="shared" si="3"/>
        <v>122.03</v>
      </c>
      <c r="L36" s="120"/>
      <c r="N36" s="118"/>
      <c r="R36" s="161"/>
      <c r="T36" s="162"/>
      <c r="U36" s="154"/>
      <c r="V36" s="154"/>
      <c r="X36" s="154"/>
      <c r="Y36" s="154"/>
      <c r="Z36" s="154"/>
      <c r="AF36" s="154"/>
    </row>
    <row r="37" spans="2:32">
      <c r="B37" s="136">
        <f t="shared" si="0"/>
        <v>2043</v>
      </c>
      <c r="C37" s="137"/>
      <c r="D37" s="129">
        <f t="shared" si="6"/>
        <v>82.55</v>
      </c>
      <c r="E37" s="129">
        <f t="shared" si="4"/>
        <v>42.04</v>
      </c>
      <c r="F37" s="129">
        <f t="shared" si="6"/>
        <v>0</v>
      </c>
      <c r="G37" s="131">
        <f t="shared" si="7"/>
        <v>47.251171892777506</v>
      </c>
      <c r="H37" s="129">
        <f t="shared" si="2"/>
        <v>0</v>
      </c>
      <c r="I37" s="131">
        <f t="shared" si="8"/>
        <v>47.251171892777506</v>
      </c>
      <c r="J37" s="131">
        <f t="shared" si="10"/>
        <v>124.59</v>
      </c>
      <c r="K37" s="129">
        <f t="shared" si="3"/>
        <v>124.59</v>
      </c>
      <c r="L37" s="120"/>
      <c r="N37" s="118"/>
      <c r="R37" s="161"/>
      <c r="T37" s="162"/>
      <c r="U37" s="154"/>
      <c r="V37" s="154"/>
      <c r="X37" s="154"/>
      <c r="Y37" s="154"/>
      <c r="Z37" s="154"/>
      <c r="AF37" s="154"/>
    </row>
    <row r="38" spans="2:32">
      <c r="B38" s="136"/>
      <c r="C38" s="137"/>
      <c r="D38" s="129"/>
      <c r="E38" s="129"/>
      <c r="F38" s="131"/>
      <c r="G38" s="129"/>
      <c r="H38" s="129"/>
      <c r="I38" s="131"/>
      <c r="J38" s="131"/>
      <c r="K38" s="129"/>
      <c r="L38" s="120"/>
      <c r="N38" s="118"/>
      <c r="R38" s="161"/>
      <c r="T38" s="162"/>
      <c r="U38" s="154"/>
      <c r="V38" s="154"/>
      <c r="X38" s="154"/>
      <c r="Y38" s="154"/>
      <c r="Z38" s="154"/>
      <c r="AF38" s="154"/>
    </row>
    <row r="39" spans="2:32">
      <c r="B39" s="127"/>
      <c r="C39" s="132"/>
      <c r="D39" s="129"/>
      <c r="E39" s="129"/>
      <c r="F39" s="130"/>
      <c r="G39" s="129"/>
      <c r="H39" s="129"/>
      <c r="I39" s="131"/>
      <c r="J39" s="131"/>
      <c r="K39" s="138"/>
      <c r="R39" s="120"/>
    </row>
    <row r="40" spans="2:32">
      <c r="B40" s="127"/>
      <c r="C40" s="132"/>
      <c r="D40" s="129"/>
      <c r="E40" s="129"/>
      <c r="F40" s="130"/>
      <c r="G40" s="129"/>
      <c r="H40" s="129"/>
      <c r="I40" s="131"/>
      <c r="J40" s="131"/>
      <c r="K40" s="138"/>
      <c r="R40" s="120"/>
    </row>
    <row r="41" spans="2:32">
      <c r="R41" s="120"/>
    </row>
    <row r="42" spans="2:32" ht="13.8">
      <c r="B42" s="139" t="s">
        <v>25</v>
      </c>
      <c r="C42" s="140"/>
      <c r="D42" s="140"/>
      <c r="E42" s="140"/>
      <c r="F42" s="140"/>
      <c r="G42" s="140"/>
      <c r="H42" s="140"/>
      <c r="R42" s="120"/>
    </row>
    <row r="44" spans="2:32">
      <c r="B44" s="118" t="s">
        <v>62</v>
      </c>
      <c r="C44" s="141" t="s">
        <v>63</v>
      </c>
      <c r="D44" s="142" t="s">
        <v>102</v>
      </c>
      <c r="AC44" s="282"/>
    </row>
    <row r="45" spans="2:32">
      <c r="C45" s="141" t="str">
        <f>C7</f>
        <v>(a)</v>
      </c>
      <c r="D45" s="118" t="s">
        <v>64</v>
      </c>
      <c r="AC45" s="282"/>
    </row>
    <row r="46" spans="2:32">
      <c r="C46" s="141" t="str">
        <f>D7</f>
        <v>(b)</v>
      </c>
      <c r="D46" s="131" t="str">
        <f>"= "&amp;C7&amp;" x "&amp;C62</f>
        <v>= (a) x 0.05085</v>
      </c>
      <c r="AC46" s="282"/>
    </row>
    <row r="47" spans="2:32">
      <c r="C47" s="141" t="str">
        <f>G7</f>
        <v>(e)</v>
      </c>
      <c r="D47" s="131" t="str">
        <f>"= ("&amp;$D$7&amp;" + "&amp;$E$7&amp;") /  (8.76 x "&amp;TEXT(C63,"0.0%")&amp;")"</f>
        <v>= ((b) + (c)) /  (8.76 x 30.1%)</v>
      </c>
      <c r="AC47" s="282"/>
    </row>
    <row r="48" spans="2:32">
      <c r="C48" s="141" t="str">
        <f>I7</f>
        <v>(g)</v>
      </c>
      <c r="D48" s="131" t="str">
        <f>"= "&amp;$G$7&amp;" + "&amp;$H$7</f>
        <v>= (e) + (f)</v>
      </c>
    </row>
    <row r="49" spans="2:25">
      <c r="C49" s="141" t="str">
        <f>K7</f>
        <v>(i)</v>
      </c>
      <c r="D49" s="85" t="str">
        <f>D44</f>
        <v>Plant Costs  - 2019 IRP Update - Table 6.1 &amp; 6.2</v>
      </c>
    </row>
    <row r="50" spans="2:25">
      <c r="C50" s="141"/>
      <c r="D50" s="131"/>
    </row>
    <row r="51" spans="2:25" ht="13.8" thickBot="1"/>
    <row r="52" spans="2:25" ht="13.8" thickBot="1">
      <c r="C52" s="42" t="str">
        <f>B2&amp;" - "&amp;B3</f>
        <v>2019 IRP Jim Bridger Solar with Storage - 30% Capacity Factor</v>
      </c>
      <c r="D52" s="143"/>
      <c r="E52" s="143"/>
      <c r="F52" s="143"/>
      <c r="G52" s="143"/>
      <c r="H52" s="143"/>
      <c r="I52" s="144"/>
      <c r="J52" s="144"/>
      <c r="K52" s="145"/>
    </row>
    <row r="53" spans="2:25" ht="13.8" thickBot="1">
      <c r="C53" s="146" t="s">
        <v>65</v>
      </c>
      <c r="D53" s="147" t="s">
        <v>66</v>
      </c>
      <c r="E53" s="147"/>
      <c r="F53" s="147"/>
      <c r="G53" s="147"/>
      <c r="H53" s="147"/>
      <c r="I53" s="144"/>
      <c r="J53" s="144"/>
      <c r="K53" s="145"/>
    </row>
    <row r="54" spans="2:25">
      <c r="P54" s="118" t="s">
        <v>103</v>
      </c>
      <c r="Q54" s="279">
        <v>2029</v>
      </c>
    </row>
    <row r="55" spans="2:25">
      <c r="B55" s="85" t="s">
        <v>101</v>
      </c>
      <c r="C55" s="171">
        <v>1608.8221683005897</v>
      </c>
      <c r="D55" s="118" t="s">
        <v>64</v>
      </c>
      <c r="O55" s="287">
        <v>359.4</v>
      </c>
      <c r="P55" s="118" t="s">
        <v>32</v>
      </c>
      <c r="Q55" s="279" t="s">
        <v>170</v>
      </c>
      <c r="R55" s="279" t="s">
        <v>108</v>
      </c>
      <c r="T55" s="279" t="str">
        <f>$Q$55&amp;"Proposed Station Capital Costs"</f>
        <v>L_.JBB_PVSProposed Station Capital Costs</v>
      </c>
    </row>
    <row r="56" spans="2:25">
      <c r="B56" s="85" t="s">
        <v>101</v>
      </c>
      <c r="C56" s="273">
        <v>24.570618817436728</v>
      </c>
      <c r="D56" s="118" t="s">
        <v>67</v>
      </c>
      <c r="R56" s="120"/>
      <c r="T56" s="279" t="str">
        <f>$Q$55&amp;"Proposed Station Fixed Costs"</f>
        <v>L_.JBB_PVSProposed Station Fixed Costs</v>
      </c>
    </row>
    <row r="57" spans="2:25" ht="24" customHeight="1">
      <c r="B57" s="85"/>
      <c r="C57" s="275"/>
      <c r="D57" s="118" t="s">
        <v>105</v>
      </c>
      <c r="Q57" s="343" t="str">
        <f>Q55&amp;Q54</f>
        <v>L_.JBB_PVS2029</v>
      </c>
      <c r="T57" s="279" t="str">
        <f>$Q$55&amp;"Proposed Station Variable O&amp;M Costs"</f>
        <v>L_.JBB_PVSProposed Station Variable O&amp;M Costs</v>
      </c>
    </row>
    <row r="58" spans="2:25">
      <c r="B58" s="85" t="s">
        <v>101</v>
      </c>
      <c r="C58" s="273">
        <v>0</v>
      </c>
      <c r="D58" s="118" t="s">
        <v>68</v>
      </c>
      <c r="K58" s="120"/>
      <c r="L58" s="150"/>
      <c r="M58" s="52"/>
      <c r="N58" s="164"/>
      <c r="O58" s="52"/>
      <c r="P58" s="52"/>
      <c r="Q58" s="120" t="s">
        <v>234</v>
      </c>
      <c r="R58" s="120"/>
      <c r="T58" s="120"/>
      <c r="U58" s="120"/>
      <c r="V58" s="120"/>
      <c r="W58" s="120"/>
      <c r="X58" s="120"/>
      <c r="Y58" s="120"/>
    </row>
    <row r="59" spans="2:25">
      <c r="B59" s="85"/>
      <c r="C59" s="159"/>
      <c r="D59" s="118" t="s">
        <v>69</v>
      </c>
      <c r="I59" s="201" t="s">
        <v>90</v>
      </c>
      <c r="L59" s="152"/>
      <c r="M59" s="153"/>
      <c r="O59" s="151"/>
      <c r="P59" s="120"/>
      <c r="Q59" s="120"/>
      <c r="R59" s="120"/>
      <c r="T59" s="120"/>
      <c r="U59" s="120"/>
      <c r="V59" s="120"/>
      <c r="W59" s="120"/>
      <c r="X59" s="120"/>
      <c r="Y59" s="120"/>
    </row>
    <row r="60" spans="2:25">
      <c r="B60" s="366" t="str">
        <f>LEFT(RIGHT(INDEX('Table 3 TransCost'!$39:$39,1,MATCH(F60,'Table 3 TransCost'!$4:$4,0)),6),5)</f>
        <v>2029$</v>
      </c>
      <c r="C60" s="275">
        <f>INDEX('Table 3 TransCost'!$39:$39,1,MATCH(F60,'Table 3 TransCost'!$4:$4,0)+2)</f>
        <v>0</v>
      </c>
      <c r="D60" s="118" t="s">
        <v>219</v>
      </c>
      <c r="F60" s="279" t="s">
        <v>220</v>
      </c>
      <c r="K60" s="152"/>
      <c r="L60" s="152"/>
      <c r="M60" s="152"/>
      <c r="N60" s="165"/>
      <c r="O60" s="151"/>
      <c r="P60" s="120"/>
      <c r="Q60" s="120"/>
      <c r="R60" s="120"/>
      <c r="T60" s="120"/>
      <c r="U60" s="120"/>
      <c r="V60" s="120"/>
      <c r="W60" s="120"/>
      <c r="X60" s="120"/>
      <c r="Y60" s="120"/>
    </row>
    <row r="61" spans="2:25">
      <c r="B61" s="85"/>
      <c r="C61" s="204"/>
      <c r="K61" s="152"/>
      <c r="L61" s="152"/>
      <c r="M61" s="152"/>
      <c r="N61" s="165"/>
      <c r="O61" s="152"/>
      <c r="R61" s="120"/>
      <c r="T61" s="120"/>
      <c r="U61" s="120"/>
      <c r="V61" s="120"/>
      <c r="W61" s="120"/>
      <c r="X61" s="120"/>
      <c r="Y61" s="120"/>
    </row>
    <row r="62" spans="2:25" ht="13.8">
      <c r="C62" s="274">
        <v>5.0849999999999999E-2</v>
      </c>
      <c r="D62" s="118" t="s">
        <v>36</v>
      </c>
      <c r="E62" s="118" t="s">
        <v>109</v>
      </c>
      <c r="K62" s="156"/>
      <c r="L62" s="157"/>
      <c r="M62" s="157"/>
      <c r="O62" s="158"/>
    </row>
    <row r="63" spans="2:25">
      <c r="C63" s="212">
        <v>0.30099999999999999</v>
      </c>
      <c r="D63" s="118" t="s">
        <v>37</v>
      </c>
    </row>
    <row r="64" spans="2:25" ht="13.8" thickBot="1">
      <c r="D64" s="155"/>
    </row>
    <row r="65" spans="3:14" ht="13.8" thickBot="1">
      <c r="C65" s="40" t="str">
        <f>"Company Official Inflation Forecast Dated "&amp;TEXT('Table 4'!$H$5,"mmmm dd, yyyy")</f>
        <v>Company Official Inflation Forecast Dated December 31, 2019</v>
      </c>
      <c r="D65" s="143"/>
      <c r="E65" s="143"/>
      <c r="F65" s="143"/>
      <c r="G65" s="143"/>
      <c r="H65" s="143"/>
      <c r="I65" s="143"/>
      <c r="J65" s="143"/>
      <c r="K65" s="145"/>
    </row>
    <row r="66" spans="3:14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41"/>
      <c r="I66" s="87">
        <f>F74+1</f>
        <v>2035</v>
      </c>
      <c r="J66" s="41">
        <v>2.1000000000000001E-2</v>
      </c>
    </row>
    <row r="67" spans="3:14">
      <c r="C67" s="87">
        <f t="shared" ref="C67:C74" si="11">C66+1</f>
        <v>2018</v>
      </c>
      <c r="D67" s="41">
        <v>2.4E-2</v>
      </c>
      <c r="E67" s="85"/>
      <c r="F67" s="87">
        <f t="shared" ref="F67:F74" si="12">F66+1</f>
        <v>2027</v>
      </c>
      <c r="G67" s="41">
        <v>2.3E-2</v>
      </c>
      <c r="H67" s="41"/>
      <c r="I67" s="87">
        <f>I66+1</f>
        <v>2036</v>
      </c>
      <c r="J67" s="41">
        <v>2.1000000000000001E-2</v>
      </c>
    </row>
    <row r="68" spans="3:14">
      <c r="C68" s="87">
        <f t="shared" si="11"/>
        <v>2019</v>
      </c>
      <c r="D68" s="41">
        <v>1.7999999999999999E-2</v>
      </c>
      <c r="E68" s="85"/>
      <c r="F68" s="87">
        <f t="shared" si="12"/>
        <v>2028</v>
      </c>
      <c r="G68" s="41">
        <v>2.3E-2</v>
      </c>
      <c r="H68" s="41"/>
      <c r="I68" s="87">
        <f t="shared" ref="I68:I74" si="13">I67+1</f>
        <v>2037</v>
      </c>
      <c r="J68" s="41">
        <v>2.1000000000000001E-2</v>
      </c>
    </row>
    <row r="69" spans="3:14">
      <c r="C69" s="87">
        <f t="shared" si="11"/>
        <v>2020</v>
      </c>
      <c r="D69" s="41">
        <v>1.9E-2</v>
      </c>
      <c r="E69" s="85"/>
      <c r="F69" s="87">
        <f t="shared" si="12"/>
        <v>2029</v>
      </c>
      <c r="G69" s="41">
        <v>2.3E-2</v>
      </c>
      <c r="H69" s="41"/>
      <c r="I69" s="87">
        <f t="shared" si="13"/>
        <v>2038</v>
      </c>
      <c r="J69" s="41">
        <v>2.1000000000000001E-2</v>
      </c>
    </row>
    <row r="70" spans="3:14">
      <c r="C70" s="87">
        <f t="shared" si="11"/>
        <v>2021</v>
      </c>
      <c r="D70" s="41">
        <v>0.02</v>
      </c>
      <c r="E70" s="85"/>
      <c r="F70" s="87">
        <f t="shared" si="12"/>
        <v>2030</v>
      </c>
      <c r="G70" s="41">
        <v>2.1999999999999999E-2</v>
      </c>
      <c r="H70" s="41"/>
      <c r="I70" s="87">
        <f t="shared" si="13"/>
        <v>2039</v>
      </c>
      <c r="J70" s="41">
        <v>2.1000000000000001E-2</v>
      </c>
    </row>
    <row r="71" spans="3:14">
      <c r="C71" s="87">
        <f t="shared" si="11"/>
        <v>2022</v>
      </c>
      <c r="D71" s="41">
        <v>2.5000000000000001E-2</v>
      </c>
      <c r="E71" s="85"/>
      <c r="F71" s="87">
        <f t="shared" si="12"/>
        <v>2031</v>
      </c>
      <c r="G71" s="41">
        <v>2.1999999999999999E-2</v>
      </c>
      <c r="H71" s="41"/>
      <c r="I71" s="87">
        <f t="shared" si="13"/>
        <v>2040</v>
      </c>
      <c r="J71" s="41">
        <v>2.1000000000000001E-2</v>
      </c>
    </row>
    <row r="72" spans="3:14" s="120" customFormat="1">
      <c r="C72" s="87">
        <f t="shared" si="11"/>
        <v>2023</v>
      </c>
      <c r="D72" s="41">
        <v>2.5000000000000001E-2</v>
      </c>
      <c r="E72" s="86"/>
      <c r="F72" s="87">
        <f t="shared" si="12"/>
        <v>2032</v>
      </c>
      <c r="G72" s="41">
        <v>2.1999999999999999E-2</v>
      </c>
      <c r="H72" s="41"/>
      <c r="I72" s="87">
        <f t="shared" si="13"/>
        <v>2041</v>
      </c>
      <c r="J72" s="41">
        <v>2.1000000000000001E-2</v>
      </c>
      <c r="N72" s="165"/>
    </row>
    <row r="73" spans="3:14" s="120" customFormat="1">
      <c r="C73" s="87">
        <f t="shared" si="11"/>
        <v>2024</v>
      </c>
      <c r="D73" s="41">
        <v>2.4E-2</v>
      </c>
      <c r="E73" s="86"/>
      <c r="F73" s="87">
        <f t="shared" si="12"/>
        <v>2033</v>
      </c>
      <c r="G73" s="41">
        <v>2.1000000000000001E-2</v>
      </c>
      <c r="H73" s="41"/>
      <c r="I73" s="87">
        <f t="shared" si="13"/>
        <v>2042</v>
      </c>
      <c r="J73" s="41">
        <v>2.1000000000000001E-2</v>
      </c>
      <c r="N73" s="165"/>
    </row>
    <row r="74" spans="3:14" s="120" customFormat="1">
      <c r="C74" s="87">
        <f t="shared" si="11"/>
        <v>2025</v>
      </c>
      <c r="D74" s="41">
        <v>2.3E-2</v>
      </c>
      <c r="E74" s="86"/>
      <c r="F74" s="87">
        <f t="shared" si="12"/>
        <v>2034</v>
      </c>
      <c r="G74" s="41">
        <v>2.1000000000000001E-2</v>
      </c>
      <c r="H74" s="41"/>
      <c r="I74" s="87">
        <f t="shared" si="13"/>
        <v>2043</v>
      </c>
      <c r="J74" s="41">
        <v>2.1000000000000001E-2</v>
      </c>
      <c r="N74" s="165"/>
    </row>
    <row r="75" spans="3:14" s="120" customFormat="1">
      <c r="N75" s="165"/>
    </row>
    <row r="76" spans="3:14" s="120" customFormat="1">
      <c r="N76" s="165"/>
    </row>
    <row r="93" spans="3:4">
      <c r="C93" s="151"/>
      <c r="D93" s="155"/>
    </row>
    <row r="94" spans="3:4">
      <c r="C94" s="151"/>
      <c r="D94" s="155"/>
    </row>
    <row r="95" spans="3:4">
      <c r="C95" s="151"/>
      <c r="D95" s="155"/>
    </row>
    <row r="96" spans="3:4">
      <c r="C96" s="151"/>
      <c r="D96" s="155"/>
    </row>
    <row r="97" spans="3:4">
      <c r="C97" s="151"/>
      <c r="D97" s="155"/>
    </row>
    <row r="98" spans="3:4">
      <c r="C98" s="151"/>
      <c r="D98" s="155"/>
    </row>
    <row r="99" spans="3:4">
      <c r="C99" s="151"/>
      <c r="D99" s="155"/>
    </row>
    <row r="100" spans="3:4">
      <c r="C100" s="151"/>
      <c r="D100" s="155"/>
    </row>
    <row r="101" spans="3:4">
      <c r="C101" s="151"/>
      <c r="D101" s="155"/>
    </row>
    <row r="102" spans="3:4">
      <c r="C102" s="151"/>
      <c r="D102" s="155"/>
    </row>
  </sheetData>
  <printOptions horizontalCentered="1"/>
  <pageMargins left="0.8" right="0.3" top="0.4" bottom="0.4" header="0.5" footer="0.2"/>
  <pageSetup scale="58" orientation="landscape" r:id="rId1"/>
  <headerFooter alignWithMargins="0"/>
  <rowBreaks count="1" manualBreakCount="1">
    <brk id="51" max="1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F102"/>
  <sheetViews>
    <sheetView zoomScale="80" zoomScaleNormal="80" workbookViewId="0">
      <selection activeCell="H12" sqref="H12"/>
    </sheetView>
  </sheetViews>
  <sheetFormatPr defaultColWidth="9.33203125" defaultRowHeight="13.2"/>
  <cols>
    <col min="1" max="1" width="13.33203125" style="118" customWidth="1"/>
    <col min="2" max="2" width="15" style="118" customWidth="1"/>
    <col min="3" max="3" width="12.33203125" style="118" bestFit="1" customWidth="1"/>
    <col min="4" max="4" width="19.77734375" style="118" customWidth="1"/>
    <col min="5" max="5" width="8.77734375" style="118" customWidth="1"/>
    <col min="6" max="6" width="13.44140625" style="118" customWidth="1"/>
    <col min="7" max="8" width="9.44140625" style="118" bestFit="1" customWidth="1"/>
    <col min="9" max="9" width="12.6640625" style="118" customWidth="1"/>
    <col min="10" max="10" width="14" style="118" customWidth="1"/>
    <col min="11" max="11" width="12" style="118" customWidth="1"/>
    <col min="12" max="12" width="3.109375" style="118" customWidth="1"/>
    <col min="13" max="13" width="15" style="118" hidden="1" customWidth="1"/>
    <col min="14" max="14" width="5.6640625" style="162" customWidth="1"/>
    <col min="15" max="15" width="11.44140625" style="118" customWidth="1"/>
    <col min="16" max="17" width="16" style="118" customWidth="1"/>
    <col min="18" max="18" width="18.109375" style="118" customWidth="1"/>
    <col min="19" max="19" width="9.33203125" style="118"/>
    <col min="20" max="20" width="22.33203125" style="118" customWidth="1"/>
    <col min="21" max="21" width="18.109375" style="118" customWidth="1"/>
    <col min="22" max="22" width="9.6640625" style="118" bestFit="1" customWidth="1"/>
    <col min="23" max="24" width="9.33203125" style="118"/>
    <col min="25" max="25" width="12" style="118" bestFit="1" customWidth="1"/>
    <col min="26" max="26" width="9.33203125" style="118"/>
    <col min="27" max="27" width="13.6640625" style="118" customWidth="1"/>
    <col min="28" max="28" width="12" style="118" bestFit="1" customWidth="1"/>
    <col min="29" max="16384" width="9.33203125" style="118"/>
  </cols>
  <sheetData>
    <row r="1" spans="2:32" ht="15.6">
      <c r="B1" s="116" t="s">
        <v>56</v>
      </c>
      <c r="C1" s="117"/>
      <c r="D1" s="117"/>
      <c r="E1" s="117"/>
      <c r="F1" s="117"/>
      <c r="G1" s="117"/>
      <c r="H1" s="117"/>
      <c r="I1" s="117"/>
      <c r="J1" s="117"/>
    </row>
    <row r="2" spans="2:32" ht="15.6">
      <c r="B2" s="116" t="s">
        <v>149</v>
      </c>
      <c r="C2" s="117"/>
      <c r="D2" s="117"/>
      <c r="E2" s="117"/>
      <c r="F2" s="117"/>
      <c r="G2" s="117"/>
      <c r="H2" s="117"/>
      <c r="I2" s="117"/>
      <c r="J2" s="117"/>
    </row>
    <row r="3" spans="2:32" ht="15.6">
      <c r="B3" s="116" t="str">
        <f>TEXT($C$63,"0%")&amp;" Capacity Factor"</f>
        <v>30% Capacity Factor</v>
      </c>
      <c r="C3" s="117"/>
      <c r="D3" s="117"/>
      <c r="E3" s="117"/>
      <c r="F3" s="117"/>
      <c r="G3" s="117"/>
      <c r="H3" s="117"/>
      <c r="I3" s="117"/>
      <c r="J3" s="117"/>
      <c r="R3" s="120"/>
    </row>
    <row r="4" spans="2:32">
      <c r="B4" s="119"/>
      <c r="C4" s="119"/>
      <c r="D4" s="119"/>
      <c r="E4" s="119"/>
      <c r="F4" s="119"/>
      <c r="G4" s="119"/>
      <c r="H4" s="119"/>
      <c r="I4" s="120"/>
      <c r="J4" s="120"/>
      <c r="K4" s="120"/>
      <c r="R4" s="120"/>
    </row>
    <row r="5" spans="2:32" ht="51.75" customHeight="1">
      <c r="B5" s="121" t="s">
        <v>0</v>
      </c>
      <c r="C5" s="122" t="s">
        <v>10</v>
      </c>
      <c r="D5" s="122" t="s">
        <v>11</v>
      </c>
      <c r="E5" s="122" t="s">
        <v>12</v>
      </c>
      <c r="F5" s="17" t="s">
        <v>91</v>
      </c>
      <c r="G5" s="122" t="s">
        <v>61</v>
      </c>
      <c r="H5" s="17" t="s">
        <v>13</v>
      </c>
      <c r="I5" s="122" t="s">
        <v>72</v>
      </c>
      <c r="J5" s="17" t="s">
        <v>52</v>
      </c>
      <c r="K5" s="122" t="s">
        <v>225</v>
      </c>
      <c r="M5" s="218"/>
      <c r="N5" s="218"/>
      <c r="P5" s="218"/>
      <c r="R5" s="280"/>
      <c r="T5" s="277"/>
      <c r="U5" s="278"/>
      <c r="V5" s="277"/>
      <c r="W5" s="278"/>
      <c r="X5" s="120"/>
      <c r="Y5" s="218"/>
      <c r="Z5" s="218"/>
    </row>
    <row r="6" spans="2:32" ht="24" customHeight="1">
      <c r="B6" s="123"/>
      <c r="C6" s="124" t="s">
        <v>8</v>
      </c>
      <c r="D6" s="125" t="s">
        <v>9</v>
      </c>
      <c r="E6" s="125" t="s">
        <v>9</v>
      </c>
      <c r="F6" s="125" t="s">
        <v>9</v>
      </c>
      <c r="G6" s="124" t="s">
        <v>31</v>
      </c>
      <c r="H6" s="18" t="s">
        <v>31</v>
      </c>
      <c r="I6" s="124" t="s">
        <v>31</v>
      </c>
      <c r="J6" s="19" t="s">
        <v>9</v>
      </c>
      <c r="K6" s="125" t="s">
        <v>9</v>
      </c>
      <c r="R6" s="281"/>
    </row>
    <row r="7" spans="2:32">
      <c r="C7" s="126" t="s">
        <v>1</v>
      </c>
      <c r="D7" s="126" t="s">
        <v>2</v>
      </c>
      <c r="E7" s="126" t="s">
        <v>3</v>
      </c>
      <c r="F7" s="126" t="s">
        <v>4</v>
      </c>
      <c r="G7" s="126" t="s">
        <v>5</v>
      </c>
      <c r="H7" s="126" t="s">
        <v>7</v>
      </c>
      <c r="I7" s="126" t="s">
        <v>22</v>
      </c>
      <c r="J7" s="126" t="s">
        <v>23</v>
      </c>
      <c r="K7" s="126" t="s">
        <v>24</v>
      </c>
      <c r="R7" s="120"/>
    </row>
    <row r="8" spans="2:32" ht="6" customHeight="1">
      <c r="K8" s="120"/>
      <c r="R8" s="120"/>
    </row>
    <row r="9" spans="2:32" ht="15.6">
      <c r="B9" s="43" t="str">
        <f>C52</f>
        <v>2019 IRP Southen Oregon Solar with Storage - 30% Capacity Factor</v>
      </c>
      <c r="C9" s="120"/>
      <c r="E9" s="120"/>
      <c r="F9" s="120"/>
      <c r="G9" s="120"/>
      <c r="H9" s="120"/>
      <c r="I9" s="120"/>
      <c r="J9" s="120"/>
      <c r="K9" s="120"/>
      <c r="N9" s="118"/>
      <c r="R9" s="120"/>
    </row>
    <row r="10" spans="2:32">
      <c r="B10" s="127">
        <v>2016</v>
      </c>
      <c r="C10" s="128"/>
      <c r="D10" s="129"/>
      <c r="E10" s="129"/>
      <c r="F10" s="129"/>
      <c r="G10" s="130"/>
      <c r="H10" s="130"/>
      <c r="I10" s="131"/>
      <c r="J10" s="131"/>
      <c r="K10" s="129"/>
      <c r="N10" s="163"/>
      <c r="R10" s="120"/>
    </row>
    <row r="11" spans="2:32">
      <c r="B11" s="127">
        <f t="shared" ref="B11:B37" si="0">B10+1</f>
        <v>2017</v>
      </c>
      <c r="C11" s="132"/>
      <c r="D11" s="129"/>
      <c r="E11" s="129"/>
      <c r="F11" s="129"/>
      <c r="G11" s="130"/>
      <c r="H11" s="129"/>
      <c r="I11" s="131"/>
      <c r="J11" s="131"/>
      <c r="K11" s="129"/>
      <c r="N11" s="118"/>
      <c r="R11" s="120"/>
    </row>
    <row r="12" spans="2:32">
      <c r="B12" s="136">
        <f t="shared" si="0"/>
        <v>2018</v>
      </c>
      <c r="C12" s="137"/>
      <c r="D12" s="129"/>
      <c r="E12" s="149">
        <f>$C$56</f>
        <v>24.570618817436728</v>
      </c>
      <c r="F12" s="149"/>
      <c r="G12" s="131"/>
      <c r="H12" s="149">
        <f>$C$58</f>
        <v>0</v>
      </c>
      <c r="I12" s="131"/>
      <c r="J12" s="131"/>
      <c r="K12" s="129">
        <f>(D12+E12+F12)</f>
        <v>24.570618817436728</v>
      </c>
      <c r="L12" s="120"/>
      <c r="N12" s="118"/>
      <c r="R12" s="120"/>
      <c r="T12" s="162"/>
      <c r="U12" s="154"/>
      <c r="V12" s="154"/>
      <c r="W12" s="154"/>
      <c r="Y12" s="154"/>
      <c r="Z12" s="154"/>
      <c r="AF12" s="154"/>
    </row>
    <row r="13" spans="2:32">
      <c r="B13" s="136">
        <f t="shared" si="0"/>
        <v>2019</v>
      </c>
      <c r="C13" s="137"/>
      <c r="D13" s="129"/>
      <c r="E13" s="129">
        <f t="shared" ref="E13:E37" si="1">ROUND(E12*(1+(IFERROR(INDEX($D$66:$D$74,MATCH($B13,$C$66:$C$74,0),1),0)+IFERROR(INDEX($G$66:$G$74,MATCH($B13,$F$66:$F$74,0),1),0)+IFERROR(INDEX($J$66:$J$74,MATCH($B13,$I$66:$I$74,0),1),0))),2)</f>
        <v>25.01</v>
      </c>
      <c r="F13" s="129"/>
      <c r="G13" s="131"/>
      <c r="H13" s="129">
        <f t="shared" ref="H13:H37" si="2">ROUND(H12*(1+(IFERROR(INDEX($D$66:$D$74,MATCH($B13,$C$66:$C$74,0),1),0)+IFERROR(INDEX($G$66:$G$74,MATCH($B13,$F$66:$F$74,0),1),0)+IFERROR(INDEX($J$66:$J$74,MATCH($B13,$I$66:$I$74,0),1),0))),2)</f>
        <v>0</v>
      </c>
      <c r="I13" s="131"/>
      <c r="J13" s="131"/>
      <c r="K13" s="129">
        <f t="shared" ref="K13:K37" si="3">(D13+E13+F13)</f>
        <v>25.01</v>
      </c>
      <c r="L13" s="120"/>
      <c r="N13" s="118"/>
      <c r="R13" s="120"/>
      <c r="V13" s="154"/>
      <c r="W13" s="154"/>
      <c r="Y13" s="154"/>
      <c r="Z13" s="154"/>
      <c r="AF13" s="154"/>
    </row>
    <row r="14" spans="2:32">
      <c r="B14" s="136">
        <f t="shared" si="0"/>
        <v>2020</v>
      </c>
      <c r="C14" s="137"/>
      <c r="D14" s="129"/>
      <c r="E14" s="129">
        <f t="shared" si="1"/>
        <v>25.49</v>
      </c>
      <c r="F14" s="129"/>
      <c r="G14" s="131"/>
      <c r="H14" s="129">
        <f t="shared" si="2"/>
        <v>0</v>
      </c>
      <c r="I14" s="131"/>
      <c r="J14" s="131"/>
      <c r="K14" s="129">
        <f t="shared" si="3"/>
        <v>25.49</v>
      </c>
      <c r="L14" s="120"/>
      <c r="N14" s="118"/>
      <c r="O14" s="133"/>
      <c r="P14" s="134"/>
      <c r="Q14" s="135"/>
      <c r="R14" s="120"/>
      <c r="V14" s="154"/>
      <c r="W14" s="154"/>
      <c r="Y14" s="154"/>
      <c r="Z14" s="154"/>
      <c r="AF14" s="154"/>
    </row>
    <row r="15" spans="2:32">
      <c r="B15" s="136">
        <f t="shared" si="0"/>
        <v>2021</v>
      </c>
      <c r="C15" s="137"/>
      <c r="D15" s="129"/>
      <c r="E15" s="129">
        <f t="shared" si="1"/>
        <v>26</v>
      </c>
      <c r="F15" s="129"/>
      <c r="G15" s="131"/>
      <c r="H15" s="129">
        <f t="shared" si="2"/>
        <v>0</v>
      </c>
      <c r="I15" s="131"/>
      <c r="J15" s="131"/>
      <c r="K15" s="129">
        <f t="shared" si="3"/>
        <v>26</v>
      </c>
      <c r="L15" s="120"/>
      <c r="N15" s="118"/>
      <c r="O15" s="276"/>
      <c r="P15" s="134"/>
      <c r="Q15" s="135"/>
      <c r="R15" s="120"/>
      <c r="V15" s="154"/>
      <c r="W15" s="154"/>
      <c r="Y15" s="154"/>
      <c r="Z15" s="154"/>
      <c r="AF15" s="154"/>
    </row>
    <row r="16" spans="2:32">
      <c r="B16" s="136">
        <f t="shared" si="0"/>
        <v>2022</v>
      </c>
      <c r="C16" s="137"/>
      <c r="D16" s="129"/>
      <c r="E16" s="129">
        <f t="shared" si="1"/>
        <v>26.65</v>
      </c>
      <c r="F16" s="129"/>
      <c r="G16" s="131"/>
      <c r="H16" s="129">
        <f t="shared" si="2"/>
        <v>0</v>
      </c>
      <c r="I16" s="131"/>
      <c r="J16" s="131"/>
      <c r="K16" s="129">
        <f t="shared" si="3"/>
        <v>26.65</v>
      </c>
      <c r="L16" s="120"/>
      <c r="N16" s="118"/>
      <c r="O16" s="345"/>
      <c r="R16" s="120"/>
      <c r="V16" s="154"/>
      <c r="W16" s="154"/>
      <c r="Y16" s="154"/>
      <c r="Z16" s="154"/>
      <c r="AF16" s="154"/>
    </row>
    <row r="17" spans="2:32">
      <c r="B17" s="136">
        <f t="shared" si="0"/>
        <v>2023</v>
      </c>
      <c r="C17" s="137"/>
      <c r="D17" s="129"/>
      <c r="E17" s="129">
        <f t="shared" si="1"/>
        <v>27.32</v>
      </c>
      <c r="F17" s="129"/>
      <c r="G17" s="131"/>
      <c r="H17" s="129">
        <f t="shared" si="2"/>
        <v>0</v>
      </c>
      <c r="I17" s="131"/>
      <c r="J17" s="131"/>
      <c r="K17" s="129">
        <f t="shared" si="3"/>
        <v>27.32</v>
      </c>
      <c r="L17" s="120"/>
      <c r="N17" s="118"/>
      <c r="O17" s="202"/>
      <c r="R17" s="120"/>
      <c r="V17" s="154"/>
      <c r="W17" s="154"/>
      <c r="Y17" s="154"/>
      <c r="Z17" s="154"/>
      <c r="AF17" s="154"/>
    </row>
    <row r="18" spans="2:32">
      <c r="B18" s="136">
        <f t="shared" si="0"/>
        <v>2024</v>
      </c>
      <c r="C18" s="344">
        <v>1296.5513342379013</v>
      </c>
      <c r="D18" s="129">
        <f>C18*$C$62</f>
        <v>65.929635345997283</v>
      </c>
      <c r="E18" s="129">
        <f t="shared" si="1"/>
        <v>27.98</v>
      </c>
      <c r="F18" s="203">
        <f>C60</f>
        <v>0</v>
      </c>
      <c r="G18" s="131">
        <f>(D18+E18+F18)/(8.76*$C$63)</f>
        <v>36.095212146578916</v>
      </c>
      <c r="H18" s="129">
        <f t="shared" si="2"/>
        <v>0</v>
      </c>
      <c r="I18" s="131">
        <f>(G18+H18)</f>
        <v>36.095212146578916</v>
      </c>
      <c r="J18" s="131">
        <f t="shared" ref="J18:J32" si="4">ROUND(I18*$C$63*8.76,2)</f>
        <v>93.91</v>
      </c>
      <c r="K18" s="129">
        <f t="shared" si="3"/>
        <v>93.909635345997287</v>
      </c>
      <c r="L18" s="120"/>
      <c r="N18" s="118"/>
      <c r="O18" s="346"/>
      <c r="Q18" s="154"/>
      <c r="R18" s="120"/>
      <c r="T18" s="162"/>
      <c r="U18" s="154"/>
      <c r="V18" s="154"/>
      <c r="W18" s="154"/>
      <c r="X18" s="154"/>
      <c r="Y18" s="154"/>
      <c r="Z18" s="154"/>
      <c r="AA18" s="285"/>
      <c r="AB18" s="284"/>
      <c r="AF18" s="154"/>
    </row>
    <row r="19" spans="2:32">
      <c r="B19" s="136">
        <f t="shared" si="0"/>
        <v>2025</v>
      </c>
      <c r="C19" s="137"/>
      <c r="D19" s="129">
        <f t="shared" ref="D19:F37" si="5">ROUND(D18*(1+(IFERROR(INDEX($D$66:$D$74,MATCH($B19,$C$66:$C$74,0),1),0)+IFERROR(INDEX($G$66:$G$74,MATCH($B19,$F$66:$F$74,0),1),0)+IFERROR(INDEX($J$66:$J$74,MATCH($B19,$I$66:$I$74,0),1),0))),2)</f>
        <v>67.45</v>
      </c>
      <c r="E19" s="129">
        <f t="shared" si="1"/>
        <v>28.62</v>
      </c>
      <c r="F19" s="129">
        <f t="shared" si="5"/>
        <v>0</v>
      </c>
      <c r="G19" s="131">
        <f t="shared" ref="G19:G37" si="6">(D19+E19+F19)/(8.76*$C$63)</f>
        <v>36.925572313700172</v>
      </c>
      <c r="H19" s="129">
        <f t="shared" si="2"/>
        <v>0</v>
      </c>
      <c r="I19" s="131">
        <f t="shared" ref="I19:I37" si="7">(G19+H19)</f>
        <v>36.925572313700172</v>
      </c>
      <c r="J19" s="131">
        <f t="shared" si="4"/>
        <v>96.07</v>
      </c>
      <c r="K19" s="129">
        <f t="shared" si="3"/>
        <v>96.070000000000007</v>
      </c>
      <c r="L19" s="120"/>
      <c r="N19" s="118"/>
      <c r="R19" s="120"/>
      <c r="T19" s="162"/>
      <c r="U19" s="154"/>
      <c r="V19" s="154"/>
      <c r="W19" s="154"/>
      <c r="X19" s="154"/>
      <c r="Y19" s="154"/>
      <c r="Z19" s="154"/>
      <c r="AF19" s="154"/>
    </row>
    <row r="20" spans="2:32">
      <c r="B20" s="136">
        <f t="shared" si="0"/>
        <v>2026</v>
      </c>
      <c r="C20" s="137"/>
      <c r="D20" s="129">
        <f t="shared" si="5"/>
        <v>69</v>
      </c>
      <c r="E20" s="129">
        <f t="shared" si="1"/>
        <v>29.28</v>
      </c>
      <c r="F20" s="129">
        <f t="shared" si="5"/>
        <v>0</v>
      </c>
      <c r="G20" s="131">
        <f t="shared" si="6"/>
        <v>37.775010377750107</v>
      </c>
      <c r="H20" s="129">
        <f t="shared" si="2"/>
        <v>0</v>
      </c>
      <c r="I20" s="131">
        <f t="shared" si="7"/>
        <v>37.775010377750107</v>
      </c>
      <c r="J20" s="131">
        <f t="shared" si="4"/>
        <v>98.28</v>
      </c>
      <c r="K20" s="129">
        <f t="shared" si="3"/>
        <v>98.28</v>
      </c>
      <c r="L20" s="120"/>
      <c r="N20" s="118"/>
      <c r="R20" s="161"/>
      <c r="T20" s="162"/>
      <c r="U20" s="154"/>
      <c r="V20" s="154"/>
      <c r="W20" s="154"/>
      <c r="X20" s="154"/>
      <c r="Y20" s="154"/>
      <c r="Z20" s="154"/>
      <c r="AF20" s="154"/>
    </row>
    <row r="21" spans="2:32">
      <c r="B21" s="136">
        <f t="shared" si="0"/>
        <v>2027</v>
      </c>
      <c r="C21" s="137"/>
      <c r="D21" s="129">
        <f t="shared" si="5"/>
        <v>70.59</v>
      </c>
      <c r="E21" s="129">
        <f t="shared" si="1"/>
        <v>29.95</v>
      </c>
      <c r="F21" s="129">
        <f t="shared" si="5"/>
        <v>0</v>
      </c>
      <c r="G21" s="131">
        <f t="shared" si="6"/>
        <v>38.643666497547784</v>
      </c>
      <c r="H21" s="129">
        <f t="shared" si="2"/>
        <v>0</v>
      </c>
      <c r="I21" s="131">
        <f t="shared" si="7"/>
        <v>38.643666497547784</v>
      </c>
      <c r="J21" s="131">
        <f t="shared" si="4"/>
        <v>100.54</v>
      </c>
      <c r="K21" s="129">
        <f t="shared" si="3"/>
        <v>100.54</v>
      </c>
      <c r="L21" s="120"/>
      <c r="N21" s="118"/>
      <c r="R21" s="161"/>
      <c r="T21" s="162"/>
      <c r="U21" s="154"/>
      <c r="V21" s="154"/>
      <c r="W21" s="154"/>
      <c r="X21" s="154"/>
      <c r="Y21" s="154"/>
      <c r="Z21" s="154"/>
      <c r="AF21" s="154"/>
    </row>
    <row r="22" spans="2:32">
      <c r="B22" s="136">
        <f t="shared" si="0"/>
        <v>2028</v>
      </c>
      <c r="C22" s="137"/>
      <c r="D22" s="129">
        <f t="shared" si="5"/>
        <v>72.209999999999994</v>
      </c>
      <c r="E22" s="129">
        <f t="shared" si="1"/>
        <v>30.64</v>
      </c>
      <c r="F22" s="129">
        <f t="shared" si="5"/>
        <v>0</v>
      </c>
      <c r="G22" s="131">
        <f t="shared" si="6"/>
        <v>39.531540673093183</v>
      </c>
      <c r="H22" s="129">
        <f t="shared" si="2"/>
        <v>0</v>
      </c>
      <c r="I22" s="131">
        <f t="shared" si="7"/>
        <v>39.531540673093183</v>
      </c>
      <c r="J22" s="131">
        <f t="shared" si="4"/>
        <v>102.85</v>
      </c>
      <c r="K22" s="129">
        <f t="shared" si="3"/>
        <v>102.85</v>
      </c>
      <c r="L22" s="120"/>
      <c r="N22" s="118"/>
      <c r="R22" s="161"/>
      <c r="T22" s="162"/>
      <c r="U22" s="154"/>
      <c r="V22" s="154"/>
      <c r="W22" s="154"/>
      <c r="X22" s="154"/>
      <c r="Y22" s="154"/>
      <c r="Z22" s="154"/>
      <c r="AF22" s="154"/>
    </row>
    <row r="23" spans="2:32">
      <c r="B23" s="136">
        <f t="shared" si="0"/>
        <v>2029</v>
      </c>
      <c r="C23" s="137"/>
      <c r="D23" s="129">
        <f t="shared" si="5"/>
        <v>73.87</v>
      </c>
      <c r="E23" s="129">
        <f t="shared" si="1"/>
        <v>31.34</v>
      </c>
      <c r="F23" s="129">
        <f t="shared" si="5"/>
        <v>0</v>
      </c>
      <c r="G23" s="131">
        <f t="shared" si="6"/>
        <v>40.438632904386338</v>
      </c>
      <c r="H23" s="129">
        <f t="shared" si="2"/>
        <v>0</v>
      </c>
      <c r="I23" s="131">
        <f t="shared" si="7"/>
        <v>40.438632904386338</v>
      </c>
      <c r="J23" s="131">
        <f t="shared" si="4"/>
        <v>105.21</v>
      </c>
      <c r="K23" s="129">
        <f t="shared" si="3"/>
        <v>105.21000000000001</v>
      </c>
      <c r="L23" s="120"/>
      <c r="N23" s="118"/>
      <c r="R23" s="161"/>
      <c r="T23" s="162"/>
      <c r="U23" s="154"/>
      <c r="V23" s="154"/>
      <c r="W23" s="154"/>
      <c r="X23" s="154"/>
      <c r="Y23" s="154"/>
      <c r="Z23" s="154"/>
      <c r="AF23" s="154"/>
    </row>
    <row r="24" spans="2:32">
      <c r="B24" s="136">
        <f t="shared" si="0"/>
        <v>2030</v>
      </c>
      <c r="C24" s="137"/>
      <c r="D24" s="129">
        <f t="shared" si="5"/>
        <v>75.5</v>
      </c>
      <c r="E24" s="129">
        <f t="shared" si="1"/>
        <v>32.03</v>
      </c>
      <c r="F24" s="129">
        <f t="shared" si="5"/>
        <v>0</v>
      </c>
      <c r="G24" s="131">
        <f t="shared" si="6"/>
        <v>41.330350691081286</v>
      </c>
      <c r="H24" s="129">
        <f t="shared" si="2"/>
        <v>0</v>
      </c>
      <c r="I24" s="131">
        <f t="shared" si="7"/>
        <v>41.330350691081286</v>
      </c>
      <c r="J24" s="131">
        <f t="shared" si="4"/>
        <v>107.53</v>
      </c>
      <c r="K24" s="129">
        <f t="shared" si="3"/>
        <v>107.53</v>
      </c>
      <c r="L24" s="120"/>
      <c r="N24" s="118"/>
      <c r="R24" s="161"/>
      <c r="T24" s="162"/>
      <c r="U24" s="154"/>
      <c r="V24" s="154"/>
      <c r="W24" s="154"/>
      <c r="X24" s="154"/>
      <c r="Y24" s="154"/>
      <c r="Z24" s="154"/>
      <c r="AF24" s="154"/>
    </row>
    <row r="25" spans="2:32">
      <c r="B25" s="136">
        <f t="shared" si="0"/>
        <v>2031</v>
      </c>
      <c r="C25" s="137"/>
      <c r="D25" s="129">
        <f t="shared" si="5"/>
        <v>77.16</v>
      </c>
      <c r="E25" s="129">
        <f t="shared" si="1"/>
        <v>32.729999999999997</v>
      </c>
      <c r="F25" s="129">
        <f t="shared" si="5"/>
        <v>0</v>
      </c>
      <c r="G25" s="131">
        <f t="shared" si="6"/>
        <v>42.237442922374427</v>
      </c>
      <c r="H25" s="129">
        <f t="shared" si="2"/>
        <v>0</v>
      </c>
      <c r="I25" s="131">
        <f t="shared" si="7"/>
        <v>42.237442922374427</v>
      </c>
      <c r="J25" s="131">
        <f t="shared" si="4"/>
        <v>109.89</v>
      </c>
      <c r="K25" s="129">
        <f t="shared" si="3"/>
        <v>109.88999999999999</v>
      </c>
      <c r="L25" s="120"/>
      <c r="N25" s="118"/>
      <c r="R25" s="161"/>
      <c r="T25" s="162"/>
      <c r="U25" s="154"/>
      <c r="V25" s="154"/>
      <c r="W25" s="154"/>
      <c r="X25" s="154"/>
      <c r="Y25" s="154"/>
      <c r="Z25" s="154"/>
      <c r="AF25" s="154"/>
    </row>
    <row r="26" spans="2:32">
      <c r="B26" s="136">
        <f t="shared" si="0"/>
        <v>2032</v>
      </c>
      <c r="C26" s="137"/>
      <c r="D26" s="129">
        <f t="shared" si="5"/>
        <v>78.86</v>
      </c>
      <c r="E26" s="129">
        <f t="shared" si="1"/>
        <v>33.450000000000003</v>
      </c>
      <c r="F26" s="129">
        <f t="shared" si="5"/>
        <v>0</v>
      </c>
      <c r="G26" s="131">
        <f t="shared" si="6"/>
        <v>43.16759682056486</v>
      </c>
      <c r="H26" s="129">
        <f t="shared" si="2"/>
        <v>0</v>
      </c>
      <c r="I26" s="131">
        <f t="shared" si="7"/>
        <v>43.16759682056486</v>
      </c>
      <c r="J26" s="131">
        <f t="shared" si="4"/>
        <v>112.31</v>
      </c>
      <c r="K26" s="129">
        <f t="shared" si="3"/>
        <v>112.31</v>
      </c>
      <c r="L26" s="120"/>
      <c r="N26" s="118"/>
      <c r="R26" s="161"/>
      <c r="T26" s="162"/>
      <c r="U26" s="154"/>
      <c r="V26" s="154"/>
      <c r="W26" s="154"/>
      <c r="X26" s="154"/>
      <c r="Y26" s="154"/>
      <c r="Z26" s="154"/>
      <c r="AF26" s="154"/>
    </row>
    <row r="27" spans="2:32">
      <c r="B27" s="136">
        <f t="shared" si="0"/>
        <v>2033</v>
      </c>
      <c r="C27" s="137"/>
      <c r="D27" s="129">
        <f t="shared" si="5"/>
        <v>80.52</v>
      </c>
      <c r="E27" s="129">
        <f t="shared" si="1"/>
        <v>34.15</v>
      </c>
      <c r="F27" s="129">
        <f t="shared" si="5"/>
        <v>0</v>
      </c>
      <c r="G27" s="131">
        <f t="shared" si="6"/>
        <v>44.074689051858002</v>
      </c>
      <c r="H27" s="129">
        <f t="shared" si="2"/>
        <v>0</v>
      </c>
      <c r="I27" s="131">
        <f t="shared" si="7"/>
        <v>44.074689051858002</v>
      </c>
      <c r="J27" s="131">
        <f t="shared" si="4"/>
        <v>114.67</v>
      </c>
      <c r="K27" s="129">
        <f t="shared" si="3"/>
        <v>114.66999999999999</v>
      </c>
      <c r="L27" s="120"/>
      <c r="N27" s="118"/>
      <c r="R27" s="161"/>
      <c r="T27" s="162"/>
      <c r="U27" s="154"/>
      <c r="V27" s="154"/>
      <c r="W27" s="154"/>
      <c r="X27" s="154"/>
      <c r="Y27" s="154"/>
      <c r="Z27" s="154"/>
      <c r="AF27" s="154"/>
    </row>
    <row r="28" spans="2:32">
      <c r="B28" s="136">
        <f t="shared" si="0"/>
        <v>2034</v>
      </c>
      <c r="C28" s="137"/>
      <c r="D28" s="129">
        <f t="shared" si="5"/>
        <v>82.21</v>
      </c>
      <c r="E28" s="129">
        <f t="shared" si="1"/>
        <v>34.869999999999997</v>
      </c>
      <c r="F28" s="129">
        <f t="shared" si="5"/>
        <v>0</v>
      </c>
      <c r="G28" s="131">
        <f t="shared" si="6"/>
        <v>45.000999338898879</v>
      </c>
      <c r="H28" s="129">
        <f t="shared" si="2"/>
        <v>0</v>
      </c>
      <c r="I28" s="131">
        <f t="shared" si="7"/>
        <v>45.000999338898879</v>
      </c>
      <c r="J28" s="131">
        <f t="shared" si="4"/>
        <v>117.08</v>
      </c>
      <c r="K28" s="129">
        <f t="shared" si="3"/>
        <v>117.07999999999998</v>
      </c>
      <c r="L28" s="120"/>
      <c r="N28" s="118"/>
      <c r="R28" s="161"/>
      <c r="T28" s="162"/>
      <c r="U28" s="154"/>
      <c r="V28" s="154"/>
      <c r="W28" s="154"/>
      <c r="X28" s="154"/>
      <c r="Y28" s="154"/>
      <c r="Z28" s="154"/>
      <c r="AF28" s="154"/>
    </row>
    <row r="29" spans="2:32">
      <c r="B29" s="136">
        <f t="shared" si="0"/>
        <v>2035</v>
      </c>
      <c r="C29" s="137"/>
      <c r="D29" s="129">
        <f t="shared" si="5"/>
        <v>83.94</v>
      </c>
      <c r="E29" s="129">
        <f t="shared" si="1"/>
        <v>35.6</v>
      </c>
      <c r="F29" s="129">
        <f t="shared" si="5"/>
        <v>0</v>
      </c>
      <c r="G29" s="131">
        <f t="shared" si="6"/>
        <v>45.946527681687499</v>
      </c>
      <c r="H29" s="129">
        <f t="shared" si="2"/>
        <v>0</v>
      </c>
      <c r="I29" s="131">
        <f t="shared" si="7"/>
        <v>45.946527681687499</v>
      </c>
      <c r="J29" s="131">
        <f t="shared" si="4"/>
        <v>119.54</v>
      </c>
      <c r="K29" s="129">
        <f t="shared" si="3"/>
        <v>119.53999999999999</v>
      </c>
      <c r="L29" s="120"/>
      <c r="N29" s="118"/>
      <c r="R29" s="161"/>
      <c r="T29" s="162"/>
      <c r="U29" s="154"/>
      <c r="V29" s="154"/>
      <c r="W29" s="154"/>
      <c r="X29" s="154"/>
      <c r="Y29" s="154"/>
      <c r="Z29" s="154"/>
      <c r="AF29" s="154"/>
    </row>
    <row r="30" spans="2:32">
      <c r="B30" s="136">
        <f t="shared" si="0"/>
        <v>2036</v>
      </c>
      <c r="C30" s="137"/>
      <c r="D30" s="129">
        <f t="shared" si="5"/>
        <v>85.7</v>
      </c>
      <c r="E30" s="129">
        <f t="shared" si="1"/>
        <v>36.35</v>
      </c>
      <c r="F30" s="129">
        <f t="shared" si="5"/>
        <v>0</v>
      </c>
      <c r="G30" s="131">
        <f t="shared" si="6"/>
        <v>46.911274080223862</v>
      </c>
      <c r="H30" s="129">
        <f t="shared" si="2"/>
        <v>0</v>
      </c>
      <c r="I30" s="131">
        <f t="shared" si="7"/>
        <v>46.911274080223862</v>
      </c>
      <c r="J30" s="131">
        <f t="shared" si="4"/>
        <v>122.05</v>
      </c>
      <c r="K30" s="129">
        <f t="shared" si="3"/>
        <v>122.05000000000001</v>
      </c>
      <c r="L30" s="120"/>
      <c r="N30" s="118"/>
      <c r="R30" s="161"/>
      <c r="T30" s="162"/>
      <c r="U30" s="154"/>
      <c r="V30" s="154"/>
      <c r="W30" s="154"/>
      <c r="X30" s="154"/>
      <c r="Y30" s="154"/>
      <c r="Z30" s="154"/>
      <c r="AF30" s="154"/>
    </row>
    <row r="31" spans="2:32">
      <c r="B31" s="136">
        <f t="shared" si="0"/>
        <v>2037</v>
      </c>
      <c r="C31" s="137"/>
      <c r="D31" s="129">
        <f t="shared" si="5"/>
        <v>87.5</v>
      </c>
      <c r="E31" s="129">
        <f t="shared" si="1"/>
        <v>37.11</v>
      </c>
      <c r="F31" s="129">
        <f t="shared" si="5"/>
        <v>0</v>
      </c>
      <c r="G31" s="131">
        <f t="shared" si="6"/>
        <v>47.895238534507946</v>
      </c>
      <c r="H31" s="129">
        <f t="shared" si="2"/>
        <v>0</v>
      </c>
      <c r="I31" s="131">
        <f t="shared" si="7"/>
        <v>47.895238534507946</v>
      </c>
      <c r="J31" s="131">
        <f t="shared" si="4"/>
        <v>124.61</v>
      </c>
      <c r="K31" s="129">
        <f t="shared" si="3"/>
        <v>124.61</v>
      </c>
      <c r="L31" s="120"/>
      <c r="N31" s="118"/>
      <c r="R31" s="161"/>
      <c r="T31" s="162"/>
      <c r="U31" s="154"/>
      <c r="V31" s="154"/>
      <c r="W31" s="154"/>
      <c r="X31" s="154"/>
      <c r="Y31" s="154"/>
      <c r="Z31" s="154"/>
      <c r="AF31" s="154"/>
    </row>
    <row r="32" spans="2:32">
      <c r="B32" s="136">
        <f t="shared" si="0"/>
        <v>2038</v>
      </c>
      <c r="C32" s="137"/>
      <c r="D32" s="129">
        <f t="shared" si="5"/>
        <v>89.34</v>
      </c>
      <c r="E32" s="129">
        <f t="shared" si="1"/>
        <v>37.89</v>
      </c>
      <c r="F32" s="129">
        <f t="shared" si="5"/>
        <v>0</v>
      </c>
      <c r="G32" s="131">
        <f t="shared" si="6"/>
        <v>48.902264655689315</v>
      </c>
      <c r="H32" s="129">
        <f t="shared" si="2"/>
        <v>0</v>
      </c>
      <c r="I32" s="131">
        <f t="shared" si="7"/>
        <v>48.902264655689315</v>
      </c>
      <c r="J32" s="131">
        <f t="shared" si="4"/>
        <v>127.23</v>
      </c>
      <c r="K32" s="129">
        <f t="shared" si="3"/>
        <v>127.23</v>
      </c>
      <c r="L32" s="120"/>
      <c r="N32" s="118"/>
      <c r="R32" s="161"/>
      <c r="T32" s="162"/>
      <c r="U32" s="154"/>
      <c r="V32" s="154"/>
      <c r="W32" s="154"/>
      <c r="X32" s="154"/>
      <c r="Y32" s="154"/>
      <c r="Z32" s="154"/>
      <c r="AF32" s="154"/>
    </row>
    <row r="33" spans="2:32">
      <c r="B33" s="136">
        <f t="shared" si="0"/>
        <v>2039</v>
      </c>
      <c r="C33" s="137"/>
      <c r="D33" s="129">
        <f t="shared" si="5"/>
        <v>91.22</v>
      </c>
      <c r="E33" s="129">
        <f t="shared" si="1"/>
        <v>38.69</v>
      </c>
      <c r="F33" s="129">
        <f t="shared" si="5"/>
        <v>0</v>
      </c>
      <c r="G33" s="131">
        <f t="shared" si="6"/>
        <v>49.932352443767968</v>
      </c>
      <c r="H33" s="129">
        <f t="shared" si="2"/>
        <v>0</v>
      </c>
      <c r="I33" s="131">
        <f t="shared" si="7"/>
        <v>49.932352443767968</v>
      </c>
      <c r="J33" s="131">
        <f t="shared" ref="J33:J37" si="8">ROUND(I33*$C$63*8.76,2)</f>
        <v>129.91</v>
      </c>
      <c r="K33" s="129">
        <f t="shared" si="3"/>
        <v>129.91</v>
      </c>
      <c r="L33" s="120"/>
      <c r="N33" s="118"/>
      <c r="R33" s="161"/>
      <c r="T33" s="162"/>
      <c r="U33" s="154"/>
      <c r="V33" s="154"/>
      <c r="W33" s="154"/>
      <c r="X33" s="154"/>
      <c r="Y33" s="154"/>
      <c r="Z33" s="154"/>
      <c r="AF33" s="154"/>
    </row>
    <row r="34" spans="2:32">
      <c r="B34" s="136">
        <f t="shared" si="0"/>
        <v>2040</v>
      </c>
      <c r="C34" s="137"/>
      <c r="D34" s="129">
        <f t="shared" si="5"/>
        <v>93.14</v>
      </c>
      <c r="E34" s="129">
        <f t="shared" si="1"/>
        <v>39.5</v>
      </c>
      <c r="F34" s="129">
        <f t="shared" si="5"/>
        <v>0</v>
      </c>
      <c r="G34" s="131">
        <f t="shared" si="6"/>
        <v>50.981658287594357</v>
      </c>
      <c r="H34" s="129">
        <f t="shared" si="2"/>
        <v>0</v>
      </c>
      <c r="I34" s="131">
        <f t="shared" si="7"/>
        <v>50.981658287594357</v>
      </c>
      <c r="J34" s="131">
        <f t="shared" si="8"/>
        <v>132.63999999999999</v>
      </c>
      <c r="K34" s="129">
        <f t="shared" si="3"/>
        <v>132.63999999999999</v>
      </c>
      <c r="L34" s="120"/>
      <c r="N34" s="118"/>
      <c r="R34" s="161"/>
      <c r="T34" s="162"/>
      <c r="U34" s="154"/>
      <c r="V34" s="154"/>
      <c r="W34" s="154"/>
      <c r="X34" s="154"/>
      <c r="Y34" s="154"/>
      <c r="Z34" s="154"/>
      <c r="AF34" s="154"/>
    </row>
    <row r="35" spans="2:32">
      <c r="B35" s="136">
        <f t="shared" si="0"/>
        <v>2041</v>
      </c>
      <c r="C35" s="137"/>
      <c r="D35" s="129">
        <f t="shared" si="5"/>
        <v>95.1</v>
      </c>
      <c r="E35" s="129">
        <f t="shared" si="1"/>
        <v>40.33</v>
      </c>
      <c r="F35" s="129">
        <f t="shared" si="5"/>
        <v>0</v>
      </c>
      <c r="G35" s="131">
        <f t="shared" si="6"/>
        <v>52.054025798318044</v>
      </c>
      <c r="H35" s="129">
        <f t="shared" si="2"/>
        <v>0</v>
      </c>
      <c r="I35" s="131">
        <f t="shared" si="7"/>
        <v>52.054025798318044</v>
      </c>
      <c r="J35" s="131">
        <f t="shared" si="8"/>
        <v>135.43</v>
      </c>
      <c r="K35" s="129">
        <f t="shared" si="3"/>
        <v>135.43</v>
      </c>
      <c r="L35" s="120"/>
      <c r="N35" s="118"/>
      <c r="R35" s="161"/>
      <c r="T35" s="162"/>
      <c r="U35" s="154"/>
      <c r="V35" s="154"/>
      <c r="W35" s="154"/>
      <c r="X35" s="154"/>
      <c r="Y35" s="154"/>
      <c r="Z35" s="154"/>
      <c r="AF35" s="154"/>
    </row>
    <row r="36" spans="2:32">
      <c r="B36" s="136">
        <f t="shared" si="0"/>
        <v>2042</v>
      </c>
      <c r="C36" s="137"/>
      <c r="D36" s="129">
        <f t="shared" si="5"/>
        <v>97.1</v>
      </c>
      <c r="E36" s="129">
        <f t="shared" si="1"/>
        <v>41.18</v>
      </c>
      <c r="F36" s="129">
        <f t="shared" si="5"/>
        <v>0</v>
      </c>
      <c r="G36" s="131">
        <f t="shared" si="6"/>
        <v>53.149454975939001</v>
      </c>
      <c r="H36" s="129">
        <f t="shared" si="2"/>
        <v>0</v>
      </c>
      <c r="I36" s="131">
        <f t="shared" si="7"/>
        <v>53.149454975939001</v>
      </c>
      <c r="J36" s="131">
        <f t="shared" si="8"/>
        <v>138.28</v>
      </c>
      <c r="K36" s="129">
        <f t="shared" si="3"/>
        <v>138.28</v>
      </c>
      <c r="L36" s="120"/>
      <c r="N36" s="118"/>
      <c r="R36" s="161"/>
      <c r="T36" s="162"/>
      <c r="U36" s="154"/>
      <c r="V36" s="154"/>
      <c r="W36" s="154"/>
      <c r="X36" s="154"/>
      <c r="Y36" s="154"/>
      <c r="Z36" s="154"/>
      <c r="AF36" s="154"/>
    </row>
    <row r="37" spans="2:32">
      <c r="B37" s="136">
        <f t="shared" si="0"/>
        <v>2043</v>
      </c>
      <c r="C37" s="137"/>
      <c r="D37" s="129">
        <f t="shared" si="5"/>
        <v>99.14</v>
      </c>
      <c r="E37" s="129">
        <f t="shared" si="1"/>
        <v>42.04</v>
      </c>
      <c r="F37" s="129">
        <f t="shared" si="5"/>
        <v>0</v>
      </c>
      <c r="G37" s="131">
        <f t="shared" si="6"/>
        <v>54.264102209307694</v>
      </c>
      <c r="H37" s="129">
        <f t="shared" si="2"/>
        <v>0</v>
      </c>
      <c r="I37" s="131">
        <f t="shared" si="7"/>
        <v>54.264102209307694</v>
      </c>
      <c r="J37" s="131">
        <f t="shared" si="8"/>
        <v>141.18</v>
      </c>
      <c r="K37" s="129">
        <f t="shared" si="3"/>
        <v>141.18</v>
      </c>
      <c r="L37" s="120"/>
      <c r="N37" s="118"/>
      <c r="R37" s="161"/>
      <c r="T37" s="162"/>
      <c r="U37" s="154"/>
      <c r="V37" s="154"/>
      <c r="W37" s="154"/>
      <c r="X37" s="154"/>
      <c r="Y37" s="154"/>
      <c r="Z37" s="154"/>
      <c r="AF37" s="154"/>
    </row>
    <row r="38" spans="2:32">
      <c r="B38" s="136"/>
      <c r="C38" s="137"/>
      <c r="D38" s="129"/>
      <c r="E38" s="129"/>
      <c r="F38" s="131"/>
      <c r="G38" s="129"/>
      <c r="H38" s="129"/>
      <c r="I38" s="131"/>
      <c r="J38" s="131"/>
      <c r="K38" s="129"/>
      <c r="L38" s="120"/>
      <c r="N38" s="118"/>
      <c r="R38" s="161"/>
      <c r="T38" s="162"/>
      <c r="U38" s="154"/>
      <c r="V38" s="154"/>
      <c r="W38" s="154"/>
      <c r="X38" s="154"/>
      <c r="Y38" s="154"/>
      <c r="Z38" s="154"/>
      <c r="AF38" s="154"/>
    </row>
    <row r="39" spans="2:32">
      <c r="B39" s="136"/>
      <c r="C39" s="137"/>
      <c r="D39" s="129"/>
      <c r="E39" s="129"/>
      <c r="F39" s="131"/>
      <c r="G39" s="129"/>
      <c r="H39" s="129"/>
      <c r="I39" s="131"/>
      <c r="J39" s="131"/>
      <c r="K39" s="129"/>
      <c r="L39" s="120"/>
      <c r="N39" s="118"/>
      <c r="R39" s="161"/>
      <c r="T39" s="162"/>
      <c r="U39" s="154"/>
      <c r="V39" s="154"/>
      <c r="W39" s="154"/>
      <c r="X39" s="154"/>
      <c r="Y39" s="154"/>
      <c r="Z39" s="154"/>
      <c r="AF39" s="154"/>
    </row>
    <row r="40" spans="2:32">
      <c r="B40" s="136"/>
      <c r="C40" s="137"/>
      <c r="D40" s="129"/>
      <c r="E40" s="129"/>
      <c r="F40" s="131"/>
      <c r="G40" s="129"/>
      <c r="H40" s="129"/>
      <c r="I40" s="131"/>
      <c r="J40" s="131"/>
      <c r="K40" s="129"/>
      <c r="L40" s="120"/>
      <c r="N40" s="118"/>
      <c r="R40" s="161"/>
      <c r="T40" s="162"/>
      <c r="U40" s="154"/>
      <c r="V40" s="154"/>
      <c r="W40" s="154"/>
      <c r="X40" s="154"/>
      <c r="Y40" s="154"/>
      <c r="Z40" s="154"/>
      <c r="AF40" s="154"/>
    </row>
    <row r="41" spans="2:32">
      <c r="R41" s="120"/>
    </row>
    <row r="42" spans="2:32" ht="13.8">
      <c r="B42" s="139" t="s">
        <v>25</v>
      </c>
      <c r="C42" s="140"/>
      <c r="D42" s="140"/>
      <c r="E42" s="140"/>
      <c r="F42" s="140"/>
      <c r="G42" s="140"/>
      <c r="H42" s="140"/>
      <c r="R42" s="120"/>
    </row>
    <row r="44" spans="2:32">
      <c r="B44" s="118" t="s">
        <v>62</v>
      </c>
      <c r="C44" s="141" t="s">
        <v>63</v>
      </c>
      <c r="D44" s="142" t="s">
        <v>102</v>
      </c>
    </row>
    <row r="45" spans="2:32">
      <c r="C45" s="141" t="str">
        <f>C7</f>
        <v>(a)</v>
      </c>
      <c r="D45" s="118" t="s">
        <v>64</v>
      </c>
    </row>
    <row r="46" spans="2:32">
      <c r="C46" s="141" t="str">
        <f>D7</f>
        <v>(b)</v>
      </c>
      <c r="D46" s="131" t="str">
        <f>"= "&amp;C7&amp;" x "&amp;C62</f>
        <v>= (a) x 0.05085</v>
      </c>
    </row>
    <row r="47" spans="2:32">
      <c r="C47" s="141" t="str">
        <f>G7</f>
        <v>(e)</v>
      </c>
      <c r="D47" s="131" t="str">
        <f>"= ("&amp;$D$7&amp;" + "&amp;$E$7&amp;") /  (8.76 x "&amp;TEXT(C63,"0.0%")&amp;")"</f>
        <v>= ((b) + (c)) /  (8.76 x 29.7%)</v>
      </c>
    </row>
    <row r="48" spans="2:32">
      <c r="C48" s="141" t="str">
        <f>I7</f>
        <v>(g)</v>
      </c>
      <c r="D48" s="131" t="str">
        <f>"= "&amp;$G$7&amp;" + "&amp;$H$7</f>
        <v>= (e) + (f)</v>
      </c>
    </row>
    <row r="49" spans="2:25">
      <c r="C49" s="141" t="str">
        <f>K7</f>
        <v>(i)</v>
      </c>
      <c r="D49" s="85" t="str">
        <f>D44</f>
        <v>Plant Costs  - 2019 IRP Update - Table 6.1 &amp; 6.2</v>
      </c>
    </row>
    <row r="50" spans="2:25">
      <c r="C50" s="141"/>
      <c r="D50" s="131"/>
    </row>
    <row r="51" spans="2:25" ht="13.8" thickBot="1"/>
    <row r="52" spans="2:25" ht="13.8" thickBot="1">
      <c r="C52" s="42" t="str">
        <f>B2&amp;" - "&amp;B3</f>
        <v>2019 IRP Southen Oregon Solar with Storage - 30% Capacity Factor</v>
      </c>
      <c r="D52" s="143"/>
      <c r="E52" s="143"/>
      <c r="F52" s="143"/>
      <c r="G52" s="143"/>
      <c r="H52" s="143"/>
      <c r="I52" s="144"/>
      <c r="J52" s="144"/>
      <c r="K52" s="145"/>
    </row>
    <row r="53" spans="2:25" ht="13.8" thickBot="1">
      <c r="C53" s="146" t="s">
        <v>65</v>
      </c>
      <c r="D53" s="147" t="s">
        <v>66</v>
      </c>
      <c r="E53" s="147"/>
      <c r="F53" s="147"/>
      <c r="G53" s="147"/>
      <c r="H53" s="147"/>
      <c r="I53" s="144"/>
      <c r="J53" s="144"/>
      <c r="K53" s="145"/>
    </row>
    <row r="54" spans="2:25">
      <c r="P54" s="118" t="s">
        <v>103</v>
      </c>
      <c r="Q54" s="279">
        <v>2024</v>
      </c>
    </row>
    <row r="55" spans="2:25">
      <c r="B55" s="85" t="s">
        <v>101</v>
      </c>
      <c r="C55" s="171">
        <v>1698.6767295711138</v>
      </c>
      <c r="D55" s="118" t="s">
        <v>64</v>
      </c>
      <c r="O55" s="347">
        <v>442.2</v>
      </c>
      <c r="P55" s="118" t="s">
        <v>32</v>
      </c>
      <c r="Q55" s="279" t="s">
        <v>145</v>
      </c>
      <c r="R55" s="279" t="s">
        <v>108</v>
      </c>
      <c r="T55" s="279" t="str">
        <f>$Q$55&amp;"Proposed Station Capital Costs"</f>
        <v>H1.SO1_PVSProposed Station Capital Costs</v>
      </c>
    </row>
    <row r="56" spans="2:25">
      <c r="B56" s="85" t="s">
        <v>101</v>
      </c>
      <c r="C56" s="273">
        <v>24.570618817436728</v>
      </c>
      <c r="D56" s="118" t="s">
        <v>67</v>
      </c>
      <c r="O56" s="347">
        <v>57.8</v>
      </c>
      <c r="P56" s="118" t="s">
        <v>32</v>
      </c>
      <c r="Q56" s="279" t="s">
        <v>146</v>
      </c>
      <c r="R56" s="120"/>
      <c r="T56" s="279" t="str">
        <f>$Q$55&amp;"Proposed Station Fixed Costs"</f>
        <v>H1.SO1_PVSProposed Station Fixed Costs</v>
      </c>
    </row>
    <row r="57" spans="2:25" ht="24" customHeight="1">
      <c r="B57" s="85"/>
      <c r="C57" s="275"/>
      <c r="D57" s="118" t="s">
        <v>105</v>
      </c>
      <c r="Q57" s="343" t="str">
        <f>Q55&amp;Q54</f>
        <v>H1.SO1_PVS2024</v>
      </c>
      <c r="T57" s="279" t="str">
        <f>$Q$55&amp;"Proposed Station Variable O&amp;M Costs"</f>
        <v>H1.SO1_PVSProposed Station Variable O&amp;M Costs</v>
      </c>
    </row>
    <row r="58" spans="2:25">
      <c r="B58" s="85" t="s">
        <v>101</v>
      </c>
      <c r="C58" s="273">
        <v>0</v>
      </c>
      <c r="D58" s="118" t="s">
        <v>68</v>
      </c>
      <c r="K58" s="120"/>
      <c r="L58" s="150"/>
      <c r="M58" s="52"/>
      <c r="N58" s="164"/>
      <c r="O58" s="52"/>
      <c r="P58" s="52"/>
      <c r="Q58" s="120" t="s">
        <v>234</v>
      </c>
      <c r="R58" s="120"/>
      <c r="T58" s="120"/>
      <c r="U58" s="120"/>
      <c r="V58" s="120"/>
      <c r="W58" s="120"/>
      <c r="X58" s="120"/>
      <c r="Y58" s="120"/>
    </row>
    <row r="59" spans="2:25">
      <c r="B59" s="85"/>
      <c r="C59" s="159"/>
      <c r="D59" s="118" t="s">
        <v>69</v>
      </c>
      <c r="I59" s="201" t="s">
        <v>90</v>
      </c>
      <c r="L59" s="152"/>
      <c r="M59" s="153"/>
      <c r="O59" s="151"/>
      <c r="P59" s="120"/>
      <c r="Q59" s="120"/>
      <c r="R59" s="120"/>
      <c r="T59" s="120"/>
      <c r="U59" s="120"/>
      <c r="V59" s="120"/>
      <c r="W59" s="120"/>
      <c r="X59" s="120"/>
      <c r="Y59" s="120"/>
    </row>
    <row r="60" spans="2:25">
      <c r="B60" s="366" t="str">
        <f>IFERROR(LEFT(RIGHT(INDEX('Table 3 TransCost'!$39:$39,1,MATCH(F60,'Table 3 TransCost'!$4:$4,0)),6),5),"-")</f>
        <v>-</v>
      </c>
      <c r="C60" s="275">
        <f>IFERROR(INDEX('Table 3 TransCost'!$39:$39,1,MATCH(F60,'Table 3 TransCost'!$4:$4,0)+2),0)</f>
        <v>0</v>
      </c>
      <c r="D60" s="118" t="s">
        <v>219</v>
      </c>
      <c r="F60" s="279" t="s">
        <v>224</v>
      </c>
      <c r="K60" s="152"/>
      <c r="L60" s="152"/>
      <c r="M60" s="152"/>
      <c r="N60" s="165"/>
      <c r="O60" s="151"/>
      <c r="P60" s="120"/>
      <c r="Q60" s="120"/>
      <c r="R60" s="120"/>
      <c r="T60" s="120"/>
      <c r="U60" s="120"/>
      <c r="V60" s="120"/>
      <c r="W60" s="120"/>
      <c r="X60" s="120"/>
      <c r="Y60" s="120"/>
    </row>
    <row r="61" spans="2:25">
      <c r="B61" s="85"/>
      <c r="C61" s="204"/>
      <c r="K61" s="152"/>
      <c r="L61" s="152"/>
      <c r="M61" s="152"/>
      <c r="N61" s="165"/>
      <c r="O61" s="152"/>
      <c r="R61" s="120"/>
      <c r="T61" s="120"/>
      <c r="U61" s="120"/>
      <c r="V61" s="120"/>
      <c r="W61" s="120"/>
      <c r="X61" s="120"/>
      <c r="Y61" s="120"/>
    </row>
    <row r="62" spans="2:25" ht="13.8">
      <c r="C62" s="274">
        <v>5.0849999999999999E-2</v>
      </c>
      <c r="D62" s="118" t="s">
        <v>36</v>
      </c>
      <c r="E62" s="118" t="s">
        <v>109</v>
      </c>
      <c r="K62" s="156"/>
      <c r="L62" s="157"/>
      <c r="M62" s="157"/>
      <c r="O62" s="158"/>
    </row>
    <row r="63" spans="2:25">
      <c r="C63" s="212">
        <v>0.29699999999999999</v>
      </c>
      <c r="D63" s="118" t="s">
        <v>37</v>
      </c>
    </row>
    <row r="64" spans="2:25" ht="13.8" thickBot="1">
      <c r="D64" s="155"/>
    </row>
    <row r="65" spans="3:14" ht="13.8" thickBot="1">
      <c r="C65" s="40" t="str">
        <f>"Company Official Inflation Forecast Dated "&amp;TEXT('Table 4'!$H$5,"mmmm dd, yyyy")</f>
        <v>Company Official Inflation Forecast Dated December 31, 2019</v>
      </c>
      <c r="D65" s="143"/>
      <c r="E65" s="143"/>
      <c r="F65" s="143"/>
      <c r="G65" s="143"/>
      <c r="H65" s="143"/>
      <c r="I65" s="143"/>
      <c r="J65" s="143"/>
      <c r="K65" s="145"/>
    </row>
    <row r="66" spans="3:14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41"/>
      <c r="I66" s="87">
        <f>F74+1</f>
        <v>2035</v>
      </c>
      <c r="J66" s="41">
        <v>2.1000000000000001E-2</v>
      </c>
    </row>
    <row r="67" spans="3:14">
      <c r="C67" s="87">
        <f t="shared" ref="C67:C74" si="9">C66+1</f>
        <v>2018</v>
      </c>
      <c r="D67" s="41">
        <v>2.4E-2</v>
      </c>
      <c r="E67" s="85"/>
      <c r="F67" s="87">
        <f t="shared" ref="F67:F74" si="10">F66+1</f>
        <v>2027</v>
      </c>
      <c r="G67" s="41">
        <v>2.3E-2</v>
      </c>
      <c r="H67" s="41"/>
      <c r="I67" s="87">
        <f>I66+1</f>
        <v>2036</v>
      </c>
      <c r="J67" s="41">
        <v>2.1000000000000001E-2</v>
      </c>
    </row>
    <row r="68" spans="3:14">
      <c r="C68" s="87">
        <f t="shared" si="9"/>
        <v>2019</v>
      </c>
      <c r="D68" s="41">
        <v>1.7999999999999999E-2</v>
      </c>
      <c r="E68" s="85"/>
      <c r="F68" s="87">
        <f t="shared" si="10"/>
        <v>2028</v>
      </c>
      <c r="G68" s="41">
        <v>2.3E-2</v>
      </c>
      <c r="H68" s="41"/>
      <c r="I68" s="87">
        <f t="shared" ref="I68:I74" si="11">I67+1</f>
        <v>2037</v>
      </c>
      <c r="J68" s="41">
        <v>2.1000000000000001E-2</v>
      </c>
    </row>
    <row r="69" spans="3:14">
      <c r="C69" s="87">
        <f t="shared" si="9"/>
        <v>2020</v>
      </c>
      <c r="D69" s="41">
        <v>1.9E-2</v>
      </c>
      <c r="E69" s="85"/>
      <c r="F69" s="87">
        <f t="shared" si="10"/>
        <v>2029</v>
      </c>
      <c r="G69" s="41">
        <v>2.3E-2</v>
      </c>
      <c r="H69" s="41"/>
      <c r="I69" s="87">
        <f t="shared" si="11"/>
        <v>2038</v>
      </c>
      <c r="J69" s="41">
        <v>2.1000000000000001E-2</v>
      </c>
    </row>
    <row r="70" spans="3:14">
      <c r="C70" s="87">
        <f t="shared" si="9"/>
        <v>2021</v>
      </c>
      <c r="D70" s="41">
        <v>0.02</v>
      </c>
      <c r="E70" s="85"/>
      <c r="F70" s="87">
        <f t="shared" si="10"/>
        <v>2030</v>
      </c>
      <c r="G70" s="41">
        <v>2.1999999999999999E-2</v>
      </c>
      <c r="H70" s="41"/>
      <c r="I70" s="87">
        <f t="shared" si="11"/>
        <v>2039</v>
      </c>
      <c r="J70" s="41">
        <v>2.1000000000000001E-2</v>
      </c>
    </row>
    <row r="71" spans="3:14">
      <c r="C71" s="87">
        <f t="shared" si="9"/>
        <v>2022</v>
      </c>
      <c r="D71" s="41">
        <v>2.5000000000000001E-2</v>
      </c>
      <c r="E71" s="85"/>
      <c r="F71" s="87">
        <f t="shared" si="10"/>
        <v>2031</v>
      </c>
      <c r="G71" s="41">
        <v>2.1999999999999999E-2</v>
      </c>
      <c r="H71" s="41"/>
      <c r="I71" s="87">
        <f t="shared" si="11"/>
        <v>2040</v>
      </c>
      <c r="J71" s="41">
        <v>2.1000000000000001E-2</v>
      </c>
    </row>
    <row r="72" spans="3:14" s="120" customFormat="1">
      <c r="C72" s="87">
        <f t="shared" si="9"/>
        <v>2023</v>
      </c>
      <c r="D72" s="41">
        <v>2.5000000000000001E-2</v>
      </c>
      <c r="E72" s="86"/>
      <c r="F72" s="87">
        <f t="shared" si="10"/>
        <v>2032</v>
      </c>
      <c r="G72" s="41">
        <v>2.1999999999999999E-2</v>
      </c>
      <c r="H72" s="41"/>
      <c r="I72" s="87">
        <f t="shared" si="11"/>
        <v>2041</v>
      </c>
      <c r="J72" s="41">
        <v>2.1000000000000001E-2</v>
      </c>
      <c r="N72" s="165"/>
    </row>
    <row r="73" spans="3:14" s="120" customFormat="1">
      <c r="C73" s="87">
        <f t="shared" si="9"/>
        <v>2024</v>
      </c>
      <c r="D73" s="41">
        <v>2.4E-2</v>
      </c>
      <c r="E73" s="86"/>
      <c r="F73" s="87">
        <f t="shared" si="10"/>
        <v>2033</v>
      </c>
      <c r="G73" s="41">
        <v>2.1000000000000001E-2</v>
      </c>
      <c r="H73" s="41"/>
      <c r="I73" s="87">
        <f t="shared" si="11"/>
        <v>2042</v>
      </c>
      <c r="J73" s="41">
        <v>2.1000000000000001E-2</v>
      </c>
      <c r="N73" s="165"/>
    </row>
    <row r="74" spans="3:14" s="120" customFormat="1">
      <c r="C74" s="87">
        <f t="shared" si="9"/>
        <v>2025</v>
      </c>
      <c r="D74" s="41">
        <v>2.3E-2</v>
      </c>
      <c r="E74" s="86"/>
      <c r="F74" s="87">
        <f t="shared" si="10"/>
        <v>2034</v>
      </c>
      <c r="G74" s="41">
        <v>2.1000000000000001E-2</v>
      </c>
      <c r="H74" s="41"/>
      <c r="I74" s="87">
        <f t="shared" si="11"/>
        <v>2043</v>
      </c>
      <c r="J74" s="41">
        <v>2.1000000000000001E-2</v>
      </c>
      <c r="N74" s="165"/>
    </row>
    <row r="75" spans="3:14" s="120" customFormat="1">
      <c r="N75" s="165"/>
    </row>
    <row r="76" spans="3:14" s="120" customFormat="1">
      <c r="N76" s="165"/>
    </row>
    <row r="93" spans="3:4">
      <c r="C93" s="151"/>
      <c r="D93" s="155"/>
    </row>
    <row r="94" spans="3:4">
      <c r="C94" s="151"/>
      <c r="D94" s="155"/>
    </row>
    <row r="95" spans="3:4">
      <c r="C95" s="151"/>
      <c r="D95" s="155"/>
    </row>
    <row r="96" spans="3:4">
      <c r="C96" s="151"/>
      <c r="D96" s="155"/>
    </row>
    <row r="97" spans="3:4">
      <c r="C97" s="151"/>
      <c r="D97" s="155"/>
    </row>
    <row r="98" spans="3:4">
      <c r="C98" s="151"/>
      <c r="D98" s="155"/>
    </row>
    <row r="99" spans="3:4">
      <c r="C99" s="151"/>
      <c r="D99" s="155"/>
    </row>
    <row r="100" spans="3:4">
      <c r="C100" s="151"/>
      <c r="D100" s="155"/>
    </row>
    <row r="101" spans="3:4">
      <c r="C101" s="151"/>
      <c r="D101" s="155"/>
    </row>
    <row r="102" spans="3:4">
      <c r="C102" s="151"/>
      <c r="D102" s="155"/>
    </row>
  </sheetData>
  <printOptions horizontalCentered="1"/>
  <pageMargins left="0.8" right="0.3" top="0.4" bottom="0.4" header="0.5" footer="0.2"/>
  <pageSetup scale="58" orientation="landscape" r:id="rId1"/>
  <headerFooter alignWithMargins="0"/>
  <rowBreaks count="1" manualBreakCount="1">
    <brk id="51" max="1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F102"/>
  <sheetViews>
    <sheetView zoomScale="70" zoomScaleNormal="70" workbookViewId="0">
      <selection activeCell="A13" sqref="A13"/>
    </sheetView>
  </sheetViews>
  <sheetFormatPr defaultColWidth="9.33203125" defaultRowHeight="13.2"/>
  <cols>
    <col min="1" max="1" width="13.33203125" style="118" customWidth="1"/>
    <col min="2" max="2" width="15" style="118" customWidth="1"/>
    <col min="3" max="3" width="12.33203125" style="118" bestFit="1" customWidth="1"/>
    <col min="4" max="4" width="19.77734375" style="118" customWidth="1"/>
    <col min="5" max="5" width="8.77734375" style="118" customWidth="1"/>
    <col min="6" max="6" width="13.44140625" style="118" customWidth="1"/>
    <col min="7" max="8" width="9.44140625" style="118" bestFit="1" customWidth="1"/>
    <col min="9" max="9" width="12.6640625" style="118" customWidth="1"/>
    <col min="10" max="10" width="14" style="118" customWidth="1"/>
    <col min="11" max="11" width="12.77734375" style="118" customWidth="1"/>
    <col min="12" max="12" width="3.109375" style="118" customWidth="1"/>
    <col min="13" max="13" width="15" style="118" hidden="1" customWidth="1"/>
    <col min="14" max="14" width="5.6640625" style="162" customWidth="1"/>
    <col min="15" max="15" width="10.77734375" style="118" customWidth="1"/>
    <col min="16" max="17" width="16" style="118" customWidth="1"/>
    <col min="18" max="18" width="18.109375" style="118" customWidth="1"/>
    <col min="19" max="19" width="9.33203125" style="118"/>
    <col min="20" max="20" width="22.33203125" style="118" customWidth="1"/>
    <col min="21" max="21" width="18.109375" style="118" customWidth="1"/>
    <col min="22" max="22" width="9.6640625" style="118" bestFit="1" customWidth="1"/>
    <col min="23" max="24" width="9.33203125" style="118"/>
    <col min="25" max="25" width="12" style="118" bestFit="1" customWidth="1"/>
    <col min="26" max="26" width="9.33203125" style="118"/>
    <col min="27" max="27" width="13.6640625" style="118" customWidth="1"/>
    <col min="28" max="28" width="12" style="118" bestFit="1" customWidth="1"/>
    <col min="29" max="16384" width="9.33203125" style="118"/>
  </cols>
  <sheetData>
    <row r="1" spans="2:32" ht="15.6">
      <c r="B1" s="116" t="s">
        <v>56</v>
      </c>
      <c r="C1" s="117"/>
      <c r="D1" s="117"/>
      <c r="E1" s="117"/>
      <c r="F1" s="117"/>
      <c r="G1" s="117"/>
      <c r="H1" s="117"/>
      <c r="I1" s="117"/>
      <c r="J1" s="117"/>
    </row>
    <row r="2" spans="2:32" ht="15.6">
      <c r="B2" s="116" t="s">
        <v>149</v>
      </c>
      <c r="C2" s="117"/>
      <c r="D2" s="117"/>
      <c r="E2" s="117"/>
      <c r="F2" s="117"/>
      <c r="G2" s="117"/>
      <c r="H2" s="117"/>
      <c r="I2" s="117"/>
      <c r="J2" s="117"/>
    </row>
    <row r="3" spans="2:32" ht="15.6">
      <c r="B3" s="116" t="str">
        <f>TEXT($C$63,"0%")&amp;" Capacity Factor"</f>
        <v>26% Capacity Factor</v>
      </c>
      <c r="C3" s="117"/>
      <c r="D3" s="117"/>
      <c r="E3" s="117"/>
      <c r="F3" s="117"/>
      <c r="G3" s="117"/>
      <c r="H3" s="117"/>
      <c r="I3" s="117"/>
      <c r="J3" s="117"/>
      <c r="R3" s="120"/>
    </row>
    <row r="4" spans="2:32">
      <c r="B4" s="119"/>
      <c r="C4" s="119"/>
      <c r="D4" s="119"/>
      <c r="E4" s="119"/>
      <c r="F4" s="119"/>
      <c r="G4" s="119"/>
      <c r="H4" s="119"/>
      <c r="I4" s="120"/>
      <c r="J4" s="120"/>
      <c r="K4" s="120"/>
      <c r="R4" s="120"/>
    </row>
    <row r="5" spans="2:32" ht="51.75" customHeight="1">
      <c r="B5" s="121" t="s">
        <v>0</v>
      </c>
      <c r="C5" s="122" t="s">
        <v>10</v>
      </c>
      <c r="D5" s="122" t="s">
        <v>11</v>
      </c>
      <c r="E5" s="122" t="s">
        <v>12</v>
      </c>
      <c r="F5" s="17" t="s">
        <v>91</v>
      </c>
      <c r="G5" s="122" t="s">
        <v>61</v>
      </c>
      <c r="H5" s="17" t="s">
        <v>13</v>
      </c>
      <c r="I5" s="122" t="s">
        <v>72</v>
      </c>
      <c r="J5" s="17" t="s">
        <v>52</v>
      </c>
      <c r="K5" s="122" t="s">
        <v>225</v>
      </c>
      <c r="M5" s="218"/>
      <c r="N5" s="218"/>
      <c r="P5" s="218"/>
      <c r="R5" s="280"/>
      <c r="T5" s="277"/>
      <c r="U5" s="278"/>
      <c r="V5" s="277"/>
      <c r="W5" s="278"/>
      <c r="X5" s="120"/>
      <c r="Y5" s="218"/>
      <c r="Z5" s="218"/>
    </row>
    <row r="6" spans="2:32" ht="24" customHeight="1">
      <c r="B6" s="123"/>
      <c r="C6" s="124" t="s">
        <v>8</v>
      </c>
      <c r="D6" s="125" t="s">
        <v>9</v>
      </c>
      <c r="E6" s="125" t="s">
        <v>9</v>
      </c>
      <c r="F6" s="125" t="s">
        <v>9</v>
      </c>
      <c r="G6" s="124" t="s">
        <v>31</v>
      </c>
      <c r="H6" s="18" t="s">
        <v>31</v>
      </c>
      <c r="I6" s="124" t="s">
        <v>31</v>
      </c>
      <c r="J6" s="19" t="s">
        <v>9</v>
      </c>
      <c r="K6" s="125" t="s">
        <v>9</v>
      </c>
      <c r="R6" s="281"/>
    </row>
    <row r="7" spans="2:32">
      <c r="C7" s="126" t="s">
        <v>1</v>
      </c>
      <c r="D7" s="126" t="s">
        <v>2</v>
      </c>
      <c r="E7" s="126" t="s">
        <v>3</v>
      </c>
      <c r="F7" s="126" t="s">
        <v>4</v>
      </c>
      <c r="G7" s="126" t="s">
        <v>5</v>
      </c>
      <c r="H7" s="126" t="s">
        <v>7</v>
      </c>
      <c r="I7" s="126" t="s">
        <v>22</v>
      </c>
      <c r="J7" s="126" t="s">
        <v>23</v>
      </c>
      <c r="K7" s="126" t="s">
        <v>24</v>
      </c>
      <c r="R7" s="120"/>
    </row>
    <row r="8" spans="2:32" ht="6" customHeight="1">
      <c r="K8" s="120"/>
      <c r="R8" s="120"/>
    </row>
    <row r="9" spans="2:32" ht="15.6">
      <c r="B9" s="43" t="str">
        <f>C52</f>
        <v>2019 IRP Southen Oregon Solar with Storage - 26% Capacity Factor</v>
      </c>
      <c r="C9" s="120"/>
      <c r="E9" s="120"/>
      <c r="F9" s="120"/>
      <c r="G9" s="120"/>
      <c r="H9" s="120"/>
      <c r="I9" s="120"/>
      <c r="J9" s="120"/>
      <c r="K9" s="120"/>
      <c r="N9" s="118"/>
      <c r="R9" s="120"/>
    </row>
    <row r="10" spans="2:32">
      <c r="B10" s="127">
        <v>2016</v>
      </c>
      <c r="C10" s="128"/>
      <c r="D10" s="129"/>
      <c r="E10" s="129"/>
      <c r="F10" s="129"/>
      <c r="G10" s="130"/>
      <c r="H10" s="130"/>
      <c r="I10" s="131"/>
      <c r="J10" s="131"/>
      <c r="K10" s="129"/>
      <c r="N10" s="163"/>
      <c r="R10" s="120"/>
    </row>
    <row r="11" spans="2:32">
      <c r="B11" s="127">
        <f t="shared" ref="B11:B37" si="0">B10+1</f>
        <v>2017</v>
      </c>
      <c r="C11" s="132"/>
      <c r="D11" s="129"/>
      <c r="E11" s="129"/>
      <c r="F11" s="129"/>
      <c r="G11" s="130"/>
      <c r="H11" s="129"/>
      <c r="I11" s="131"/>
      <c r="J11" s="131"/>
      <c r="K11" s="129"/>
      <c r="N11" s="118"/>
      <c r="R11" s="120"/>
    </row>
    <row r="12" spans="2:32">
      <c r="B12" s="136">
        <f t="shared" si="0"/>
        <v>2018</v>
      </c>
      <c r="C12" s="137"/>
      <c r="D12" s="129"/>
      <c r="E12" s="149">
        <f>$C$56</f>
        <v>24.570618817436728</v>
      </c>
      <c r="F12" s="149"/>
      <c r="G12" s="131"/>
      <c r="H12" s="149">
        <f>$C$58</f>
        <v>0</v>
      </c>
      <c r="I12" s="131"/>
      <c r="J12" s="131"/>
      <c r="K12" s="129">
        <f>(D12+E12+F12)</f>
        <v>24.570618817436728</v>
      </c>
      <c r="L12" s="120"/>
      <c r="N12" s="118"/>
      <c r="R12" s="120"/>
      <c r="T12" s="162"/>
      <c r="U12" s="154"/>
      <c r="V12" s="154"/>
      <c r="W12" s="154"/>
      <c r="Y12" s="154"/>
      <c r="Z12" s="154"/>
      <c r="AF12" s="154"/>
    </row>
    <row r="13" spans="2:32">
      <c r="B13" s="136">
        <f t="shared" si="0"/>
        <v>2019</v>
      </c>
      <c r="C13" s="137"/>
      <c r="D13" s="129"/>
      <c r="E13" s="129">
        <f t="shared" ref="E13:E37" si="1">ROUND(E12*(1+(IFERROR(INDEX($D$66:$D$74,MATCH($B13,$C$66:$C$74,0),1),0)+IFERROR(INDEX($G$66:$G$74,MATCH($B13,$F$66:$F$74,0),1),0)+IFERROR(INDEX($J$66:$J$74,MATCH($B13,$I$66:$I$74,0),1),0))),2)</f>
        <v>25.01</v>
      </c>
      <c r="F13" s="129"/>
      <c r="G13" s="131"/>
      <c r="H13" s="129">
        <f t="shared" ref="H13:H37" si="2">ROUND(H12*(1+(IFERROR(INDEX($D$66:$D$74,MATCH($B13,$C$66:$C$74,0),1),0)+IFERROR(INDEX($G$66:$G$74,MATCH($B13,$F$66:$F$74,0),1),0)+IFERROR(INDEX($J$66:$J$74,MATCH($B13,$I$66:$I$74,0),1),0))),2)</f>
        <v>0</v>
      </c>
      <c r="I13" s="131"/>
      <c r="J13" s="131"/>
      <c r="K13" s="129">
        <f t="shared" ref="K13:K37" si="3">(D13+E13+F13)</f>
        <v>25.01</v>
      </c>
      <c r="L13" s="120"/>
      <c r="N13" s="118"/>
      <c r="R13" s="120"/>
      <c r="V13" s="154"/>
      <c r="W13" s="154"/>
      <c r="Y13" s="154"/>
      <c r="Z13" s="154"/>
      <c r="AF13" s="154"/>
    </row>
    <row r="14" spans="2:32">
      <c r="B14" s="136">
        <f t="shared" si="0"/>
        <v>2020</v>
      </c>
      <c r="C14" s="137"/>
      <c r="D14" s="129"/>
      <c r="E14" s="129">
        <f t="shared" si="1"/>
        <v>25.49</v>
      </c>
      <c r="F14" s="129"/>
      <c r="G14" s="131"/>
      <c r="H14" s="129">
        <f t="shared" si="2"/>
        <v>0</v>
      </c>
      <c r="I14" s="131"/>
      <c r="J14" s="131"/>
      <c r="K14" s="129">
        <f t="shared" si="3"/>
        <v>25.49</v>
      </c>
      <c r="L14" s="120"/>
      <c r="N14" s="118"/>
      <c r="O14" s="133"/>
      <c r="P14" s="134"/>
      <c r="Q14" s="135"/>
      <c r="R14" s="120"/>
      <c r="V14" s="154"/>
      <c r="W14" s="154"/>
      <c r="Y14" s="154"/>
      <c r="Z14" s="154"/>
      <c r="AF14" s="154"/>
    </row>
    <row r="15" spans="2:32">
      <c r="B15" s="136">
        <f t="shared" si="0"/>
        <v>2021</v>
      </c>
      <c r="C15" s="137"/>
      <c r="D15" s="129"/>
      <c r="E15" s="129">
        <f t="shared" si="1"/>
        <v>26</v>
      </c>
      <c r="F15" s="129"/>
      <c r="G15" s="131"/>
      <c r="H15" s="129">
        <f t="shared" si="2"/>
        <v>0</v>
      </c>
      <c r="I15" s="131"/>
      <c r="J15" s="131"/>
      <c r="K15" s="129">
        <f t="shared" si="3"/>
        <v>26</v>
      </c>
      <c r="L15" s="120"/>
      <c r="N15" s="118"/>
      <c r="O15" s="276"/>
      <c r="P15" s="134"/>
      <c r="Q15" s="135"/>
      <c r="R15" s="120"/>
      <c r="V15" s="154"/>
      <c r="W15" s="154"/>
      <c r="Y15" s="154"/>
      <c r="Z15" s="154"/>
      <c r="AF15" s="154"/>
    </row>
    <row r="16" spans="2:32">
      <c r="B16" s="136">
        <f t="shared" si="0"/>
        <v>2022</v>
      </c>
      <c r="C16" s="137"/>
      <c r="D16" s="129"/>
      <c r="E16" s="129">
        <f t="shared" si="1"/>
        <v>26.65</v>
      </c>
      <c r="F16" s="129"/>
      <c r="G16" s="131"/>
      <c r="H16" s="129">
        <f t="shared" si="2"/>
        <v>0</v>
      </c>
      <c r="I16" s="131"/>
      <c r="J16" s="131"/>
      <c r="K16" s="129">
        <f t="shared" si="3"/>
        <v>26.65</v>
      </c>
      <c r="L16" s="120"/>
      <c r="N16" s="118"/>
      <c r="O16" s="345"/>
      <c r="R16" s="120"/>
      <c r="V16" s="154"/>
      <c r="W16" s="154"/>
      <c r="Y16" s="154"/>
      <c r="Z16" s="154"/>
      <c r="AF16" s="154"/>
    </row>
    <row r="17" spans="2:32">
      <c r="B17" s="136">
        <f t="shared" si="0"/>
        <v>2023</v>
      </c>
      <c r="C17" s="137"/>
      <c r="D17" s="129"/>
      <c r="E17" s="129">
        <f t="shared" si="1"/>
        <v>27.32</v>
      </c>
      <c r="F17" s="129"/>
      <c r="G17" s="131"/>
      <c r="H17" s="129">
        <f t="shared" si="2"/>
        <v>0</v>
      </c>
      <c r="I17" s="131"/>
      <c r="J17" s="131"/>
      <c r="K17" s="129">
        <f t="shared" si="3"/>
        <v>27.32</v>
      </c>
      <c r="L17" s="120"/>
      <c r="N17" s="118"/>
      <c r="O17" s="202"/>
      <c r="R17" s="120"/>
      <c r="V17" s="154"/>
      <c r="W17" s="154"/>
      <c r="Y17" s="154"/>
      <c r="Z17" s="154"/>
      <c r="AF17" s="154"/>
    </row>
    <row r="18" spans="2:32">
      <c r="B18" s="136">
        <f t="shared" si="0"/>
        <v>2024</v>
      </c>
      <c r="C18" s="344">
        <v>1295.0860323886641</v>
      </c>
      <c r="D18" s="129">
        <f>C18*$C$62</f>
        <v>65.855124746963568</v>
      </c>
      <c r="E18" s="129">
        <f t="shared" si="1"/>
        <v>27.98</v>
      </c>
      <c r="F18" s="129">
        <f>C60</f>
        <v>0.39132049215213044</v>
      </c>
      <c r="G18" s="131">
        <f>(D18+E18+F18)/(8.76*$C$63)</f>
        <v>41.370936617103837</v>
      </c>
      <c r="H18" s="129">
        <f t="shared" si="2"/>
        <v>0</v>
      </c>
      <c r="I18" s="131">
        <f>(G18+H18)</f>
        <v>41.370936617103837</v>
      </c>
      <c r="J18" s="131">
        <f t="shared" ref="J18:J32" si="4">ROUND(I18*$C$63*8.76,2)</f>
        <v>94.23</v>
      </c>
      <c r="K18" s="129">
        <f t="shared" si="3"/>
        <v>94.226445239115705</v>
      </c>
      <c r="L18" s="120"/>
      <c r="N18" s="118"/>
      <c r="O18" s="346"/>
      <c r="Q18" s="154"/>
      <c r="R18" s="120"/>
      <c r="T18" s="162"/>
      <c r="U18" s="154"/>
      <c r="V18" s="154"/>
      <c r="W18" s="154"/>
      <c r="X18" s="154"/>
      <c r="Y18" s="154"/>
      <c r="Z18" s="154"/>
      <c r="AA18" s="285"/>
      <c r="AB18" s="284"/>
      <c r="AF18" s="154"/>
    </row>
    <row r="19" spans="2:32">
      <c r="B19" s="136">
        <f t="shared" si="0"/>
        <v>2025</v>
      </c>
      <c r="C19" s="137"/>
      <c r="D19" s="129">
        <f t="shared" ref="D19:F37" si="5">ROUND(D18*(1+(IFERROR(INDEX($D$66:$D$74,MATCH($B19,$C$66:$C$74,0),1),0)+IFERROR(INDEX($G$66:$G$74,MATCH($B19,$F$66:$F$74,0),1),0)+IFERROR(INDEX($J$66:$J$74,MATCH($B19,$I$66:$I$74,0),1),0))),2)</f>
        <v>67.37</v>
      </c>
      <c r="E19" s="129">
        <f t="shared" si="1"/>
        <v>28.62</v>
      </c>
      <c r="F19" s="129">
        <f t="shared" si="5"/>
        <v>0.4</v>
      </c>
      <c r="G19" s="131">
        <f t="shared" ref="G19:G37" si="6">(D19+E19+F19)/(8.76*$C$63)</f>
        <v>42.320864067439416</v>
      </c>
      <c r="H19" s="129">
        <f t="shared" si="2"/>
        <v>0</v>
      </c>
      <c r="I19" s="131">
        <f t="shared" ref="I19:I37" si="7">(G19+H19)</f>
        <v>42.320864067439416</v>
      </c>
      <c r="J19" s="131">
        <f t="shared" si="4"/>
        <v>96.39</v>
      </c>
      <c r="K19" s="129">
        <f t="shared" si="3"/>
        <v>96.390000000000015</v>
      </c>
      <c r="L19" s="120"/>
      <c r="N19" s="118"/>
      <c r="R19" s="120"/>
      <c r="T19" s="162"/>
      <c r="U19" s="154"/>
      <c r="V19" s="154"/>
      <c r="W19" s="154"/>
      <c r="X19" s="154"/>
      <c r="Y19" s="154"/>
      <c r="Z19" s="154"/>
      <c r="AF19" s="154"/>
    </row>
    <row r="20" spans="2:32">
      <c r="B20" s="136">
        <f t="shared" si="0"/>
        <v>2026</v>
      </c>
      <c r="C20" s="137"/>
      <c r="D20" s="129">
        <f t="shared" si="5"/>
        <v>68.92</v>
      </c>
      <c r="E20" s="129">
        <f t="shared" si="1"/>
        <v>29.28</v>
      </c>
      <c r="F20" s="129">
        <f t="shared" si="5"/>
        <v>0.41</v>
      </c>
      <c r="G20" s="131">
        <f t="shared" si="6"/>
        <v>43.295574288724971</v>
      </c>
      <c r="H20" s="129">
        <f t="shared" si="2"/>
        <v>0</v>
      </c>
      <c r="I20" s="131">
        <f t="shared" si="7"/>
        <v>43.295574288724971</v>
      </c>
      <c r="J20" s="131">
        <f t="shared" si="4"/>
        <v>98.61</v>
      </c>
      <c r="K20" s="129">
        <f t="shared" si="3"/>
        <v>98.61</v>
      </c>
      <c r="L20" s="120"/>
      <c r="N20" s="118"/>
      <c r="R20" s="161"/>
      <c r="T20" s="162"/>
      <c r="U20" s="154"/>
      <c r="V20" s="154"/>
      <c r="W20" s="154"/>
      <c r="X20" s="154"/>
      <c r="Y20" s="154"/>
      <c r="Z20" s="154"/>
      <c r="AF20" s="154"/>
    </row>
    <row r="21" spans="2:32">
      <c r="B21" s="136">
        <f t="shared" si="0"/>
        <v>2027</v>
      </c>
      <c r="C21" s="137"/>
      <c r="D21" s="129">
        <f t="shared" si="5"/>
        <v>70.510000000000005</v>
      </c>
      <c r="E21" s="129">
        <f t="shared" si="1"/>
        <v>29.95</v>
      </c>
      <c r="F21" s="129">
        <f t="shared" si="5"/>
        <v>0.42</v>
      </c>
      <c r="G21" s="131">
        <f t="shared" si="6"/>
        <v>44.292237442922378</v>
      </c>
      <c r="H21" s="129">
        <f t="shared" si="2"/>
        <v>0</v>
      </c>
      <c r="I21" s="131">
        <f t="shared" si="7"/>
        <v>44.292237442922378</v>
      </c>
      <c r="J21" s="131">
        <f t="shared" si="4"/>
        <v>100.88</v>
      </c>
      <c r="K21" s="129">
        <f t="shared" si="3"/>
        <v>100.88000000000001</v>
      </c>
      <c r="L21" s="120"/>
      <c r="N21" s="118"/>
      <c r="R21" s="161"/>
      <c r="T21" s="162"/>
      <c r="U21" s="154"/>
      <c r="V21" s="154"/>
      <c r="W21" s="154"/>
      <c r="X21" s="154"/>
      <c r="Y21" s="154"/>
      <c r="Z21" s="154"/>
      <c r="AF21" s="154"/>
    </row>
    <row r="22" spans="2:32">
      <c r="B22" s="136">
        <f t="shared" si="0"/>
        <v>2028</v>
      </c>
      <c r="C22" s="137"/>
      <c r="D22" s="129">
        <f t="shared" si="5"/>
        <v>72.13</v>
      </c>
      <c r="E22" s="129">
        <f t="shared" si="1"/>
        <v>30.64</v>
      </c>
      <c r="F22" s="129">
        <f t="shared" si="5"/>
        <v>0.43</v>
      </c>
      <c r="G22" s="131">
        <f t="shared" si="6"/>
        <v>45.310853530031615</v>
      </c>
      <c r="H22" s="129">
        <f t="shared" si="2"/>
        <v>0</v>
      </c>
      <c r="I22" s="131">
        <f t="shared" si="7"/>
        <v>45.310853530031615</v>
      </c>
      <c r="J22" s="131">
        <f t="shared" si="4"/>
        <v>103.2</v>
      </c>
      <c r="K22" s="129">
        <f t="shared" si="3"/>
        <v>103.2</v>
      </c>
      <c r="L22" s="120"/>
      <c r="N22" s="118"/>
      <c r="R22" s="161"/>
      <c r="T22" s="162"/>
      <c r="U22" s="154"/>
      <c r="V22" s="154"/>
      <c r="W22" s="154"/>
      <c r="X22" s="154"/>
      <c r="Y22" s="154"/>
      <c r="Z22" s="154"/>
      <c r="AF22" s="154"/>
    </row>
    <row r="23" spans="2:32">
      <c r="B23" s="136">
        <f t="shared" si="0"/>
        <v>2029</v>
      </c>
      <c r="C23" s="137"/>
      <c r="D23" s="129">
        <f t="shared" si="5"/>
        <v>73.790000000000006</v>
      </c>
      <c r="E23" s="129">
        <f t="shared" si="1"/>
        <v>31.34</v>
      </c>
      <c r="F23" s="129">
        <f t="shared" si="5"/>
        <v>0.44</v>
      </c>
      <c r="G23" s="131">
        <f t="shared" si="6"/>
        <v>46.351422550052689</v>
      </c>
      <c r="H23" s="129">
        <f t="shared" si="2"/>
        <v>0</v>
      </c>
      <c r="I23" s="131">
        <f t="shared" si="7"/>
        <v>46.351422550052689</v>
      </c>
      <c r="J23" s="131">
        <f t="shared" si="4"/>
        <v>105.57</v>
      </c>
      <c r="K23" s="129">
        <f t="shared" si="3"/>
        <v>105.57000000000001</v>
      </c>
      <c r="L23" s="120"/>
      <c r="N23" s="118"/>
      <c r="R23" s="161"/>
      <c r="T23" s="162"/>
      <c r="U23" s="154"/>
      <c r="V23" s="154"/>
      <c r="W23" s="154"/>
      <c r="X23" s="154"/>
      <c r="Y23" s="154"/>
      <c r="Z23" s="154"/>
      <c r="AF23" s="154"/>
    </row>
    <row r="24" spans="2:32">
      <c r="B24" s="136">
        <f t="shared" si="0"/>
        <v>2030</v>
      </c>
      <c r="C24" s="137"/>
      <c r="D24" s="129">
        <f t="shared" si="5"/>
        <v>75.41</v>
      </c>
      <c r="E24" s="129">
        <f t="shared" si="1"/>
        <v>32.03</v>
      </c>
      <c r="F24" s="129">
        <f t="shared" si="5"/>
        <v>0.45</v>
      </c>
      <c r="G24" s="131">
        <f t="shared" si="6"/>
        <v>47.370038637161926</v>
      </c>
      <c r="H24" s="129">
        <f t="shared" si="2"/>
        <v>0</v>
      </c>
      <c r="I24" s="131">
        <f t="shared" si="7"/>
        <v>47.370038637161926</v>
      </c>
      <c r="J24" s="131">
        <f t="shared" si="4"/>
        <v>107.89</v>
      </c>
      <c r="K24" s="129">
        <f t="shared" si="3"/>
        <v>107.89</v>
      </c>
      <c r="L24" s="120"/>
      <c r="N24" s="118"/>
      <c r="R24" s="161"/>
      <c r="T24" s="162"/>
      <c r="U24" s="154"/>
      <c r="V24" s="154"/>
      <c r="W24" s="154"/>
      <c r="X24" s="154"/>
      <c r="Y24" s="154"/>
      <c r="Z24" s="154"/>
      <c r="AF24" s="154"/>
    </row>
    <row r="25" spans="2:32">
      <c r="B25" s="136">
        <f t="shared" si="0"/>
        <v>2031</v>
      </c>
      <c r="C25" s="137"/>
      <c r="D25" s="129">
        <f t="shared" si="5"/>
        <v>77.069999999999993</v>
      </c>
      <c r="E25" s="129">
        <f t="shared" si="1"/>
        <v>32.729999999999997</v>
      </c>
      <c r="F25" s="129">
        <f t="shared" si="5"/>
        <v>0.46</v>
      </c>
      <c r="G25" s="131">
        <f t="shared" si="6"/>
        <v>48.410607657182986</v>
      </c>
      <c r="H25" s="129">
        <f t="shared" si="2"/>
        <v>0</v>
      </c>
      <c r="I25" s="131">
        <f t="shared" si="7"/>
        <v>48.410607657182986</v>
      </c>
      <c r="J25" s="131">
        <f t="shared" si="4"/>
        <v>110.26</v>
      </c>
      <c r="K25" s="129">
        <f t="shared" si="3"/>
        <v>110.25999999999998</v>
      </c>
      <c r="L25" s="120"/>
      <c r="N25" s="118"/>
      <c r="R25" s="161"/>
      <c r="T25" s="162"/>
      <c r="U25" s="154"/>
      <c r="V25" s="154"/>
      <c r="W25" s="154"/>
      <c r="X25" s="154"/>
      <c r="Y25" s="154"/>
      <c r="Z25" s="154"/>
      <c r="AF25" s="154"/>
    </row>
    <row r="26" spans="2:32">
      <c r="B26" s="136">
        <f t="shared" si="0"/>
        <v>2032</v>
      </c>
      <c r="C26" s="137"/>
      <c r="D26" s="129">
        <f t="shared" si="5"/>
        <v>78.77</v>
      </c>
      <c r="E26" s="129">
        <f t="shared" si="1"/>
        <v>33.450000000000003</v>
      </c>
      <c r="F26" s="129">
        <f t="shared" si="5"/>
        <v>0.47</v>
      </c>
      <c r="G26" s="131">
        <f t="shared" si="6"/>
        <v>49.477520196698279</v>
      </c>
      <c r="H26" s="129">
        <f t="shared" si="2"/>
        <v>0</v>
      </c>
      <c r="I26" s="131">
        <f t="shared" si="7"/>
        <v>49.477520196698279</v>
      </c>
      <c r="J26" s="131">
        <f t="shared" si="4"/>
        <v>112.69</v>
      </c>
      <c r="K26" s="129">
        <f t="shared" si="3"/>
        <v>112.69</v>
      </c>
      <c r="L26" s="120"/>
      <c r="N26" s="118"/>
      <c r="R26" s="161"/>
      <c r="T26" s="162"/>
      <c r="U26" s="154"/>
      <c r="V26" s="154"/>
      <c r="W26" s="154"/>
      <c r="X26" s="154"/>
      <c r="Y26" s="154"/>
      <c r="Z26" s="154"/>
      <c r="AF26" s="154"/>
    </row>
    <row r="27" spans="2:32">
      <c r="B27" s="136">
        <f t="shared" si="0"/>
        <v>2033</v>
      </c>
      <c r="C27" s="137"/>
      <c r="D27" s="129">
        <f t="shared" si="5"/>
        <v>80.42</v>
      </c>
      <c r="E27" s="129">
        <f t="shared" si="1"/>
        <v>34.15</v>
      </c>
      <c r="F27" s="129">
        <f t="shared" si="5"/>
        <v>0.48</v>
      </c>
      <c r="G27" s="131">
        <f t="shared" si="6"/>
        <v>50.513698630136986</v>
      </c>
      <c r="H27" s="129">
        <f t="shared" si="2"/>
        <v>0</v>
      </c>
      <c r="I27" s="131">
        <f t="shared" si="7"/>
        <v>50.513698630136986</v>
      </c>
      <c r="J27" s="131">
        <f t="shared" si="4"/>
        <v>115.05</v>
      </c>
      <c r="K27" s="129">
        <f t="shared" si="3"/>
        <v>115.05</v>
      </c>
      <c r="L27" s="120"/>
      <c r="N27" s="118"/>
      <c r="R27" s="161"/>
      <c r="T27" s="162"/>
      <c r="U27" s="154"/>
      <c r="V27" s="154"/>
      <c r="W27" s="154"/>
      <c r="X27" s="154"/>
      <c r="Y27" s="154"/>
      <c r="Z27" s="154"/>
      <c r="AF27" s="154"/>
    </row>
    <row r="28" spans="2:32">
      <c r="B28" s="136">
        <f t="shared" si="0"/>
        <v>2034</v>
      </c>
      <c r="C28" s="137"/>
      <c r="D28" s="129">
        <f t="shared" si="5"/>
        <v>82.11</v>
      </c>
      <c r="E28" s="129">
        <f t="shared" si="1"/>
        <v>34.869999999999997</v>
      </c>
      <c r="F28" s="129">
        <f t="shared" si="5"/>
        <v>0.49</v>
      </c>
      <c r="G28" s="131">
        <f t="shared" si="6"/>
        <v>51.57622058306989</v>
      </c>
      <c r="H28" s="129">
        <f t="shared" si="2"/>
        <v>0</v>
      </c>
      <c r="I28" s="131">
        <f t="shared" si="7"/>
        <v>51.57622058306989</v>
      </c>
      <c r="J28" s="131">
        <f t="shared" si="4"/>
        <v>117.47</v>
      </c>
      <c r="K28" s="129">
        <f t="shared" si="3"/>
        <v>117.46999999999998</v>
      </c>
      <c r="L28" s="120"/>
      <c r="N28" s="118"/>
      <c r="R28" s="161"/>
      <c r="T28" s="162"/>
      <c r="U28" s="154"/>
      <c r="V28" s="154"/>
      <c r="W28" s="154"/>
      <c r="X28" s="154"/>
      <c r="Y28" s="154"/>
      <c r="Z28" s="154"/>
      <c r="AF28" s="154"/>
    </row>
    <row r="29" spans="2:32">
      <c r="B29" s="136">
        <f t="shared" si="0"/>
        <v>2035</v>
      </c>
      <c r="C29" s="137"/>
      <c r="D29" s="129">
        <f t="shared" si="5"/>
        <v>83.83</v>
      </c>
      <c r="E29" s="129">
        <f t="shared" si="1"/>
        <v>35.6</v>
      </c>
      <c r="F29" s="129">
        <f t="shared" si="5"/>
        <v>0.5</v>
      </c>
      <c r="G29" s="131">
        <f t="shared" si="6"/>
        <v>52.656304882332279</v>
      </c>
      <c r="H29" s="129">
        <f t="shared" si="2"/>
        <v>0</v>
      </c>
      <c r="I29" s="131">
        <f t="shared" si="7"/>
        <v>52.656304882332279</v>
      </c>
      <c r="J29" s="131">
        <f t="shared" si="4"/>
        <v>119.93</v>
      </c>
      <c r="K29" s="129">
        <f t="shared" si="3"/>
        <v>119.93</v>
      </c>
      <c r="L29" s="120"/>
      <c r="N29" s="118"/>
      <c r="R29" s="161"/>
      <c r="T29" s="162"/>
      <c r="U29" s="154"/>
      <c r="V29" s="154"/>
      <c r="W29" s="154"/>
      <c r="X29" s="154"/>
      <c r="Y29" s="154"/>
      <c r="Z29" s="154"/>
      <c r="AF29" s="154"/>
    </row>
    <row r="30" spans="2:32">
      <c r="B30" s="136">
        <f t="shared" si="0"/>
        <v>2036</v>
      </c>
      <c r="C30" s="137"/>
      <c r="D30" s="129">
        <f t="shared" si="5"/>
        <v>85.59</v>
      </c>
      <c r="E30" s="129">
        <f t="shared" si="1"/>
        <v>36.35</v>
      </c>
      <c r="F30" s="129">
        <f t="shared" si="5"/>
        <v>0.51</v>
      </c>
      <c r="G30" s="131">
        <f t="shared" si="6"/>
        <v>53.762732701088865</v>
      </c>
      <c r="H30" s="129">
        <f t="shared" si="2"/>
        <v>0</v>
      </c>
      <c r="I30" s="131">
        <f t="shared" si="7"/>
        <v>53.762732701088865</v>
      </c>
      <c r="J30" s="131">
        <f t="shared" si="4"/>
        <v>122.45</v>
      </c>
      <c r="K30" s="129">
        <f t="shared" si="3"/>
        <v>122.45</v>
      </c>
      <c r="L30" s="120"/>
      <c r="N30" s="118"/>
      <c r="R30" s="161"/>
      <c r="T30" s="162"/>
      <c r="U30" s="154"/>
      <c r="V30" s="154"/>
      <c r="W30" s="154"/>
      <c r="X30" s="154"/>
      <c r="Y30" s="154"/>
      <c r="Z30" s="154"/>
      <c r="AF30" s="154"/>
    </row>
    <row r="31" spans="2:32">
      <c r="B31" s="136">
        <f t="shared" si="0"/>
        <v>2037</v>
      </c>
      <c r="C31" s="137"/>
      <c r="D31" s="129">
        <f t="shared" si="5"/>
        <v>87.39</v>
      </c>
      <c r="E31" s="129">
        <f t="shared" si="1"/>
        <v>37.11</v>
      </c>
      <c r="F31" s="129">
        <f t="shared" si="5"/>
        <v>0.52</v>
      </c>
      <c r="G31" s="131">
        <f t="shared" si="6"/>
        <v>54.891113452757288</v>
      </c>
      <c r="H31" s="129">
        <f t="shared" si="2"/>
        <v>0</v>
      </c>
      <c r="I31" s="131">
        <f t="shared" si="7"/>
        <v>54.891113452757288</v>
      </c>
      <c r="J31" s="131">
        <f t="shared" si="4"/>
        <v>125.02</v>
      </c>
      <c r="K31" s="129">
        <f t="shared" si="3"/>
        <v>125.02</v>
      </c>
      <c r="L31" s="120"/>
      <c r="N31" s="118"/>
      <c r="R31" s="161"/>
      <c r="T31" s="162"/>
      <c r="U31" s="154"/>
      <c r="V31" s="154"/>
      <c r="W31" s="154"/>
      <c r="X31" s="154"/>
      <c r="Y31" s="154"/>
      <c r="Z31" s="154"/>
      <c r="AF31" s="154"/>
    </row>
    <row r="32" spans="2:32">
      <c r="B32" s="136">
        <f t="shared" si="0"/>
        <v>2038</v>
      </c>
      <c r="C32" s="137"/>
      <c r="D32" s="129">
        <f t="shared" si="5"/>
        <v>89.23</v>
      </c>
      <c r="E32" s="129">
        <f t="shared" si="1"/>
        <v>37.89</v>
      </c>
      <c r="F32" s="129">
        <f t="shared" si="5"/>
        <v>0.53</v>
      </c>
      <c r="G32" s="131">
        <f t="shared" si="6"/>
        <v>56.045837723919917</v>
      </c>
      <c r="H32" s="129">
        <f t="shared" si="2"/>
        <v>0</v>
      </c>
      <c r="I32" s="131">
        <f t="shared" si="7"/>
        <v>56.045837723919917</v>
      </c>
      <c r="J32" s="131">
        <f t="shared" si="4"/>
        <v>127.65</v>
      </c>
      <c r="K32" s="129">
        <f t="shared" si="3"/>
        <v>127.65</v>
      </c>
      <c r="L32" s="120"/>
      <c r="N32" s="118"/>
      <c r="R32" s="161"/>
      <c r="T32" s="162"/>
      <c r="U32" s="154"/>
      <c r="V32" s="154"/>
      <c r="W32" s="154"/>
      <c r="X32" s="154"/>
      <c r="Y32" s="154"/>
      <c r="Z32" s="154"/>
      <c r="AF32" s="154"/>
    </row>
    <row r="33" spans="2:32">
      <c r="B33" s="136">
        <f t="shared" si="0"/>
        <v>2039</v>
      </c>
      <c r="C33" s="137"/>
      <c r="D33" s="129">
        <f t="shared" si="5"/>
        <v>91.1</v>
      </c>
      <c r="E33" s="129">
        <f t="shared" si="1"/>
        <v>38.69</v>
      </c>
      <c r="F33" s="129">
        <f t="shared" si="5"/>
        <v>0.54</v>
      </c>
      <c r="G33" s="131">
        <f t="shared" si="6"/>
        <v>57.222514927994368</v>
      </c>
      <c r="H33" s="129">
        <f t="shared" si="2"/>
        <v>0</v>
      </c>
      <c r="I33" s="131">
        <f t="shared" si="7"/>
        <v>57.222514927994368</v>
      </c>
      <c r="J33" s="131">
        <f t="shared" ref="J33:J37" si="8">ROUND(I33*$C$63*8.76,2)</f>
        <v>130.33000000000001</v>
      </c>
      <c r="K33" s="129">
        <f t="shared" si="3"/>
        <v>130.32999999999998</v>
      </c>
      <c r="L33" s="120"/>
      <c r="N33" s="118"/>
      <c r="R33" s="161"/>
      <c r="T33" s="162"/>
      <c r="U33" s="154"/>
      <c r="V33" s="154"/>
      <c r="W33" s="154"/>
      <c r="X33" s="154"/>
      <c r="Y33" s="154"/>
      <c r="Z33" s="154"/>
      <c r="AF33" s="154"/>
    </row>
    <row r="34" spans="2:32">
      <c r="B34" s="136">
        <f t="shared" si="0"/>
        <v>2040</v>
      </c>
      <c r="C34" s="137"/>
      <c r="D34" s="129">
        <f t="shared" si="5"/>
        <v>93.01</v>
      </c>
      <c r="E34" s="129">
        <f t="shared" si="1"/>
        <v>39.5</v>
      </c>
      <c r="F34" s="129">
        <f t="shared" si="5"/>
        <v>0.55000000000000004</v>
      </c>
      <c r="G34" s="131">
        <f t="shared" si="6"/>
        <v>58.421145064980678</v>
      </c>
      <c r="H34" s="129">
        <f t="shared" si="2"/>
        <v>0</v>
      </c>
      <c r="I34" s="131">
        <f t="shared" si="7"/>
        <v>58.421145064980678</v>
      </c>
      <c r="J34" s="131">
        <f t="shared" si="8"/>
        <v>133.06</v>
      </c>
      <c r="K34" s="129">
        <f t="shared" si="3"/>
        <v>133.06</v>
      </c>
      <c r="L34" s="120"/>
      <c r="N34" s="118"/>
      <c r="R34" s="161"/>
      <c r="T34" s="162"/>
      <c r="U34" s="154"/>
      <c r="V34" s="154"/>
      <c r="W34" s="154"/>
      <c r="X34" s="154"/>
      <c r="Y34" s="154"/>
      <c r="Z34" s="154"/>
      <c r="AF34" s="154"/>
    </row>
    <row r="35" spans="2:32">
      <c r="B35" s="136">
        <f t="shared" si="0"/>
        <v>2041</v>
      </c>
      <c r="C35" s="137"/>
      <c r="D35" s="129">
        <f t="shared" si="5"/>
        <v>94.96</v>
      </c>
      <c r="E35" s="129">
        <f t="shared" si="1"/>
        <v>40.33</v>
      </c>
      <c r="F35" s="129">
        <f t="shared" si="5"/>
        <v>0.56000000000000005</v>
      </c>
      <c r="G35" s="131">
        <f t="shared" si="6"/>
        <v>59.646118721461185</v>
      </c>
      <c r="H35" s="129">
        <f t="shared" si="2"/>
        <v>0</v>
      </c>
      <c r="I35" s="131">
        <f t="shared" si="7"/>
        <v>59.646118721461185</v>
      </c>
      <c r="J35" s="131">
        <f t="shared" si="8"/>
        <v>135.85</v>
      </c>
      <c r="K35" s="129">
        <f t="shared" si="3"/>
        <v>135.85</v>
      </c>
      <c r="L35" s="120"/>
      <c r="N35" s="118"/>
      <c r="R35" s="161"/>
      <c r="T35" s="162"/>
      <c r="U35" s="154"/>
      <c r="V35" s="154"/>
      <c r="W35" s="154"/>
      <c r="X35" s="154"/>
      <c r="Y35" s="154"/>
      <c r="Z35" s="154"/>
      <c r="AF35" s="154"/>
    </row>
    <row r="36" spans="2:32">
      <c r="B36" s="136">
        <f t="shared" si="0"/>
        <v>2042</v>
      </c>
      <c r="C36" s="137"/>
      <c r="D36" s="129">
        <f t="shared" si="5"/>
        <v>96.95</v>
      </c>
      <c r="E36" s="129">
        <f t="shared" si="1"/>
        <v>41.18</v>
      </c>
      <c r="F36" s="129">
        <f t="shared" si="5"/>
        <v>0.56999999999999995</v>
      </c>
      <c r="G36" s="131">
        <f t="shared" si="6"/>
        <v>60.897435897435891</v>
      </c>
      <c r="H36" s="129">
        <f t="shared" si="2"/>
        <v>0</v>
      </c>
      <c r="I36" s="131">
        <f t="shared" si="7"/>
        <v>60.897435897435891</v>
      </c>
      <c r="J36" s="131">
        <f t="shared" si="8"/>
        <v>138.69999999999999</v>
      </c>
      <c r="K36" s="129">
        <f t="shared" si="3"/>
        <v>138.69999999999999</v>
      </c>
      <c r="L36" s="120"/>
      <c r="N36" s="118"/>
      <c r="R36" s="161"/>
      <c r="T36" s="162"/>
      <c r="U36" s="154"/>
      <c r="V36" s="154"/>
      <c r="W36" s="154"/>
      <c r="X36" s="154"/>
      <c r="Y36" s="154"/>
      <c r="Z36" s="154"/>
      <c r="AF36" s="154"/>
    </row>
    <row r="37" spans="2:32">
      <c r="B37" s="136">
        <f t="shared" si="0"/>
        <v>2043</v>
      </c>
      <c r="C37" s="137"/>
      <c r="D37" s="129">
        <f t="shared" si="5"/>
        <v>98.99</v>
      </c>
      <c r="E37" s="129">
        <f t="shared" si="1"/>
        <v>42.04</v>
      </c>
      <c r="F37" s="129">
        <f t="shared" si="5"/>
        <v>0.57999999999999996</v>
      </c>
      <c r="G37" s="131">
        <f t="shared" si="6"/>
        <v>62.175096592904815</v>
      </c>
      <c r="H37" s="129">
        <f t="shared" si="2"/>
        <v>0</v>
      </c>
      <c r="I37" s="131">
        <f t="shared" si="7"/>
        <v>62.175096592904815</v>
      </c>
      <c r="J37" s="131">
        <f t="shared" si="8"/>
        <v>141.61000000000001</v>
      </c>
      <c r="K37" s="129">
        <f t="shared" si="3"/>
        <v>141.61000000000001</v>
      </c>
      <c r="L37" s="120"/>
      <c r="N37" s="118"/>
      <c r="R37" s="161"/>
      <c r="T37" s="162"/>
      <c r="U37" s="154"/>
      <c r="V37" s="154"/>
      <c r="W37" s="154"/>
      <c r="X37" s="154"/>
      <c r="Y37" s="154"/>
      <c r="Z37" s="154"/>
      <c r="AF37" s="154"/>
    </row>
    <row r="38" spans="2:32">
      <c r="B38" s="136"/>
      <c r="C38" s="137"/>
      <c r="D38" s="129"/>
      <c r="E38" s="129"/>
      <c r="F38" s="129"/>
      <c r="G38" s="131"/>
      <c r="H38" s="129"/>
      <c r="I38" s="131"/>
      <c r="J38" s="131"/>
      <c r="K38" s="129"/>
      <c r="L38" s="120"/>
      <c r="N38" s="118"/>
      <c r="R38" s="161"/>
      <c r="T38" s="162"/>
      <c r="U38" s="154"/>
      <c r="V38" s="154"/>
      <c r="W38" s="154"/>
      <c r="X38" s="154"/>
      <c r="Y38" s="154"/>
      <c r="Z38" s="154"/>
      <c r="AF38" s="154"/>
    </row>
    <row r="39" spans="2:32">
      <c r="B39" s="127"/>
      <c r="C39" s="132"/>
      <c r="D39" s="129"/>
      <c r="E39" s="129"/>
      <c r="F39" s="130"/>
      <c r="G39" s="129"/>
      <c r="H39" s="129"/>
      <c r="I39" s="131"/>
      <c r="J39" s="131"/>
      <c r="K39" s="138"/>
      <c r="R39" s="120"/>
    </row>
    <row r="40" spans="2:32">
      <c r="B40" s="127"/>
      <c r="C40" s="132"/>
      <c r="D40" s="129"/>
      <c r="E40" s="129"/>
      <c r="F40" s="130"/>
      <c r="G40" s="129"/>
      <c r="H40" s="129"/>
      <c r="I40" s="131"/>
      <c r="J40" s="131"/>
      <c r="K40" s="138"/>
      <c r="R40" s="120"/>
    </row>
    <row r="41" spans="2:32">
      <c r="R41" s="120"/>
    </row>
    <row r="42" spans="2:32" ht="13.8">
      <c r="B42" s="139" t="s">
        <v>25</v>
      </c>
      <c r="C42" s="140"/>
      <c r="D42" s="140"/>
      <c r="E42" s="140"/>
      <c r="F42" s="140"/>
      <c r="G42" s="140"/>
      <c r="H42" s="140"/>
      <c r="R42" s="120"/>
    </row>
    <row r="44" spans="2:32">
      <c r="B44" s="118" t="s">
        <v>62</v>
      </c>
      <c r="C44" s="141" t="s">
        <v>63</v>
      </c>
      <c r="D44" s="142" t="s">
        <v>102</v>
      </c>
    </row>
    <row r="45" spans="2:32">
      <c r="C45" s="141" t="str">
        <f>C7</f>
        <v>(a)</v>
      </c>
      <c r="D45" s="118" t="s">
        <v>64</v>
      </c>
    </row>
    <row r="46" spans="2:32">
      <c r="C46" s="141" t="str">
        <f>D7</f>
        <v>(b)</v>
      </c>
      <c r="D46" s="131" t="str">
        <f>"= "&amp;C7&amp;" x "&amp;C62</f>
        <v>= (a) x 0.05085</v>
      </c>
    </row>
    <row r="47" spans="2:32">
      <c r="C47" s="141" t="str">
        <f>G7</f>
        <v>(e)</v>
      </c>
      <c r="D47" s="131" t="str">
        <f>"= ("&amp;$D$7&amp;" + "&amp;$E$7&amp;") /  (8.76 x "&amp;TEXT(C63,"0.0%")&amp;")"</f>
        <v>= ((b) + (c)) /  (8.76 x 26.0%)</v>
      </c>
    </row>
    <row r="48" spans="2:32">
      <c r="C48" s="141" t="str">
        <f>I7</f>
        <v>(g)</v>
      </c>
      <c r="D48" s="131" t="str">
        <f>"= "&amp;$G$7&amp;" + "&amp;$H$7</f>
        <v>= (e) + (f)</v>
      </c>
    </row>
    <row r="49" spans="2:25">
      <c r="C49" s="141" t="str">
        <f>K7</f>
        <v>(i)</v>
      </c>
      <c r="D49" s="85" t="str">
        <f>D44</f>
        <v>Plant Costs  - 2019 IRP Update - Table 6.1 &amp; 6.2</v>
      </c>
    </row>
    <row r="50" spans="2:25">
      <c r="C50" s="141"/>
      <c r="D50" s="131"/>
    </row>
    <row r="51" spans="2:25" ht="13.8" thickBot="1"/>
    <row r="52" spans="2:25" ht="13.8" thickBot="1">
      <c r="C52" s="42" t="str">
        <f>B2&amp;" - "&amp;B3</f>
        <v>2019 IRP Southen Oregon Solar with Storage - 26% Capacity Factor</v>
      </c>
      <c r="D52" s="143"/>
      <c r="E52" s="143"/>
      <c r="F52" s="143"/>
      <c r="G52" s="143"/>
      <c r="H52" s="143"/>
      <c r="I52" s="144"/>
      <c r="J52" s="144"/>
      <c r="K52" s="145"/>
    </row>
    <row r="53" spans="2:25" ht="13.8" thickBot="1">
      <c r="C53" s="146" t="s">
        <v>65</v>
      </c>
      <c r="D53" s="147" t="s">
        <v>66</v>
      </c>
      <c r="E53" s="147"/>
      <c r="F53" s="147"/>
      <c r="G53" s="147"/>
      <c r="H53" s="147"/>
      <c r="I53" s="144"/>
      <c r="J53" s="144"/>
      <c r="K53" s="145"/>
    </row>
    <row r="54" spans="2:25">
      <c r="P54" s="118" t="s">
        <v>103</v>
      </c>
      <c r="Q54" s="279">
        <v>2024</v>
      </c>
    </row>
    <row r="55" spans="2:25">
      <c r="B55" s="85" t="s">
        <v>101</v>
      </c>
      <c r="C55" s="171">
        <v>1696.7441589156169</v>
      </c>
      <c r="D55" s="118" t="s">
        <v>64</v>
      </c>
      <c r="O55" s="347">
        <v>395.2</v>
      </c>
      <c r="P55" s="118" t="s">
        <v>32</v>
      </c>
      <c r="Q55" s="279" t="s">
        <v>150</v>
      </c>
      <c r="R55" s="279" t="s">
        <v>108</v>
      </c>
      <c r="T55" s="279" t="str">
        <f>$Q$55&amp;"Proposed Station Capital Costs"</f>
        <v>L1.YK1_PVSProposed Station Capital Costs</v>
      </c>
    </row>
    <row r="56" spans="2:25">
      <c r="B56" s="85" t="s">
        <v>101</v>
      </c>
      <c r="C56" s="273">
        <v>24.570618817436728</v>
      </c>
      <c r="D56" s="118" t="s">
        <v>67</v>
      </c>
      <c r="O56" s="347"/>
      <c r="P56" s="118" t="s">
        <v>32</v>
      </c>
      <c r="Q56" s="279"/>
      <c r="R56" s="120"/>
      <c r="T56" s="279" t="str">
        <f>$Q$55&amp;"Proposed Station Fixed Costs"</f>
        <v>L1.YK1_PVSProposed Station Fixed Costs</v>
      </c>
    </row>
    <row r="57" spans="2:25" ht="24" customHeight="1">
      <c r="B57" s="85"/>
      <c r="C57" s="275"/>
      <c r="D57" s="118" t="s">
        <v>105</v>
      </c>
      <c r="Q57" s="343" t="str">
        <f>Q55&amp;Q54</f>
        <v>L1.YK1_PVS2024</v>
      </c>
      <c r="T57" s="279" t="str">
        <f>$Q$55&amp;"Proposed Station Variable O&amp;M Costs"</f>
        <v>L1.YK1_PVSProposed Station Variable O&amp;M Costs</v>
      </c>
    </row>
    <row r="58" spans="2:25">
      <c r="B58" s="85" t="s">
        <v>101</v>
      </c>
      <c r="C58" s="273">
        <v>0</v>
      </c>
      <c r="D58" s="118" t="s">
        <v>68</v>
      </c>
      <c r="K58" s="120"/>
      <c r="L58" s="150"/>
      <c r="M58" s="52"/>
      <c r="N58" s="164"/>
      <c r="O58" s="52"/>
      <c r="P58" s="52"/>
      <c r="Q58" s="120" t="s">
        <v>234</v>
      </c>
      <c r="R58" s="120"/>
      <c r="T58" s="120"/>
      <c r="U58" s="120"/>
      <c r="V58" s="120"/>
      <c r="W58" s="120"/>
      <c r="X58" s="120"/>
      <c r="Y58" s="120"/>
    </row>
    <row r="59" spans="2:25">
      <c r="B59" s="85"/>
      <c r="C59" s="159"/>
      <c r="D59" s="118" t="s">
        <v>69</v>
      </c>
      <c r="I59" s="201" t="s">
        <v>90</v>
      </c>
      <c r="L59" s="152"/>
      <c r="M59" s="153"/>
      <c r="O59" s="151"/>
      <c r="P59" s="120"/>
      <c r="Q59" s="120"/>
      <c r="R59" s="120"/>
      <c r="T59" s="120"/>
      <c r="U59" s="120"/>
      <c r="V59" s="120"/>
      <c r="W59" s="120"/>
      <c r="X59" s="120"/>
      <c r="Y59" s="120"/>
    </row>
    <row r="60" spans="2:25">
      <c r="B60" s="366" t="str">
        <f>LEFT(RIGHT(INDEX('Table 3 TransCost'!$39:$39,1,MATCH(F60,'Table 3 TransCost'!$4:$4,0)),6),5)</f>
        <v>2024$</v>
      </c>
      <c r="C60" s="275">
        <f>INDEX('Table 3 TransCost'!$39:$39,1,MATCH(F60,'Table 3 TransCost'!$4:$4,0)+2)</f>
        <v>0.39132049215213044</v>
      </c>
      <c r="D60" s="118" t="s">
        <v>219</v>
      </c>
      <c r="F60" s="279" t="s">
        <v>183</v>
      </c>
      <c r="K60" s="152"/>
      <c r="L60" s="152"/>
      <c r="M60" s="152"/>
      <c r="N60" s="165"/>
      <c r="O60" s="151"/>
      <c r="P60" s="120"/>
      <c r="Q60" s="120"/>
      <c r="R60" s="120"/>
      <c r="T60" s="120"/>
      <c r="U60" s="120"/>
      <c r="V60" s="120"/>
      <c r="W60" s="120"/>
      <c r="X60" s="120"/>
      <c r="Y60" s="120"/>
    </row>
    <row r="61" spans="2:25">
      <c r="B61" s="85"/>
      <c r="C61" s="204"/>
      <c r="K61" s="152"/>
      <c r="L61" s="152"/>
      <c r="M61" s="152"/>
      <c r="N61" s="165"/>
      <c r="O61" s="152"/>
      <c r="R61" s="120"/>
      <c r="T61" s="120"/>
      <c r="U61" s="120"/>
      <c r="V61" s="120"/>
      <c r="W61" s="120"/>
      <c r="X61" s="120"/>
      <c r="Y61" s="120"/>
    </row>
    <row r="62" spans="2:25" ht="13.8">
      <c r="C62" s="274">
        <v>5.0849999999999999E-2</v>
      </c>
      <c r="D62" s="118" t="s">
        <v>36</v>
      </c>
      <c r="E62" s="118" t="s">
        <v>109</v>
      </c>
      <c r="K62" s="156"/>
      <c r="L62" s="157"/>
      <c r="M62" s="157"/>
      <c r="O62" s="158"/>
    </row>
    <row r="63" spans="2:25">
      <c r="C63" s="212">
        <v>0.26</v>
      </c>
      <c r="D63" s="118" t="s">
        <v>37</v>
      </c>
    </row>
    <row r="64" spans="2:25" ht="13.8" thickBot="1">
      <c r="D64" s="155"/>
    </row>
    <row r="65" spans="3:14" ht="13.8" thickBot="1">
      <c r="C65" s="40" t="str">
        <f>"Company Official Inflation Forecast Dated "&amp;TEXT('Table 4'!$H$5,"mmmm dd, yyyy")</f>
        <v>Company Official Inflation Forecast Dated December 31, 2019</v>
      </c>
      <c r="D65" s="143"/>
      <c r="E65" s="143"/>
      <c r="F65" s="143"/>
      <c r="G65" s="143"/>
      <c r="H65" s="143"/>
      <c r="I65" s="143"/>
      <c r="J65" s="143"/>
      <c r="K65" s="145"/>
    </row>
    <row r="66" spans="3:14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41"/>
      <c r="I66" s="87">
        <f>F74+1</f>
        <v>2035</v>
      </c>
      <c r="J66" s="41">
        <v>2.1000000000000001E-2</v>
      </c>
    </row>
    <row r="67" spans="3:14">
      <c r="C67" s="87">
        <f t="shared" ref="C67:C74" si="9">C66+1</f>
        <v>2018</v>
      </c>
      <c r="D67" s="41">
        <v>2.4E-2</v>
      </c>
      <c r="E67" s="85"/>
      <c r="F67" s="87">
        <f t="shared" ref="F67:F74" si="10">F66+1</f>
        <v>2027</v>
      </c>
      <c r="G67" s="41">
        <v>2.3E-2</v>
      </c>
      <c r="H67" s="41"/>
      <c r="I67" s="87">
        <f>I66+1</f>
        <v>2036</v>
      </c>
      <c r="J67" s="41">
        <v>2.1000000000000001E-2</v>
      </c>
    </row>
    <row r="68" spans="3:14">
      <c r="C68" s="87">
        <f t="shared" si="9"/>
        <v>2019</v>
      </c>
      <c r="D68" s="41">
        <v>1.7999999999999999E-2</v>
      </c>
      <c r="E68" s="85"/>
      <c r="F68" s="87">
        <f t="shared" si="10"/>
        <v>2028</v>
      </c>
      <c r="G68" s="41">
        <v>2.3E-2</v>
      </c>
      <c r="H68" s="41"/>
      <c r="I68" s="87">
        <f t="shared" ref="I68:I74" si="11">I67+1</f>
        <v>2037</v>
      </c>
      <c r="J68" s="41">
        <v>2.1000000000000001E-2</v>
      </c>
    </row>
    <row r="69" spans="3:14">
      <c r="C69" s="87">
        <f t="shared" si="9"/>
        <v>2020</v>
      </c>
      <c r="D69" s="41">
        <v>1.9E-2</v>
      </c>
      <c r="E69" s="85"/>
      <c r="F69" s="87">
        <f t="shared" si="10"/>
        <v>2029</v>
      </c>
      <c r="G69" s="41">
        <v>2.3E-2</v>
      </c>
      <c r="H69" s="41"/>
      <c r="I69" s="87">
        <f t="shared" si="11"/>
        <v>2038</v>
      </c>
      <c r="J69" s="41">
        <v>2.1000000000000001E-2</v>
      </c>
    </row>
    <row r="70" spans="3:14">
      <c r="C70" s="87">
        <f t="shared" si="9"/>
        <v>2021</v>
      </c>
      <c r="D70" s="41">
        <v>0.02</v>
      </c>
      <c r="E70" s="85"/>
      <c r="F70" s="87">
        <f t="shared" si="10"/>
        <v>2030</v>
      </c>
      <c r="G70" s="41">
        <v>2.1999999999999999E-2</v>
      </c>
      <c r="H70" s="41"/>
      <c r="I70" s="87">
        <f t="shared" si="11"/>
        <v>2039</v>
      </c>
      <c r="J70" s="41">
        <v>2.1000000000000001E-2</v>
      </c>
    </row>
    <row r="71" spans="3:14">
      <c r="C71" s="87">
        <f t="shared" si="9"/>
        <v>2022</v>
      </c>
      <c r="D71" s="41">
        <v>2.5000000000000001E-2</v>
      </c>
      <c r="E71" s="85"/>
      <c r="F71" s="87">
        <f t="shared" si="10"/>
        <v>2031</v>
      </c>
      <c r="G71" s="41">
        <v>2.1999999999999999E-2</v>
      </c>
      <c r="H71" s="41"/>
      <c r="I71" s="87">
        <f t="shared" si="11"/>
        <v>2040</v>
      </c>
      <c r="J71" s="41">
        <v>2.1000000000000001E-2</v>
      </c>
    </row>
    <row r="72" spans="3:14" s="120" customFormat="1">
      <c r="C72" s="87">
        <f t="shared" si="9"/>
        <v>2023</v>
      </c>
      <c r="D72" s="41">
        <v>2.5000000000000001E-2</v>
      </c>
      <c r="E72" s="86"/>
      <c r="F72" s="87">
        <f t="shared" si="10"/>
        <v>2032</v>
      </c>
      <c r="G72" s="41">
        <v>2.1999999999999999E-2</v>
      </c>
      <c r="H72" s="41"/>
      <c r="I72" s="87">
        <f t="shared" si="11"/>
        <v>2041</v>
      </c>
      <c r="J72" s="41">
        <v>2.1000000000000001E-2</v>
      </c>
      <c r="N72" s="165"/>
    </row>
    <row r="73" spans="3:14" s="120" customFormat="1">
      <c r="C73" s="87">
        <f t="shared" si="9"/>
        <v>2024</v>
      </c>
      <c r="D73" s="41">
        <v>2.4E-2</v>
      </c>
      <c r="E73" s="86"/>
      <c r="F73" s="87">
        <f t="shared" si="10"/>
        <v>2033</v>
      </c>
      <c r="G73" s="41">
        <v>2.1000000000000001E-2</v>
      </c>
      <c r="H73" s="41"/>
      <c r="I73" s="87">
        <f t="shared" si="11"/>
        <v>2042</v>
      </c>
      <c r="J73" s="41">
        <v>2.1000000000000001E-2</v>
      </c>
      <c r="N73" s="165"/>
    </row>
    <row r="74" spans="3:14" s="120" customFormat="1">
      <c r="C74" s="87">
        <f t="shared" si="9"/>
        <v>2025</v>
      </c>
      <c r="D74" s="41">
        <v>2.3E-2</v>
      </c>
      <c r="E74" s="86"/>
      <c r="F74" s="87">
        <f t="shared" si="10"/>
        <v>2034</v>
      </c>
      <c r="G74" s="41">
        <v>2.1000000000000001E-2</v>
      </c>
      <c r="H74" s="41"/>
      <c r="I74" s="87">
        <f t="shared" si="11"/>
        <v>2043</v>
      </c>
      <c r="J74" s="41">
        <v>2.1000000000000001E-2</v>
      </c>
      <c r="N74" s="165"/>
    </row>
    <row r="75" spans="3:14" s="120" customFormat="1">
      <c r="N75" s="165"/>
    </row>
    <row r="76" spans="3:14" s="120" customFormat="1">
      <c r="N76" s="165"/>
    </row>
    <row r="93" spans="3:4">
      <c r="C93" s="151"/>
      <c r="D93" s="155"/>
    </row>
    <row r="94" spans="3:4">
      <c r="C94" s="151"/>
      <c r="D94" s="155"/>
    </row>
    <row r="95" spans="3:4">
      <c r="C95" s="151"/>
      <c r="D95" s="155"/>
    </row>
    <row r="96" spans="3:4">
      <c r="C96" s="151"/>
      <c r="D96" s="155"/>
    </row>
    <row r="97" spans="3:4">
      <c r="C97" s="151"/>
      <c r="D97" s="155"/>
    </row>
    <row r="98" spans="3:4">
      <c r="C98" s="151"/>
      <c r="D98" s="155"/>
    </row>
    <row r="99" spans="3:4">
      <c r="C99" s="151"/>
      <c r="D99" s="155"/>
    </row>
    <row r="100" spans="3:4">
      <c r="C100" s="151"/>
      <c r="D100" s="155"/>
    </row>
    <row r="101" spans="3:4">
      <c r="C101" s="151"/>
      <c r="D101" s="155"/>
    </row>
    <row r="102" spans="3:4">
      <c r="C102" s="151"/>
      <c r="D102" s="155"/>
    </row>
  </sheetData>
  <printOptions horizontalCentered="1"/>
  <pageMargins left="0.8" right="0.3" top="0.4" bottom="0.4" header="0.5" footer="0.2"/>
  <pageSetup scale="58" orientation="landscape" r:id="rId1"/>
  <headerFooter alignWithMargins="0"/>
  <rowBreaks count="1" manualBreakCount="1">
    <brk id="51" max="1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T277"/>
  <sheetViews>
    <sheetView view="pageBreakPreview" topLeftCell="A2" zoomScale="60" zoomScaleNormal="70" workbookViewId="0">
      <selection activeCell="B2" sqref="B2"/>
    </sheetView>
  </sheetViews>
  <sheetFormatPr defaultColWidth="9.33203125" defaultRowHeight="13.2" outlineLevelRow="1"/>
  <cols>
    <col min="1" max="1" width="18.44140625" style="56" customWidth="1"/>
    <col min="2" max="2" width="22.77734375" style="56" customWidth="1"/>
    <col min="3" max="3" width="18.109375" style="56" customWidth="1"/>
    <col min="4" max="4" width="18.33203125" style="56" customWidth="1"/>
    <col min="5" max="5" width="18.44140625" style="56" customWidth="1"/>
    <col min="6" max="7" width="16.109375" style="56" customWidth="1"/>
    <col min="8" max="8" width="3.77734375" style="56" customWidth="1"/>
    <col min="9" max="9" width="9.44140625" style="56" customWidth="1"/>
    <col min="10" max="11" width="10" style="56" customWidth="1"/>
    <col min="12" max="12" width="9.33203125" style="56" customWidth="1"/>
    <col min="13" max="13" width="21.109375" style="56" customWidth="1"/>
    <col min="14" max="14" width="20" style="56" customWidth="1"/>
    <col min="15" max="15" width="14.6640625" style="56" customWidth="1"/>
    <col min="16" max="16" width="14.33203125" style="56" customWidth="1"/>
    <col min="17" max="17" width="14.6640625" style="56" customWidth="1"/>
    <col min="18" max="18" width="13.6640625" style="56" customWidth="1"/>
    <col min="19" max="19" width="16" style="56" customWidth="1"/>
    <col min="20" max="20" width="15.109375" style="56" bestFit="1" customWidth="1"/>
    <col min="21" max="16384" width="9.33203125" style="56"/>
  </cols>
  <sheetData>
    <row r="1" spans="1:19" s="3" customFormat="1" ht="15.6" hidden="1">
      <c r="B1" s="1" t="s">
        <v>35</v>
      </c>
      <c r="C1" s="1"/>
      <c r="D1" s="11"/>
      <c r="E1" s="11"/>
      <c r="F1" s="11"/>
      <c r="G1" s="11"/>
      <c r="H1" s="32"/>
      <c r="I1" s="94"/>
      <c r="J1" s="94"/>
      <c r="K1" s="94"/>
    </row>
    <row r="2" spans="1:19" ht="5.25" customHeight="1"/>
    <row r="3" spans="1:19" ht="15.6">
      <c r="B3" s="1" t="str">
        <f>"Table "&amp;RIGHT('Table 4'!B3,1)+1</f>
        <v>Table 5</v>
      </c>
      <c r="C3" s="83"/>
      <c r="D3" s="83"/>
      <c r="E3" s="83"/>
      <c r="F3" s="83"/>
      <c r="G3" s="83"/>
      <c r="M3" s="56" t="s">
        <v>54</v>
      </c>
      <c r="O3" s="115"/>
    </row>
    <row r="4" spans="1:19" ht="26.4">
      <c r="B4" s="83" t="str">
        <f ca="1">'Table 1'!B5</f>
        <v>Utah 2019.Q4 - 10.0 MW and 100.0% CF</v>
      </c>
      <c r="C4" s="83"/>
      <c r="D4" s="83"/>
      <c r="E4" s="83"/>
      <c r="F4" s="83"/>
      <c r="G4" s="83"/>
      <c r="K4" s="56">
        <f>MIN(K13:K24)</f>
        <v>43831</v>
      </c>
      <c r="M4" s="57" t="s">
        <v>236</v>
      </c>
      <c r="P4" s="223" t="s">
        <v>228</v>
      </c>
      <c r="Q4" s="223" t="s">
        <v>218</v>
      </c>
      <c r="R4" s="223" t="s">
        <v>93</v>
      </c>
      <c r="S4" s="223" t="s">
        <v>229</v>
      </c>
    </row>
    <row r="5" spans="1:19">
      <c r="B5" s="83" t="str">
        <f>TEXT($K$5,"MMMM YYYY")&amp;"  through  "&amp;TEXT($K$6,"MMMM YYYY")</f>
        <v>January 2020  through  December 2034</v>
      </c>
      <c r="C5" s="83"/>
      <c r="D5" s="83"/>
      <c r="E5" s="83"/>
      <c r="F5" s="83"/>
      <c r="G5" s="83"/>
      <c r="J5" s="56" t="s">
        <v>38</v>
      </c>
      <c r="K5" s="192">
        <f>MIN(K13:K24)</f>
        <v>43831</v>
      </c>
      <c r="M5" s="56" t="s">
        <v>39</v>
      </c>
      <c r="O5" s="3" t="s">
        <v>79</v>
      </c>
      <c r="P5" s="5">
        <f>13+12</f>
        <v>25</v>
      </c>
      <c r="Q5" s="5">
        <f>13+12*3</f>
        <v>49</v>
      </c>
      <c r="R5" s="5">
        <v>13</v>
      </c>
      <c r="S5" s="5">
        <f>R5+24</f>
        <v>37</v>
      </c>
    </row>
    <row r="6" spans="1:19">
      <c r="B6" s="83" t="s">
        <v>40</v>
      </c>
      <c r="C6" s="83"/>
      <c r="D6" s="83"/>
      <c r="E6" s="83"/>
      <c r="F6" s="83"/>
      <c r="G6" s="83"/>
      <c r="J6" s="56" t="s">
        <v>41</v>
      </c>
      <c r="K6" s="192">
        <f>EDATE(K5,15*12-1)</f>
        <v>49279</v>
      </c>
      <c r="M6" s="57">
        <v>10</v>
      </c>
      <c r="N6" s="56" t="s">
        <v>32</v>
      </c>
      <c r="O6" s="5" t="s">
        <v>80</v>
      </c>
      <c r="P6">
        <f>P5+15*12-1</f>
        <v>204</v>
      </c>
      <c r="Q6">
        <f>Q5+15*12-1</f>
        <v>228</v>
      </c>
      <c r="R6">
        <f>R5+179</f>
        <v>192</v>
      </c>
      <c r="S6">
        <f>S5+179</f>
        <v>216</v>
      </c>
    </row>
    <row r="7" spans="1:19">
      <c r="A7" s="107" t="str">
        <f>Q4</f>
        <v>15 Year Starting 2023</v>
      </c>
      <c r="B7" s="175"/>
      <c r="C7" s="58">
        <f ca="1">NPV($K$9,INDIRECT("C"&amp;$Q$5&amp;":C"&amp;$Q$6))</f>
        <v>19466382.574684966</v>
      </c>
      <c r="D7" s="58">
        <f ca="1">NPV($K$9,INDIRECT("d"&amp;$Q$5&amp;":d"&amp;$Q$6))</f>
        <v>8659028.520697346</v>
      </c>
      <c r="E7" s="58">
        <f ca="1">NPV($K$9,INDIRECT("e"&amp;$Q$5&amp;":e"&amp;$Q$6))</f>
        <v>28125411.095382314</v>
      </c>
      <c r="F7" s="58">
        <f ca="1">NPV($K$9,INDIRECT("f"&amp;$Q$5&amp;":f"&amp;$Q$6))</f>
        <v>827527.70087881282</v>
      </c>
      <c r="G7" s="91">
        <f ca="1">($C7+D7)/$F7</f>
        <v>33.987274462853456</v>
      </c>
      <c r="M7" s="111">
        <f ca="1">SUM(OFFSET(F12,MATCH(K5,B13:B24,0),0,12))/(EDATE(K5,12)-K5)/24/Study_MW</f>
        <v>1</v>
      </c>
      <c r="N7" s="88" t="s">
        <v>34</v>
      </c>
    </row>
    <row r="8" spans="1:19">
      <c r="A8" s="107"/>
      <c r="B8" s="107" t="str">
        <f>"Nominal NPV at "&amp;TEXT(J9,"0.00%")&amp;" Discount Rate"</f>
        <v>Nominal NPV at 6.92% Discount Rate</v>
      </c>
      <c r="J8" s="56" t="str">
        <f>'Table 1'!I38</f>
        <v>Discount Rate - 2019 IRP Update</v>
      </c>
    </row>
    <row r="9" spans="1:19">
      <c r="A9" s="107" t="str">
        <f>S4</f>
        <v>15 Year Starting 2022</v>
      </c>
      <c r="C9" s="58">
        <f ca="1">NPV($K$9,INDIRECT("C"&amp;$S$5&amp;":C"&amp;$S$6))</f>
        <v>18436514.10872468</v>
      </c>
      <c r="D9" s="58">
        <f ca="1">NPV($K$9,INDIRECT("d"&amp;$S$5&amp;":d"&amp;$S$6))</f>
        <v>7580150.2182779433</v>
      </c>
      <c r="E9" s="58">
        <f ca="1">NPV($K$9,INDIRECT("e"&amp;$S$5&amp;":e"&amp;$S$6))</f>
        <v>26016664.327002633</v>
      </c>
      <c r="F9" s="58">
        <f ca="1">NPV($K$9,INDIRECT("f"&amp;$S$5&amp;":f"&amp;$S$6))</f>
        <v>827487.49289174087</v>
      </c>
      <c r="G9" s="91">
        <f ca="1">($C9+D9)/$F9</f>
        <v>31.440552939458566</v>
      </c>
      <c r="J9" s="110">
        <f>'Table 1'!I39</f>
        <v>6.9199999999999998E-2</v>
      </c>
      <c r="K9" s="93">
        <f>((1+J9)^(1/12))-1</f>
        <v>5.5914663265468345E-3</v>
      </c>
    </row>
    <row r="10" spans="1:19">
      <c r="A10" s="107" t="str">
        <f>R4</f>
        <v>15 Year Starting 2020</v>
      </c>
      <c r="C10" s="58">
        <f ca="1">NPV($K$9,INDIRECT("C"&amp;$R$5&amp;":C"&amp;$R$6))</f>
        <v>16605637.717196235</v>
      </c>
      <c r="D10" s="58">
        <f ca="1">NPV($K$9,INDIRECT("d"&amp;$R$5&amp;":d"&amp;$R$6))</f>
        <v>5658395.4030175554</v>
      </c>
      <c r="E10" s="58">
        <f ca="1">NPV($K$9,INDIRECT("e"&amp;$R$5&amp;":e"&amp;$R$6))</f>
        <v>22264033.120213795</v>
      </c>
      <c r="F10" s="58">
        <f ca="1">NPV($K$9,INDIRECT("f"&amp;$R$5&amp;":f"&amp;$R$6))</f>
        <v>827570.6912585902</v>
      </c>
      <c r="G10" s="91">
        <f ca="1">($C10+D10)/$F10</f>
        <v>26.902877730425775</v>
      </c>
      <c r="N10" s="59"/>
    </row>
    <row r="11" spans="1:19">
      <c r="B11" s="92"/>
      <c r="C11" s="61" t="s">
        <v>18</v>
      </c>
      <c r="D11" s="62" t="s">
        <v>42</v>
      </c>
      <c r="E11" s="62" t="s">
        <v>43</v>
      </c>
      <c r="F11" s="62" t="s">
        <v>43</v>
      </c>
      <c r="G11" s="63" t="s">
        <v>51</v>
      </c>
    </row>
    <row r="12" spans="1:19">
      <c r="B12" s="67" t="s">
        <v>44</v>
      </c>
      <c r="C12" s="61" t="s">
        <v>45</v>
      </c>
      <c r="D12" s="65" t="str">
        <f>TEXT((SUM(F25:F72)/(8760*3+8784))/Study_MW,"0.0%")&amp;" CF"</f>
        <v>100.0% CF</v>
      </c>
      <c r="E12" s="66" t="s">
        <v>50</v>
      </c>
      <c r="F12" s="67" t="s">
        <v>46</v>
      </c>
      <c r="G12" s="65" t="str">
        <f>D12</f>
        <v>100.0% CF</v>
      </c>
      <c r="I12" s="62" t="s">
        <v>47</v>
      </c>
      <c r="J12" s="68" t="s">
        <v>0</v>
      </c>
      <c r="K12" s="68" t="s">
        <v>48</v>
      </c>
      <c r="L12" s="68" t="s">
        <v>47</v>
      </c>
      <c r="M12" s="68"/>
      <c r="N12" s="63"/>
      <c r="P12" s="56" t="s">
        <v>43</v>
      </c>
      <c r="Q12" s="56" t="s">
        <v>70</v>
      </c>
      <c r="R12" s="56" t="s">
        <v>71</v>
      </c>
    </row>
    <row r="13" spans="1:19">
      <c r="B13" s="74">
        <f>[11]NPC!$F$3</f>
        <v>43831</v>
      </c>
      <c r="C13" s="69">
        <f>IF(F13="","",-INDEX([11]Delta!$F$1:$EE$997,$L$13,$I13))</f>
        <v>193143.7730640471</v>
      </c>
      <c r="D13" s="70">
        <f>IF(ISNUMBER($F13),VLOOKUP($J13,'Table 1'!$B$13:$C$33,2,FALSE)/12*1000*Study_MW,"")</f>
        <v>0</v>
      </c>
      <c r="E13" s="71">
        <f t="shared" ref="E13:E17" si="0">IF(ISNUMBER(C13+D13),C13+D13,"")</f>
        <v>193143.7730640471</v>
      </c>
      <c r="F13" s="69">
        <f>IF(INDEX([11]Delta!$F$1:$EE$997,$L$14,$I13)=0,"",INDEX([11]Delta!$F$1:$EE$997,$L$14,$I13))</f>
        <v>7440</v>
      </c>
      <c r="G13" s="72">
        <f t="shared" ref="G13:G17" si="1">IF(ISNUMBER($F13),E13/$F13,"")</f>
        <v>25.960184551619232</v>
      </c>
      <c r="I13" s="60">
        <v>1</v>
      </c>
      <c r="J13" s="73">
        <f>YEAR(B13)</f>
        <v>2020</v>
      </c>
      <c r="K13" s="74">
        <f t="shared" ref="K13:K24" si="2">IF(ISNUMBER(F13),B13,"")</f>
        <v>43831</v>
      </c>
      <c r="L13" s="56">
        <f>MATCH(M13,[11]Delta!$A$1:$A$997,FALSE)</f>
        <v>356</v>
      </c>
      <c r="M13" s="56" t="s">
        <v>49</v>
      </c>
    </row>
    <row r="14" spans="1:19">
      <c r="B14" s="78">
        <f t="shared" ref="B14:B77" si="3">EDATE(B13,1)</f>
        <v>43862</v>
      </c>
      <c r="C14" s="75">
        <f>IF(F14="","",-INDEX([11]Delta!$F$1:$EE$997,$L$13,$I14))</f>
        <v>68017.492035239935</v>
      </c>
      <c r="D14" s="71">
        <f>IF(ISNUMBER($F14),VLOOKUP($J14,'Table 1'!$B$13:$C$33,2,FALSE)/12*1000*Study_MW,"")</f>
        <v>0</v>
      </c>
      <c r="E14" s="71">
        <f t="shared" si="0"/>
        <v>68017.492035239935</v>
      </c>
      <c r="F14" s="75">
        <f>IF(INDEX([11]Delta!$F$1:$EE$997,$L$14,$I14)=0,"",INDEX([11]Delta!$F$1:$EE$997,$L$14,$I14))</f>
        <v>6960</v>
      </c>
      <c r="G14" s="76">
        <f t="shared" si="1"/>
        <v>9.7726281659827485</v>
      </c>
      <c r="I14" s="77">
        <f>I13+1</f>
        <v>2</v>
      </c>
      <c r="J14" s="73">
        <f t="shared" ref="J14:J77" si="4">YEAR(B14)</f>
        <v>2020</v>
      </c>
      <c r="K14" s="78">
        <f t="shared" si="2"/>
        <v>43862</v>
      </c>
      <c r="L14" s="56">
        <f>MATCH(M14,[11]Delta!$C$304:$C$507,FALSE)+ROW([11]Delta!$C$303)+2</f>
        <v>452</v>
      </c>
      <c r="M14" s="90" t="str">
        <f>CHOOSE([11]NPC!$EQ$84,[11]NPC!$EI$84,[11]NPC!$EK$84,[11]NPC!$EM$84,[11]NPC!$EO$84)</f>
        <v>Avoided Cost Resource</v>
      </c>
    </row>
    <row r="15" spans="1:19">
      <c r="B15" s="78">
        <f t="shared" si="3"/>
        <v>43891</v>
      </c>
      <c r="C15" s="75">
        <f>IF(F15="","",-INDEX([11]Delta!$F$1:$EE$997,$L$13,$I15))</f>
        <v>96995.068763181567</v>
      </c>
      <c r="D15" s="71">
        <f>IF(ISNUMBER($F15),VLOOKUP($J15,'Table 1'!$B$13:$C$33,2,FALSE)/12*1000*Study_MW,"")</f>
        <v>0</v>
      </c>
      <c r="E15" s="71">
        <f t="shared" si="0"/>
        <v>96995.068763181567</v>
      </c>
      <c r="F15" s="75">
        <f>IF(INDEX([11]Delta!$F$1:$EE$997,$L$14,$I15)=0,"",INDEX([11]Delta!$F$1:$EE$997,$L$14,$I15))</f>
        <v>7440</v>
      </c>
      <c r="G15" s="76">
        <f t="shared" si="1"/>
        <v>13.036971607954511</v>
      </c>
      <c r="I15" s="77">
        <f t="shared" ref="I15:I24" si="5">I14+1</f>
        <v>3</v>
      </c>
      <c r="J15" s="73">
        <f t="shared" si="4"/>
        <v>2020</v>
      </c>
      <c r="K15" s="78">
        <f t="shared" si="2"/>
        <v>43891</v>
      </c>
    </row>
    <row r="16" spans="1:19">
      <c r="B16" s="78">
        <f t="shared" si="3"/>
        <v>43922</v>
      </c>
      <c r="C16" s="75">
        <f>IF(F16="","",-INDEX([11]Delta!$F$1:$EE$997,$L$13,$I16))</f>
        <v>86640.310908645391</v>
      </c>
      <c r="D16" s="71">
        <f>IF(ISNUMBER($F16),VLOOKUP($J16,'Table 1'!$B$13:$C$33,2,FALSE)/12*1000*Study_MW,"")</f>
        <v>0</v>
      </c>
      <c r="E16" s="71">
        <f t="shared" si="0"/>
        <v>86640.310908645391</v>
      </c>
      <c r="F16" s="75">
        <f>IF(INDEX([11]Delta!$F$1:$EE$997,$L$14,$I16)=0,"",INDEX([11]Delta!$F$1:$EE$997,$L$14,$I16))</f>
        <v>7200</v>
      </c>
      <c r="G16" s="76">
        <f t="shared" si="1"/>
        <v>12.033376515089637</v>
      </c>
      <c r="I16" s="77">
        <f t="shared" si="5"/>
        <v>4</v>
      </c>
      <c r="J16" s="73">
        <f t="shared" si="4"/>
        <v>2020</v>
      </c>
      <c r="K16" s="78">
        <f t="shared" si="2"/>
        <v>43922</v>
      </c>
      <c r="L16" s="73">
        <f>YEAR(B13)</f>
        <v>2020</v>
      </c>
      <c r="M16" s="56">
        <f>SUMIF($J$13:$J$264,L16,$C$13:$C$264)</f>
        <v>1392792.9893995374</v>
      </c>
      <c r="N16" s="56">
        <f>SUMIF($J$13:$J$264,L16,$D$13:$D$264)</f>
        <v>0</v>
      </c>
      <c r="O16" s="56">
        <f t="shared" ref="O16:O25" si="6">SUMIF($J$13:$J$264,L16,$F$13:$F$264)</f>
        <v>87840</v>
      </c>
      <c r="P16" s="114">
        <f t="shared" ref="P16:P25" si="7">(M16+N16)/O16</f>
        <v>15.856022192617685</v>
      </c>
      <c r="Q16" s="167">
        <f>M16/O16</f>
        <v>15.856022192617685</v>
      </c>
      <c r="R16" s="167">
        <f>IFERROR(N16/O16,0)</f>
        <v>0</v>
      </c>
    </row>
    <row r="17" spans="2:18">
      <c r="B17" s="78">
        <f t="shared" si="3"/>
        <v>43952</v>
      </c>
      <c r="C17" s="75">
        <f>IF(F17="","",-INDEX([11]Delta!$F$1:$EE$997,$L$13,$I17))</f>
        <v>94007.679042935371</v>
      </c>
      <c r="D17" s="71">
        <f>IF(ISNUMBER($F17),VLOOKUP($J17,'Table 1'!$B$13:$C$33,2,FALSE)/12*1000*Study_MW,"")</f>
        <v>0</v>
      </c>
      <c r="E17" s="71">
        <f t="shared" si="0"/>
        <v>94007.679042935371</v>
      </c>
      <c r="F17" s="75">
        <f>IF(INDEX([11]Delta!$F$1:$EE$997,$L$14,$I17)=0,"",INDEX([11]Delta!$F$1:$EE$997,$L$14,$I17))</f>
        <v>7440</v>
      </c>
      <c r="G17" s="76">
        <f t="shared" si="1"/>
        <v>12.635440731577335</v>
      </c>
      <c r="I17" s="77">
        <f t="shared" si="5"/>
        <v>5</v>
      </c>
      <c r="J17" s="73">
        <f t="shared" si="4"/>
        <v>2020</v>
      </c>
      <c r="K17" s="78">
        <f t="shared" si="2"/>
        <v>43952</v>
      </c>
      <c r="L17" s="73">
        <f>L16+1</f>
        <v>2021</v>
      </c>
      <c r="M17" s="56">
        <f>SUMIF($J$13:$J$264,L17,$C$13:$C$264)</f>
        <v>1463982.146195963</v>
      </c>
      <c r="N17" s="56">
        <f t="shared" ref="N17:N36" si="8">SUMIF($J$13:$J$264,L17,$D$13:$D$264)</f>
        <v>0</v>
      </c>
      <c r="O17" s="56">
        <f t="shared" si="6"/>
        <v>87600</v>
      </c>
      <c r="P17" s="114">
        <f t="shared" si="7"/>
        <v>16.712124956574922</v>
      </c>
      <c r="Q17" s="167">
        <f t="shared" ref="Q17:Q33" si="9">M17/O17</f>
        <v>16.712124956574922</v>
      </c>
      <c r="R17" s="167">
        <f t="shared" ref="R17:R33" si="10">IFERROR(N17/O17,0)</f>
        <v>0</v>
      </c>
    </row>
    <row r="18" spans="2:18">
      <c r="B18" s="78">
        <f t="shared" si="3"/>
        <v>43983</v>
      </c>
      <c r="C18" s="75">
        <f>IF(F18="","",-INDEX([11]Delta!$F$1:$EE$997,$L$13,$I18))</f>
        <v>99259.290004834533</v>
      </c>
      <c r="D18" s="71">
        <f>IF(ISNUMBER($F18),VLOOKUP($J18,'Table 1'!$B$13:$C$33,2,FALSE)/12*1000*Study_MW,"")</f>
        <v>0</v>
      </c>
      <c r="E18" s="71">
        <f t="shared" ref="E18:E19" si="11">IF(ISNUMBER(C18+D18),C18+D18,"")</f>
        <v>99259.290004834533</v>
      </c>
      <c r="F18" s="75">
        <f>IF(INDEX([11]Delta!$F$1:$EE$997,$L$14,$I18)=0,"",INDEX([11]Delta!$F$1:$EE$997,$L$14,$I18))</f>
        <v>7200</v>
      </c>
      <c r="G18" s="76">
        <f t="shared" ref="G18:G19" si="12">IF(ISNUMBER($F18),E18/$F18,"")</f>
        <v>13.786012500671463</v>
      </c>
      <c r="I18" s="77">
        <f t="shared" si="5"/>
        <v>6</v>
      </c>
      <c r="J18" s="73">
        <f t="shared" si="4"/>
        <v>2020</v>
      </c>
      <c r="K18" s="78">
        <f t="shared" si="2"/>
        <v>43983</v>
      </c>
      <c r="L18" s="73">
        <f t="shared" ref="L18:L37" si="13">L17+1</f>
        <v>2022</v>
      </c>
      <c r="M18" s="56">
        <f t="shared" ref="M18:M36" si="14">SUMIF($J$13:$J$264,L18,$C$13:$C$264)</f>
        <v>1461841.5300270319</v>
      </c>
      <c r="N18" s="56">
        <f t="shared" si="8"/>
        <v>0</v>
      </c>
      <c r="O18" s="56">
        <f t="shared" si="6"/>
        <v>87600</v>
      </c>
      <c r="P18" s="114">
        <f t="shared" si="7"/>
        <v>16.687688698938722</v>
      </c>
      <c r="Q18" s="167">
        <f t="shared" si="9"/>
        <v>16.687688698938722</v>
      </c>
      <c r="R18" s="167">
        <f t="shared" si="10"/>
        <v>0</v>
      </c>
    </row>
    <row r="19" spans="2:18">
      <c r="B19" s="78">
        <f t="shared" si="3"/>
        <v>44013</v>
      </c>
      <c r="C19" s="75">
        <f>IF(F19="","",-INDEX([11]Delta!$F$1:$EE$997,$L$13,$I19))</f>
        <v>202614.4527336359</v>
      </c>
      <c r="D19" s="71">
        <f>IF(ISNUMBER($F19),VLOOKUP($J19,'Table 1'!$B$13:$C$33,2,FALSE)/12*1000*Study_MW,"")</f>
        <v>0</v>
      </c>
      <c r="E19" s="71">
        <f t="shared" si="11"/>
        <v>202614.4527336359</v>
      </c>
      <c r="F19" s="75">
        <f>IF(INDEX([11]Delta!$F$1:$EE$997,$L$14,$I19)=0,"",INDEX([11]Delta!$F$1:$EE$997,$L$14,$I19))</f>
        <v>7440</v>
      </c>
      <c r="G19" s="76">
        <f t="shared" si="12"/>
        <v>27.233125367424179</v>
      </c>
      <c r="I19" s="77">
        <f t="shared" si="5"/>
        <v>7</v>
      </c>
      <c r="J19" s="73">
        <f t="shared" si="4"/>
        <v>2020</v>
      </c>
      <c r="K19" s="78">
        <f t="shared" si="2"/>
        <v>44013</v>
      </c>
      <c r="L19" s="73">
        <f t="shared" si="13"/>
        <v>2023</v>
      </c>
      <c r="M19" s="56">
        <f t="shared" si="14"/>
        <v>1521110.9359128922</v>
      </c>
      <c r="N19" s="56">
        <f t="shared" si="8"/>
        <v>0</v>
      </c>
      <c r="O19" s="56">
        <f t="shared" si="6"/>
        <v>87600</v>
      </c>
      <c r="P19" s="114">
        <f t="shared" si="7"/>
        <v>17.364280090329821</v>
      </c>
      <c r="Q19" s="167">
        <f t="shared" si="9"/>
        <v>17.364280090329821</v>
      </c>
      <c r="R19" s="167">
        <f t="shared" si="10"/>
        <v>0</v>
      </c>
    </row>
    <row r="20" spans="2:18">
      <c r="B20" s="78">
        <f t="shared" si="3"/>
        <v>44044</v>
      </c>
      <c r="C20" s="75">
        <f>IF(F20="","",-INDEX([11]Delta!$F$1:$EE$997,$L$13,$I20))</f>
        <v>209085.15485522151</v>
      </c>
      <c r="D20" s="71">
        <f>IF(ISNUMBER($F20),VLOOKUP($J20,'Table 1'!$B$13:$C$33,2,FALSE)/12*1000*Study_MW,"")</f>
        <v>0</v>
      </c>
      <c r="E20" s="71">
        <f t="shared" ref="E20:E22" si="15">IF(ISNUMBER(C20+D20),C20+D20,"")</f>
        <v>209085.15485522151</v>
      </c>
      <c r="F20" s="75">
        <f>IF(INDEX([11]Delta!$F$1:$EE$997,$L$14,$I20)=0,"",INDEX([11]Delta!$F$1:$EE$997,$L$14,$I20))</f>
        <v>7440</v>
      </c>
      <c r="G20" s="76">
        <f t="shared" ref="G20:G77" si="16">IF(ISNUMBER($F20),E20/$F20,"")</f>
        <v>28.10284339451902</v>
      </c>
      <c r="I20" s="77">
        <f t="shared" si="5"/>
        <v>8</v>
      </c>
      <c r="J20" s="73">
        <f t="shared" si="4"/>
        <v>2020</v>
      </c>
      <c r="K20" s="78">
        <f t="shared" si="2"/>
        <v>44044</v>
      </c>
      <c r="L20" s="73">
        <f t="shared" si="13"/>
        <v>2024</v>
      </c>
      <c r="M20" s="56">
        <f t="shared" si="14"/>
        <v>1053545.5052673519</v>
      </c>
      <c r="N20" s="56">
        <f t="shared" si="8"/>
        <v>0</v>
      </c>
      <c r="O20" s="56">
        <f t="shared" si="6"/>
        <v>87840</v>
      </c>
      <c r="P20" s="114">
        <f t="shared" si="7"/>
        <v>11.993915132825045</v>
      </c>
      <c r="Q20" s="167">
        <f t="shared" si="9"/>
        <v>11.993915132825045</v>
      </c>
      <c r="R20" s="167">
        <f t="shared" si="10"/>
        <v>0</v>
      </c>
    </row>
    <row r="21" spans="2:18">
      <c r="B21" s="78">
        <f t="shared" si="3"/>
        <v>44075</v>
      </c>
      <c r="C21" s="75">
        <f>IF(F21="","",-INDEX([11]Delta!$F$1:$EE$997,$L$13,$I21))</f>
        <v>106544.00566595793</v>
      </c>
      <c r="D21" s="71">
        <f>IF(ISNUMBER($F21),VLOOKUP($J21,'Table 1'!$B$13:$C$33,2,FALSE)/12*1000*Study_MW,"")</f>
        <v>0</v>
      </c>
      <c r="E21" s="71">
        <f t="shared" si="15"/>
        <v>106544.00566595793</v>
      </c>
      <c r="F21" s="75">
        <f>IF(INDEX([11]Delta!$F$1:$EE$997,$L$14,$I21)=0,"",INDEX([11]Delta!$F$1:$EE$997,$L$14,$I21))</f>
        <v>7200</v>
      </c>
      <c r="G21" s="76">
        <f t="shared" si="16"/>
        <v>14.79777856471638</v>
      </c>
      <c r="I21" s="77">
        <f t="shared" si="5"/>
        <v>9</v>
      </c>
      <c r="J21" s="73">
        <f t="shared" si="4"/>
        <v>2020</v>
      </c>
      <c r="K21" s="78">
        <f t="shared" si="2"/>
        <v>44075</v>
      </c>
      <c r="L21" s="73">
        <f t="shared" si="13"/>
        <v>2025</v>
      </c>
      <c r="M21" s="56">
        <f t="shared" si="14"/>
        <v>1136885.4470087588</v>
      </c>
      <c r="N21" s="56">
        <f t="shared" si="8"/>
        <v>0</v>
      </c>
      <c r="O21" s="56">
        <f t="shared" si="6"/>
        <v>87600</v>
      </c>
      <c r="P21" s="114">
        <f t="shared" si="7"/>
        <v>12.978144372246105</v>
      </c>
      <c r="Q21" s="167">
        <f t="shared" si="9"/>
        <v>12.978144372246105</v>
      </c>
      <c r="R21" s="167">
        <f t="shared" si="10"/>
        <v>0</v>
      </c>
    </row>
    <row r="22" spans="2:18">
      <c r="B22" s="78">
        <f t="shared" si="3"/>
        <v>44105</v>
      </c>
      <c r="C22" s="75">
        <f>IF(F22="","",-INDEX([11]Delta!$F$1:$EE$997,$L$13,$I22))</f>
        <v>89324.137631773949</v>
      </c>
      <c r="D22" s="71">
        <f>IF(ISNUMBER($F22),VLOOKUP($J22,'Table 1'!$B$13:$C$33,2,FALSE)/12*1000*Study_MW,"")</f>
        <v>0</v>
      </c>
      <c r="E22" s="71">
        <f t="shared" si="15"/>
        <v>89324.137631773949</v>
      </c>
      <c r="F22" s="75">
        <f>IF(INDEX([11]Delta!$F$1:$EE$997,$L$14,$I22)=0,"",INDEX([11]Delta!$F$1:$EE$997,$L$14,$I22))</f>
        <v>7440</v>
      </c>
      <c r="G22" s="76">
        <f t="shared" si="16"/>
        <v>12.005932477388972</v>
      </c>
      <c r="I22" s="77">
        <f t="shared" si="5"/>
        <v>10</v>
      </c>
      <c r="J22" s="73">
        <f t="shared" si="4"/>
        <v>2020</v>
      </c>
      <c r="K22" s="78">
        <f t="shared" si="2"/>
        <v>44105</v>
      </c>
      <c r="L22" s="73">
        <f t="shared" si="13"/>
        <v>2026</v>
      </c>
      <c r="M22" s="56">
        <f t="shared" si="14"/>
        <v>1600953.5424927473</v>
      </c>
      <c r="N22" s="56">
        <f t="shared" si="8"/>
        <v>1156264.7139435008</v>
      </c>
      <c r="O22" s="56">
        <f t="shared" si="6"/>
        <v>87600</v>
      </c>
      <c r="P22" s="114">
        <f t="shared" si="7"/>
        <v>31.475094251555348</v>
      </c>
      <c r="Q22" s="167">
        <f t="shared" si="9"/>
        <v>18.275725370921773</v>
      </c>
      <c r="R22" s="167">
        <f t="shared" si="10"/>
        <v>13.199368880633571</v>
      </c>
    </row>
    <row r="23" spans="2:18">
      <c r="B23" s="78">
        <f t="shared" si="3"/>
        <v>44136</v>
      </c>
      <c r="C23" s="75">
        <f>IF(F23="","",-INDEX([11]Delta!$F$1:$EE$997,$L$13,$I23))</f>
        <v>77078.543151274323</v>
      </c>
      <c r="D23" s="71">
        <f>IF(ISNUMBER($F23),VLOOKUP($J23,'Table 1'!$B$13:$C$33,2,FALSE)/12*1000*Study_MW,"")</f>
        <v>0</v>
      </c>
      <c r="E23" s="71">
        <f t="shared" ref="E23" si="17">IF(ISNUMBER(C23+D23),C23+D23,"")</f>
        <v>77078.543151274323</v>
      </c>
      <c r="F23" s="75">
        <f>IF(INDEX([11]Delta!$F$1:$EE$997,$L$14,$I23)=0,"",INDEX([11]Delta!$F$1:$EE$997,$L$14,$I23))</f>
        <v>7200</v>
      </c>
      <c r="G23" s="76">
        <f t="shared" ref="G23" si="18">IF(ISNUMBER($F23),E23/$F23,"")</f>
        <v>10.705353215454767</v>
      </c>
      <c r="I23" s="77">
        <f t="shared" si="5"/>
        <v>11</v>
      </c>
      <c r="J23" s="73">
        <f t="shared" si="4"/>
        <v>2020</v>
      </c>
      <c r="K23" s="78">
        <f t="shared" si="2"/>
        <v>44136</v>
      </c>
      <c r="L23" s="73">
        <f t="shared" si="13"/>
        <v>2027</v>
      </c>
      <c r="M23" s="56">
        <f t="shared" si="14"/>
        <v>1693870.1401178241</v>
      </c>
      <c r="N23" s="56">
        <f t="shared" si="8"/>
        <v>1182843.7831789267</v>
      </c>
      <c r="O23" s="56">
        <f t="shared" si="6"/>
        <v>87600</v>
      </c>
      <c r="P23" s="114">
        <f t="shared" si="7"/>
        <v>32.839200037634136</v>
      </c>
      <c r="Q23" s="167">
        <f t="shared" si="9"/>
        <v>19.336417124632696</v>
      </c>
      <c r="R23" s="167">
        <f t="shared" si="10"/>
        <v>13.502782913001447</v>
      </c>
    </row>
    <row r="24" spans="2:18">
      <c r="B24" s="82">
        <f t="shared" si="3"/>
        <v>44166</v>
      </c>
      <c r="C24" s="79">
        <f>IF(F24="","",-INDEX([11]Delta!$F$1:$EE$997,$L$13,$I24))</f>
        <v>70083.081542789936</v>
      </c>
      <c r="D24" s="80">
        <f>IF(F24&lt;&gt;0,VLOOKUP($J24,'Table 1'!$B$13:$C$33,2,FALSE)/12*1000*Study_MW,0)</f>
        <v>0</v>
      </c>
      <c r="E24" s="80">
        <f t="shared" ref="E24" si="19">IF(ISNUMBER(C24+D24),C24+D24,"")</f>
        <v>70083.081542789936</v>
      </c>
      <c r="F24" s="79">
        <f>IF(INDEX([11]Delta!$F$1:$EE$997,$L$14,$I24)=0,"",INDEX([11]Delta!$F$1:$EE$997,$L$14,$I24))</f>
        <v>7440</v>
      </c>
      <c r="G24" s="81">
        <f t="shared" ref="G24" si="20">IF(ISNUMBER($F24),E24/$F24,"")</f>
        <v>9.4197690245685397</v>
      </c>
      <c r="I24" s="64">
        <f t="shared" si="5"/>
        <v>12</v>
      </c>
      <c r="J24" s="73">
        <f t="shared" si="4"/>
        <v>2020</v>
      </c>
      <c r="K24" s="82">
        <f t="shared" si="2"/>
        <v>44166</v>
      </c>
      <c r="L24" s="73">
        <f t="shared" si="13"/>
        <v>2028</v>
      </c>
      <c r="M24" s="56">
        <f t="shared" si="14"/>
        <v>1997069.3876995444</v>
      </c>
      <c r="N24" s="56">
        <f t="shared" si="8"/>
        <v>1210179.0585379931</v>
      </c>
      <c r="O24" s="56">
        <f t="shared" si="6"/>
        <v>87840</v>
      </c>
      <c r="P24" s="114">
        <f t="shared" si="7"/>
        <v>36.512391236766135</v>
      </c>
      <c r="Q24" s="167">
        <f t="shared" si="9"/>
        <v>22.73530723701667</v>
      </c>
      <c r="R24" s="167">
        <f t="shared" si="10"/>
        <v>13.777083999749467</v>
      </c>
    </row>
    <row r="25" spans="2:18">
      <c r="B25" s="74">
        <f t="shared" si="3"/>
        <v>44197</v>
      </c>
      <c r="C25" s="69">
        <f>IF(F25&lt;&gt;0,-INDEX([11]Delta!$F$1:$EE$997,$L$13,$I25),0)</f>
        <v>200162.85091969371</v>
      </c>
      <c r="D25" s="70">
        <f>IF(F25&lt;&gt;0,VLOOKUP($J25,'Table 1'!$B$13:$C$33,2,FALSE)/12*1000*Study_MW,0)</f>
        <v>0</v>
      </c>
      <c r="E25" s="70">
        <f t="shared" ref="E25:E77" si="21">C25+D25</f>
        <v>200162.85091969371</v>
      </c>
      <c r="F25" s="69">
        <f>INDEX([11]Delta!$F$1:$EE$997,$L$14,$I25)</f>
        <v>7440</v>
      </c>
      <c r="G25" s="72">
        <f t="shared" si="16"/>
        <v>26.903608994582488</v>
      </c>
      <c r="I25" s="60">
        <f>I13+13</f>
        <v>14</v>
      </c>
      <c r="J25" s="73">
        <f t="shared" si="4"/>
        <v>2021</v>
      </c>
      <c r="K25" s="74">
        <f>IF(ISNUMBER(F25),IF(F25&lt;&gt;0,B25,""),"")</f>
        <v>44197</v>
      </c>
      <c r="L25" s="73">
        <f t="shared" si="13"/>
        <v>2029</v>
      </c>
      <c r="M25" s="56">
        <f t="shared" si="14"/>
        <v>2137905.9363424629</v>
      </c>
      <c r="N25" s="56">
        <f t="shared" si="8"/>
        <v>1238030.0938094952</v>
      </c>
      <c r="O25" s="56">
        <f t="shared" si="6"/>
        <v>87600</v>
      </c>
      <c r="P25" s="114">
        <f t="shared" si="7"/>
        <v>38.53808253598126</v>
      </c>
      <c r="Q25" s="167">
        <f t="shared" si="9"/>
        <v>24.405318908018984</v>
      </c>
      <c r="R25" s="167">
        <f t="shared" si="10"/>
        <v>14.132763627962275</v>
      </c>
    </row>
    <row r="26" spans="2:18">
      <c r="B26" s="78">
        <f t="shared" si="3"/>
        <v>44228</v>
      </c>
      <c r="C26" s="75">
        <f>IF(F26&lt;&gt;0,-INDEX([11]Delta!$F$1:$EE$997,$L$13,$I26),0)</f>
        <v>91417.543575122952</v>
      </c>
      <c r="D26" s="71">
        <f>IF(F26&lt;&gt;0,VLOOKUP($J26,'Table 1'!$B$13:$C$33,2,FALSE)/12*1000*Study_MW,0)</f>
        <v>0</v>
      </c>
      <c r="E26" s="71">
        <f t="shared" si="21"/>
        <v>91417.543575122952</v>
      </c>
      <c r="F26" s="75">
        <f>INDEX([11]Delta!$F$1:$EE$997,$L$14,$I26)</f>
        <v>6720</v>
      </c>
      <c r="G26" s="76">
        <f t="shared" si="16"/>
        <v>13.60380112725044</v>
      </c>
      <c r="I26" s="77">
        <f t="shared" ref="I26:I89" si="22">I14+13</f>
        <v>15</v>
      </c>
      <c r="J26" s="73">
        <f t="shared" si="4"/>
        <v>2021</v>
      </c>
      <c r="K26" s="78">
        <f t="shared" ref="K26:K89" si="23">IF(ISNUMBER(F26),IF(F26&lt;&gt;0,B26,""),"")</f>
        <v>44228</v>
      </c>
      <c r="L26" s="73">
        <f t="shared" si="13"/>
        <v>2030</v>
      </c>
      <c r="M26" s="56">
        <f t="shared" si="14"/>
        <v>2090326.1419103444</v>
      </c>
      <c r="N26" s="56">
        <f t="shared" si="8"/>
        <v>1265365.3691685612</v>
      </c>
      <c r="O26" s="56">
        <f>SUMIF($J$13:$J$264,L26,$F$13:$F$264)</f>
        <v>87600</v>
      </c>
      <c r="P26" s="114">
        <f>(M26+N26)/O26</f>
        <v>38.306980720078826</v>
      </c>
      <c r="Q26" s="167">
        <f t="shared" si="9"/>
        <v>23.862170569752788</v>
      </c>
      <c r="R26" s="167">
        <f t="shared" si="10"/>
        <v>14.444810150326042</v>
      </c>
    </row>
    <row r="27" spans="2:18">
      <c r="B27" s="78">
        <f t="shared" si="3"/>
        <v>44256</v>
      </c>
      <c r="C27" s="75">
        <f>IF(F27&lt;&gt;0,-INDEX([11]Delta!$F$1:$EE$997,$L$13,$I27),0)</f>
        <v>101339.64577306807</v>
      </c>
      <c r="D27" s="71">
        <f>IF(F27&lt;&gt;0,VLOOKUP($J27,'Table 1'!$B$13:$C$33,2,FALSE)/12*1000*Study_MW,0)</f>
        <v>0</v>
      </c>
      <c r="E27" s="71">
        <f t="shared" si="21"/>
        <v>101339.64577306807</v>
      </c>
      <c r="F27" s="75">
        <f>INDEX([11]Delta!$F$1:$EE$997,$L$14,$I27)</f>
        <v>7440</v>
      </c>
      <c r="G27" s="76">
        <f t="shared" si="16"/>
        <v>13.620920130788718</v>
      </c>
      <c r="I27" s="77">
        <f t="shared" si="22"/>
        <v>16</v>
      </c>
      <c r="J27" s="73">
        <f t="shared" si="4"/>
        <v>2021</v>
      </c>
      <c r="K27" s="78">
        <f t="shared" si="23"/>
        <v>44256</v>
      </c>
      <c r="L27" s="73">
        <f t="shared" si="13"/>
        <v>2031</v>
      </c>
      <c r="M27" s="56">
        <f t="shared" si="14"/>
        <v>2409737.948938936</v>
      </c>
      <c r="N27" s="56">
        <f t="shared" si="8"/>
        <v>1293216.4044400628</v>
      </c>
      <c r="O27" s="56">
        <f t="shared" ref="O27:O31" si="24">SUMIF($J$13:$J$264,L27,$F$13:$F$264)</f>
        <v>87600</v>
      </c>
      <c r="P27" s="114">
        <f t="shared" ref="P27:P31" si="25">(M27+N27)/O27</f>
        <v>42.271168417568482</v>
      </c>
      <c r="Q27" s="167">
        <f t="shared" si="9"/>
        <v>27.508424074645387</v>
      </c>
      <c r="R27" s="167">
        <f t="shared" si="10"/>
        <v>14.762744342923092</v>
      </c>
    </row>
    <row r="28" spans="2:18">
      <c r="B28" s="78">
        <f t="shared" si="3"/>
        <v>44287</v>
      </c>
      <c r="C28" s="75">
        <f>IF(F28&lt;&gt;0,-INDEX([11]Delta!$F$1:$EE$997,$L$13,$I28),0)</f>
        <v>86813.50168608129</v>
      </c>
      <c r="D28" s="71">
        <f>IF(F28&lt;&gt;0,VLOOKUP($J28,'Table 1'!$B$13:$C$33,2,FALSE)/12*1000*Study_MW,0)</f>
        <v>0</v>
      </c>
      <c r="E28" s="71">
        <f t="shared" si="21"/>
        <v>86813.50168608129</v>
      </c>
      <c r="F28" s="75">
        <f>INDEX([11]Delta!$F$1:$EE$997,$L$14,$I28)</f>
        <v>7200</v>
      </c>
      <c r="G28" s="76">
        <f t="shared" si="16"/>
        <v>12.057430789733512</v>
      </c>
      <c r="I28" s="77">
        <f t="shared" si="22"/>
        <v>17</v>
      </c>
      <c r="J28" s="73">
        <f t="shared" si="4"/>
        <v>2021</v>
      </c>
      <c r="K28" s="78">
        <f t="shared" si="23"/>
        <v>44287</v>
      </c>
      <c r="L28" s="73">
        <f t="shared" si="13"/>
        <v>2032</v>
      </c>
      <c r="M28" s="56">
        <f t="shared" si="14"/>
        <v>2814589.2334888577</v>
      </c>
      <c r="N28" s="56">
        <f t="shared" si="8"/>
        <v>1321892.655571461</v>
      </c>
      <c r="O28" s="56">
        <f t="shared" si="24"/>
        <v>87840</v>
      </c>
      <c r="P28" s="114">
        <f t="shared" si="25"/>
        <v>47.091096186934408</v>
      </c>
      <c r="Q28" s="167">
        <f t="shared" si="9"/>
        <v>32.042227157204664</v>
      </c>
      <c r="R28" s="167">
        <f t="shared" si="10"/>
        <v>15.048869029729747</v>
      </c>
    </row>
    <row r="29" spans="2:18">
      <c r="B29" s="78">
        <f t="shared" si="3"/>
        <v>44317</v>
      </c>
      <c r="C29" s="75">
        <f>IF(F29&lt;&gt;0,-INDEX([11]Delta!$F$1:$EE$997,$L$13,$I29),0)</f>
        <v>87648.500341027975</v>
      </c>
      <c r="D29" s="71">
        <f>IF(F29&lt;&gt;0,VLOOKUP($J29,'Table 1'!$B$13:$C$33,2,FALSE)/12*1000*Study_MW,0)</f>
        <v>0</v>
      </c>
      <c r="E29" s="71">
        <f t="shared" si="21"/>
        <v>87648.500341027975</v>
      </c>
      <c r="F29" s="75">
        <f>INDEX([11]Delta!$F$1:$EE$997,$L$14,$I29)</f>
        <v>7440</v>
      </c>
      <c r="G29" s="76">
        <f t="shared" si="16"/>
        <v>11.780712411428491</v>
      </c>
      <c r="I29" s="77">
        <f t="shared" si="22"/>
        <v>18</v>
      </c>
      <c r="J29" s="73">
        <f t="shared" si="4"/>
        <v>2021</v>
      </c>
      <c r="K29" s="78">
        <f t="shared" si="23"/>
        <v>44317</v>
      </c>
      <c r="L29" s="73">
        <f t="shared" si="13"/>
        <v>2033</v>
      </c>
      <c r="M29" s="56">
        <f t="shared" si="14"/>
        <v>2854891.6213638633</v>
      </c>
      <c r="N29" s="56">
        <f t="shared" si="8"/>
        <v>1349434.2348955015</v>
      </c>
      <c r="O29" s="56">
        <f t="shared" si="24"/>
        <v>87600</v>
      </c>
      <c r="P29" s="114">
        <f t="shared" si="25"/>
        <v>47.994587400221057</v>
      </c>
      <c r="Q29" s="167">
        <f t="shared" si="9"/>
        <v>32.590087001870586</v>
      </c>
      <c r="R29" s="167">
        <f t="shared" si="10"/>
        <v>15.404500398350473</v>
      </c>
    </row>
    <row r="30" spans="2:18">
      <c r="B30" s="78">
        <f t="shared" si="3"/>
        <v>44348</v>
      </c>
      <c r="C30" s="75">
        <f>IF(F30&lt;&gt;0,-INDEX([11]Delta!$F$1:$EE$997,$L$13,$I30),0)</f>
        <v>90110.66695459187</v>
      </c>
      <c r="D30" s="71">
        <f>IF(F30&lt;&gt;0,VLOOKUP($J30,'Table 1'!$B$13:$C$33,2,FALSE)/12*1000*Study_MW,0)</f>
        <v>0</v>
      </c>
      <c r="E30" s="71">
        <f t="shared" si="21"/>
        <v>90110.66695459187</v>
      </c>
      <c r="F30" s="75">
        <f>INDEX([11]Delta!$F$1:$EE$997,$L$14,$I30)</f>
        <v>7200</v>
      </c>
      <c r="G30" s="76">
        <f t="shared" si="16"/>
        <v>12.515370410359981</v>
      </c>
      <c r="I30" s="77">
        <f t="shared" si="22"/>
        <v>19</v>
      </c>
      <c r="J30" s="73">
        <f t="shared" si="4"/>
        <v>2021</v>
      </c>
      <c r="K30" s="78">
        <f t="shared" si="23"/>
        <v>44348</v>
      </c>
      <c r="L30" s="73">
        <f t="shared" si="13"/>
        <v>2034</v>
      </c>
      <c r="M30" s="56">
        <f t="shared" si="14"/>
        <v>2996432.667897135</v>
      </c>
      <c r="N30" s="56">
        <f t="shared" si="8"/>
        <v>1377904.1820619255</v>
      </c>
      <c r="O30" s="56">
        <f t="shared" si="24"/>
        <v>87600</v>
      </c>
      <c r="P30" s="114">
        <f t="shared" si="25"/>
        <v>49.935352168482424</v>
      </c>
      <c r="Q30" s="167">
        <f t="shared" si="9"/>
        <v>34.205852373254963</v>
      </c>
      <c r="R30" s="167">
        <f t="shared" si="10"/>
        <v>15.72949979522746</v>
      </c>
    </row>
    <row r="31" spans="2:18">
      <c r="B31" s="78">
        <f t="shared" si="3"/>
        <v>44378</v>
      </c>
      <c r="C31" s="75">
        <f>IF(F31&lt;&gt;0,-INDEX([11]Delta!$F$1:$EE$997,$L$13,$I31),0)</f>
        <v>186459.45994064212</v>
      </c>
      <c r="D31" s="71">
        <f>IF(F31&lt;&gt;0,VLOOKUP($J31,'Table 1'!$B$13:$C$33,2,FALSE)/12*1000*Study_MW,0)</f>
        <v>0</v>
      </c>
      <c r="E31" s="71">
        <f t="shared" si="21"/>
        <v>186459.45994064212</v>
      </c>
      <c r="F31" s="75">
        <f>INDEX([11]Delta!$F$1:$EE$997,$L$14,$I31)</f>
        <v>7440</v>
      </c>
      <c r="G31" s="76">
        <f t="shared" si="16"/>
        <v>25.061755368365876</v>
      </c>
      <c r="I31" s="77">
        <f t="shared" si="22"/>
        <v>20</v>
      </c>
      <c r="J31" s="73">
        <f t="shared" si="4"/>
        <v>2021</v>
      </c>
      <c r="K31" s="78">
        <f t="shared" si="23"/>
        <v>44378</v>
      </c>
      <c r="L31" s="73">
        <f t="shared" si="13"/>
        <v>2035</v>
      </c>
      <c r="M31" s="56">
        <f t="shared" si="14"/>
        <v>3154986.4646413922</v>
      </c>
      <c r="N31" s="56">
        <f t="shared" si="8"/>
        <v>1406683.5851758106</v>
      </c>
      <c r="O31" s="56">
        <f t="shared" si="24"/>
        <v>87600</v>
      </c>
      <c r="P31" s="114">
        <f t="shared" si="25"/>
        <v>52.073859016178112</v>
      </c>
      <c r="Q31" s="167">
        <f t="shared" si="9"/>
        <v>36.015827221933698</v>
      </c>
      <c r="R31" s="167">
        <f t="shared" si="10"/>
        <v>16.058031794244414</v>
      </c>
    </row>
    <row r="32" spans="2:18">
      <c r="B32" s="78">
        <f t="shared" si="3"/>
        <v>44409</v>
      </c>
      <c r="C32" s="75">
        <f>IF(F32&lt;&gt;0,-INDEX([11]Delta!$F$1:$EE$997,$L$13,$I32),0)</f>
        <v>171566.22322842479</v>
      </c>
      <c r="D32" s="71">
        <f>IF(F32&lt;&gt;0,VLOOKUP($J32,'Table 1'!$B$13:$C$33,2,FALSE)/12*1000*Study_MW,0)</f>
        <v>0</v>
      </c>
      <c r="E32" s="71">
        <f t="shared" si="21"/>
        <v>171566.22322842479</v>
      </c>
      <c r="F32" s="75">
        <f>INDEX([11]Delta!$F$1:$EE$997,$L$14,$I32)</f>
        <v>7440</v>
      </c>
      <c r="G32" s="76">
        <f t="shared" si="16"/>
        <v>23.059976240379676</v>
      </c>
      <c r="I32" s="77">
        <f t="shared" si="22"/>
        <v>21</v>
      </c>
      <c r="J32" s="73">
        <f t="shared" si="4"/>
        <v>2021</v>
      </c>
      <c r="K32" s="78">
        <f t="shared" si="23"/>
        <v>44409</v>
      </c>
      <c r="L32" s="73">
        <f t="shared" si="13"/>
        <v>2036</v>
      </c>
      <c r="M32" s="56">
        <f t="shared" si="14"/>
        <v>3255366.0054530054</v>
      </c>
      <c r="N32" s="56">
        <f t="shared" si="8"/>
        <v>1436391.3561320791</v>
      </c>
      <c r="O32" s="56">
        <f t="shared" ref="O32:O35" si="26">SUMIF($J$13:$J$264,L32,$F$13:$F$264)</f>
        <v>87840</v>
      </c>
      <c r="P32" s="114">
        <f t="shared" ref="P32:P34" si="27">(M32+N32)/O32</f>
        <v>53.41253826941125</v>
      </c>
      <c r="Q32" s="167">
        <f t="shared" si="9"/>
        <v>37.060177657707257</v>
      </c>
      <c r="R32" s="167">
        <f t="shared" si="10"/>
        <v>16.352360611703997</v>
      </c>
    </row>
    <row r="33" spans="2:20">
      <c r="B33" s="78">
        <f t="shared" si="3"/>
        <v>44440</v>
      </c>
      <c r="C33" s="75">
        <f>IF(F33&lt;&gt;0,-INDEX([11]Delta!$F$1:$EE$997,$L$13,$I33),0)</f>
        <v>124259.58264549077</v>
      </c>
      <c r="D33" s="71">
        <f>IF(F33&lt;&gt;0,VLOOKUP($J33,'Table 1'!$B$13:$C$33,2,FALSE)/12*1000*Study_MW,0)</f>
        <v>0</v>
      </c>
      <c r="E33" s="71">
        <f t="shared" si="21"/>
        <v>124259.58264549077</v>
      </c>
      <c r="F33" s="75">
        <f>INDEX([11]Delta!$F$1:$EE$997,$L$14,$I33)</f>
        <v>7200</v>
      </c>
      <c r="G33" s="76">
        <f t="shared" si="16"/>
        <v>17.258275367429274</v>
      </c>
      <c r="I33" s="77">
        <f t="shared" si="22"/>
        <v>22</v>
      </c>
      <c r="J33" s="73">
        <f t="shared" si="4"/>
        <v>2021</v>
      </c>
      <c r="K33" s="78">
        <f t="shared" si="23"/>
        <v>44440</v>
      </c>
      <c r="L33" s="73">
        <f t="shared" si="13"/>
        <v>2037</v>
      </c>
      <c r="M33" s="56">
        <f t="shared" si="14"/>
        <v>3335872.2656024694</v>
      </c>
      <c r="N33" s="56">
        <f t="shared" si="8"/>
        <v>1466408.5830358088</v>
      </c>
      <c r="O33" s="56">
        <f t="shared" si="26"/>
        <v>87600</v>
      </c>
      <c r="P33" s="114">
        <f t="shared" si="27"/>
        <v>54.82055763285706</v>
      </c>
      <c r="Q33" s="167">
        <f t="shared" si="9"/>
        <v>38.080733625598967</v>
      </c>
      <c r="R33" s="167">
        <f t="shared" si="10"/>
        <v>16.73982400725809</v>
      </c>
    </row>
    <row r="34" spans="2:20">
      <c r="B34" s="78">
        <f t="shared" si="3"/>
        <v>44470</v>
      </c>
      <c r="C34" s="75">
        <f>IF(F34&lt;&gt;0,-INDEX([11]Delta!$F$1:$EE$997,$L$13,$I34),0)</f>
        <v>102143.15587259829</v>
      </c>
      <c r="D34" s="71">
        <f>IF(F34&lt;&gt;0,VLOOKUP($J34,'Table 1'!$B$13:$C$33,2,FALSE)/12*1000*Study_MW,0)</f>
        <v>0</v>
      </c>
      <c r="E34" s="71">
        <f t="shared" si="21"/>
        <v>102143.15587259829</v>
      </c>
      <c r="F34" s="75">
        <f>INDEX([11]Delta!$F$1:$EE$997,$L$14,$I34)</f>
        <v>7440</v>
      </c>
      <c r="G34" s="76">
        <f t="shared" si="16"/>
        <v>13.728918800080415</v>
      </c>
      <c r="I34" s="77">
        <f t="shared" si="22"/>
        <v>23</v>
      </c>
      <c r="J34" s="73">
        <f t="shared" si="4"/>
        <v>2021</v>
      </c>
      <c r="K34" s="78">
        <f t="shared" si="23"/>
        <v>44470</v>
      </c>
      <c r="L34" s="73">
        <f t="shared" si="13"/>
        <v>2038</v>
      </c>
      <c r="M34" s="56">
        <f t="shared" si="14"/>
        <v>3396830.9859282076</v>
      </c>
      <c r="N34" s="56">
        <f t="shared" si="8"/>
        <v>1497251.0257994349</v>
      </c>
      <c r="O34" s="56">
        <f t="shared" si="26"/>
        <v>87600</v>
      </c>
      <c r="P34" s="114">
        <f t="shared" si="27"/>
        <v>55.868516115612351</v>
      </c>
      <c r="Q34" s="167">
        <f t="shared" ref="Q34" si="28">M34/O34</f>
        <v>38.7766094284042</v>
      </c>
      <c r="R34" s="167">
        <f t="shared" ref="R34" si="29">IFERROR(N34/O34,0)</f>
        <v>17.091906687208162</v>
      </c>
    </row>
    <row r="35" spans="2:20">
      <c r="B35" s="78">
        <f t="shared" si="3"/>
        <v>44501</v>
      </c>
      <c r="C35" s="75">
        <f>IF(F35&lt;&gt;0,-INDEX([11]Delta!$F$1:$EE$997,$L$13,$I35),0)</f>
        <v>99100.535583421588</v>
      </c>
      <c r="D35" s="71">
        <f>IF(F35&lt;&gt;0,VLOOKUP($J35,'Table 1'!$B$13:$C$33,2,FALSE)/12*1000*Study_MW,0)</f>
        <v>0</v>
      </c>
      <c r="E35" s="71">
        <f t="shared" si="21"/>
        <v>99100.535583421588</v>
      </c>
      <c r="F35" s="75">
        <f>INDEX([11]Delta!$F$1:$EE$997,$L$14,$I35)</f>
        <v>7200</v>
      </c>
      <c r="G35" s="76">
        <f t="shared" si="16"/>
        <v>13.76396327547522</v>
      </c>
      <c r="I35" s="77">
        <f t="shared" si="22"/>
        <v>24</v>
      </c>
      <c r="J35" s="73">
        <f t="shared" si="4"/>
        <v>2021</v>
      </c>
      <c r="K35" s="78">
        <f t="shared" si="23"/>
        <v>44501</v>
      </c>
      <c r="L35" s="73">
        <f t="shared" si="13"/>
        <v>2039</v>
      </c>
      <c r="M35" s="56">
        <f t="shared" si="14"/>
        <v>3468164.4366326993</v>
      </c>
      <c r="N35" s="56">
        <f t="shared" si="8"/>
        <v>1528506.076493009</v>
      </c>
      <c r="O35" s="56">
        <f t="shared" si="26"/>
        <v>87600</v>
      </c>
      <c r="P35" s="114">
        <f t="shared" ref="P35" si="30">(M35+N35)/O35</f>
        <v>57.03961772974553</v>
      </c>
      <c r="Q35" s="167">
        <f t="shared" ref="Q35" si="31">M35/O35</f>
        <v>39.590918226400674</v>
      </c>
      <c r="R35" s="167">
        <f t="shared" ref="R35" si="32">IFERROR(N35/O35,0)</f>
        <v>17.448699503344852</v>
      </c>
    </row>
    <row r="36" spans="2:20">
      <c r="B36" s="82">
        <f t="shared" si="3"/>
        <v>44531</v>
      </c>
      <c r="C36" s="79">
        <f>IF(F36&lt;&gt;0,-INDEX([11]Delta!$F$1:$EE$997,$L$13,$I36),0)</f>
        <v>122960.47967579961</v>
      </c>
      <c r="D36" s="80">
        <f>IF(F36&lt;&gt;0,VLOOKUP($J36,'Table 1'!$B$13:$C$33,2,FALSE)/12*1000*Study_MW,0)</f>
        <v>0</v>
      </c>
      <c r="E36" s="80">
        <f t="shared" si="21"/>
        <v>122960.47967579961</v>
      </c>
      <c r="F36" s="79">
        <f>INDEX([11]Delta!$F$1:$EE$997,$L$14,$I36)</f>
        <v>7440</v>
      </c>
      <c r="G36" s="81">
        <f t="shared" si="16"/>
        <v>16.526946192983818</v>
      </c>
      <c r="I36" s="64">
        <f t="shared" si="22"/>
        <v>25</v>
      </c>
      <c r="J36" s="73">
        <f t="shared" si="4"/>
        <v>2021</v>
      </c>
      <c r="K36" s="82">
        <f t="shared" si="23"/>
        <v>44531</v>
      </c>
      <c r="L36" s="73">
        <f t="shared" si="13"/>
        <v>2040</v>
      </c>
      <c r="M36" s="56">
        <f t="shared" si="14"/>
        <v>0</v>
      </c>
      <c r="N36" s="56">
        <f t="shared" si="8"/>
        <v>0</v>
      </c>
      <c r="O36" s="56">
        <f t="shared" ref="O36" si="33">SUMIF($J$13:$J$264,L36,$F$13:$F$264)</f>
        <v>0</v>
      </c>
      <c r="P36" s="114" t="e">
        <f t="shared" ref="P36" si="34">(M36+N36)/O36</f>
        <v>#DIV/0!</v>
      </c>
      <c r="Q36" s="167" t="e">
        <f t="shared" ref="Q36" si="35">M36/O36</f>
        <v>#DIV/0!</v>
      </c>
      <c r="R36" s="167">
        <f t="shared" ref="R36" si="36">IFERROR(N36/O36,0)</f>
        <v>0</v>
      </c>
    </row>
    <row r="37" spans="2:20" hidden="1" outlineLevel="1">
      <c r="B37" s="74">
        <f t="shared" si="3"/>
        <v>44562</v>
      </c>
      <c r="C37" s="69">
        <f>IF(F37&lt;&gt;0,-INDEX([11]Delta!$F$1:$EE$997,$L$13,$I37),0)</f>
        <v>113616.27019186318</v>
      </c>
      <c r="D37" s="70">
        <f>IF(F37&lt;&gt;0,VLOOKUP($J37,'Table 1'!$B$13:$C$33,2,FALSE)/12*1000*Study_MW,0)</f>
        <v>0</v>
      </c>
      <c r="E37" s="70">
        <f t="shared" si="21"/>
        <v>113616.27019186318</v>
      </c>
      <c r="F37" s="69">
        <f>INDEX([11]Delta!$F$1:$EE$997,$L$14,$I37)</f>
        <v>7440</v>
      </c>
      <c r="G37" s="72">
        <f t="shared" si="16"/>
        <v>15.271004058046126</v>
      </c>
      <c r="I37" s="60">
        <f>I25+13</f>
        <v>27</v>
      </c>
      <c r="J37" s="73">
        <f t="shared" si="4"/>
        <v>2022</v>
      </c>
      <c r="K37" s="74">
        <f t="shared" si="23"/>
        <v>44562</v>
      </c>
      <c r="L37" s="73">
        <f t="shared" si="13"/>
        <v>2041</v>
      </c>
      <c r="M37" s="56">
        <f>SUMIF($J$13:$J$288,L37,$C$13:$C$288)</f>
        <v>0</v>
      </c>
      <c r="N37" s="56">
        <f>SUMIF($J$13:$J$288,L37,$D$13:$D$288)</f>
        <v>0</v>
      </c>
      <c r="O37" s="56">
        <f>SUMIF($J$13:$J$288,L37,$F$13:$F$288)</f>
        <v>0</v>
      </c>
      <c r="P37" s="114" t="e">
        <f t="shared" ref="P37" si="37">(M37+N37)/O37</f>
        <v>#DIV/0!</v>
      </c>
      <c r="Q37" s="167" t="e">
        <f t="shared" ref="Q37" si="38">M37/O37</f>
        <v>#DIV/0!</v>
      </c>
      <c r="R37" s="167">
        <f t="shared" ref="R37" si="39">IFERROR(N37/O37,0)</f>
        <v>0</v>
      </c>
    </row>
    <row r="38" spans="2:20" hidden="1" outlineLevel="1">
      <c r="B38" s="78">
        <f t="shared" si="3"/>
        <v>44593</v>
      </c>
      <c r="C38" s="75">
        <f>IF(F38&lt;&gt;0,-INDEX([11]Delta!$F$1:$EE$997,$L$13,$I38),0)</f>
        <v>101729.5220593065</v>
      </c>
      <c r="D38" s="71">
        <f>IF(F38&lt;&gt;0,VLOOKUP($J38,'Table 1'!$B$13:$C$33,2,FALSE)/12*1000*Study_MW,0)</f>
        <v>0</v>
      </c>
      <c r="E38" s="71">
        <f t="shared" si="21"/>
        <v>101729.5220593065</v>
      </c>
      <c r="F38" s="75">
        <f>INDEX([11]Delta!$F$1:$EE$997,$L$14,$I38)</f>
        <v>6720</v>
      </c>
      <c r="G38" s="76">
        <f t="shared" si="16"/>
        <v>15.138321735015849</v>
      </c>
      <c r="I38" s="77">
        <f t="shared" si="22"/>
        <v>28</v>
      </c>
      <c r="J38" s="73">
        <f t="shared" si="4"/>
        <v>2022</v>
      </c>
      <c r="K38" s="78">
        <f t="shared" si="23"/>
        <v>44593</v>
      </c>
      <c r="M38" s="176"/>
    </row>
    <row r="39" spans="2:20" hidden="1" outlineLevel="1">
      <c r="B39" s="78">
        <f t="shared" si="3"/>
        <v>44621</v>
      </c>
      <c r="C39" s="75">
        <f>IF(F39&lt;&gt;0,-INDEX([11]Delta!$F$1:$EE$997,$L$13,$I39),0)</f>
        <v>106242.52289023995</v>
      </c>
      <c r="D39" s="71">
        <f>IF(F39&lt;&gt;0,VLOOKUP($J39,'Table 1'!$B$13:$C$33,2,FALSE)/12*1000*Study_MW,0)</f>
        <v>0</v>
      </c>
      <c r="E39" s="71">
        <f t="shared" si="21"/>
        <v>106242.52289023995</v>
      </c>
      <c r="F39" s="75">
        <f>INDEX([11]Delta!$F$1:$EE$997,$L$14,$I39)</f>
        <v>7440</v>
      </c>
      <c r="G39" s="76">
        <f t="shared" si="16"/>
        <v>14.27990899062365</v>
      </c>
      <c r="I39" s="77">
        <f t="shared" si="22"/>
        <v>29</v>
      </c>
      <c r="J39" s="73">
        <f t="shared" si="4"/>
        <v>2022</v>
      </c>
      <c r="K39" s="78">
        <f t="shared" si="23"/>
        <v>44621</v>
      </c>
    </row>
    <row r="40" spans="2:20" hidden="1" outlineLevel="1">
      <c r="B40" s="78">
        <f t="shared" si="3"/>
        <v>44652</v>
      </c>
      <c r="C40" s="75">
        <f>IF(F40&lt;&gt;0,-INDEX([11]Delta!$F$1:$EE$997,$L$13,$I40),0)</f>
        <v>95015.948669165373</v>
      </c>
      <c r="D40" s="71">
        <f>IF(F40&lt;&gt;0,VLOOKUP($J40,'Table 1'!$B$13:$C$33,2,FALSE)/12*1000*Study_MW,0)</f>
        <v>0</v>
      </c>
      <c r="E40" s="71">
        <f t="shared" si="21"/>
        <v>95015.948669165373</v>
      </c>
      <c r="F40" s="75">
        <f>INDEX([11]Delta!$F$1:$EE$997,$L$14,$I40)</f>
        <v>7200</v>
      </c>
      <c r="G40" s="76">
        <f t="shared" si="16"/>
        <v>13.196659537384079</v>
      </c>
      <c r="I40" s="77">
        <f t="shared" si="22"/>
        <v>30</v>
      </c>
      <c r="J40" s="73">
        <f t="shared" si="4"/>
        <v>2022</v>
      </c>
      <c r="K40" s="78">
        <f t="shared" si="23"/>
        <v>44652</v>
      </c>
      <c r="O40" s="199"/>
      <c r="P40" s="58"/>
      <c r="Q40" s="58"/>
      <c r="R40" s="58"/>
      <c r="S40" s="58"/>
      <c r="T40" s="91"/>
    </row>
    <row r="41" spans="2:20" hidden="1" outlineLevel="1">
      <c r="B41" s="78">
        <f t="shared" si="3"/>
        <v>44682</v>
      </c>
      <c r="C41" s="75">
        <f>IF(F41&lt;&gt;0,-INDEX([11]Delta!$F$1:$EE$997,$L$13,$I41),0)</f>
        <v>97502.87360906601</v>
      </c>
      <c r="D41" s="71">
        <f>IF(F41&lt;&gt;0,VLOOKUP($J41,'Table 1'!$B$13:$C$33,2,FALSE)/12*1000*Study_MW,0)</f>
        <v>0</v>
      </c>
      <c r="E41" s="71">
        <f t="shared" si="21"/>
        <v>97502.87360906601</v>
      </c>
      <c r="F41" s="75">
        <f>INDEX([11]Delta!$F$1:$EE$997,$L$14,$I41)</f>
        <v>7440</v>
      </c>
      <c r="G41" s="76">
        <f t="shared" si="16"/>
        <v>13.10522494745511</v>
      </c>
      <c r="I41" s="77">
        <f t="shared" si="22"/>
        <v>31</v>
      </c>
      <c r="J41" s="73">
        <f t="shared" si="4"/>
        <v>2022</v>
      </c>
      <c r="K41" s="78">
        <f t="shared" si="23"/>
        <v>44682</v>
      </c>
      <c r="O41" s="199"/>
      <c r="P41" s="58"/>
      <c r="Q41" s="58"/>
      <c r="R41" s="58"/>
      <c r="S41" s="58"/>
      <c r="T41" s="91"/>
    </row>
    <row r="42" spans="2:20" hidden="1" outlineLevel="1">
      <c r="B42" s="78">
        <f t="shared" si="3"/>
        <v>44713</v>
      </c>
      <c r="C42" s="75">
        <f>IF(F42&lt;&gt;0,-INDEX([11]Delta!$F$1:$EE$997,$L$13,$I42),0)</f>
        <v>99485.991742104292</v>
      </c>
      <c r="D42" s="71">
        <f>IF(F42&lt;&gt;0,VLOOKUP($J42,'Table 1'!$B$13:$C$33,2,FALSE)/12*1000*Study_MW,0)</f>
        <v>0</v>
      </c>
      <c r="E42" s="71">
        <f t="shared" si="21"/>
        <v>99485.991742104292</v>
      </c>
      <c r="F42" s="75">
        <f>INDEX([11]Delta!$F$1:$EE$997,$L$14,$I42)</f>
        <v>7200</v>
      </c>
      <c r="G42" s="76">
        <f t="shared" si="16"/>
        <v>13.81749885307004</v>
      </c>
      <c r="I42" s="77">
        <f t="shared" si="22"/>
        <v>32</v>
      </c>
      <c r="J42" s="73">
        <f t="shared" si="4"/>
        <v>2022</v>
      </c>
      <c r="K42" s="78">
        <f t="shared" si="23"/>
        <v>44713</v>
      </c>
    </row>
    <row r="43" spans="2:20" hidden="1" outlineLevel="1">
      <c r="B43" s="78">
        <f t="shared" si="3"/>
        <v>44743</v>
      </c>
      <c r="C43" s="75">
        <f>IF(F43&lt;&gt;0,-INDEX([11]Delta!$F$1:$EE$997,$L$13,$I43),0)</f>
        <v>186237.90856856108</v>
      </c>
      <c r="D43" s="71">
        <f>IF(F43&lt;&gt;0,VLOOKUP($J43,'Table 1'!$B$13:$C$33,2,FALSE)/12*1000*Study_MW,0)</f>
        <v>0</v>
      </c>
      <c r="E43" s="71">
        <f t="shared" si="21"/>
        <v>186237.90856856108</v>
      </c>
      <c r="F43" s="75">
        <f>INDEX([11]Delta!$F$1:$EE$997,$L$14,$I43)</f>
        <v>7440</v>
      </c>
      <c r="G43" s="76">
        <f t="shared" si="16"/>
        <v>25.031976958139929</v>
      </c>
      <c r="I43" s="77">
        <f t="shared" si="22"/>
        <v>33</v>
      </c>
      <c r="J43" s="73">
        <f t="shared" si="4"/>
        <v>2022</v>
      </c>
      <c r="K43" s="78">
        <f t="shared" si="23"/>
        <v>44743</v>
      </c>
    </row>
    <row r="44" spans="2:20" hidden="1" outlineLevel="1">
      <c r="B44" s="78">
        <f t="shared" si="3"/>
        <v>44774</v>
      </c>
      <c r="C44" s="75">
        <f>IF(F44&lt;&gt;0,-INDEX([11]Delta!$F$1:$EE$997,$L$13,$I44),0)</f>
        <v>179506.35948729515</v>
      </c>
      <c r="D44" s="71">
        <f>IF(F44&lt;&gt;0,VLOOKUP($J44,'Table 1'!$B$13:$C$33,2,FALSE)/12*1000*Study_MW,0)</f>
        <v>0</v>
      </c>
      <c r="E44" s="71">
        <f t="shared" si="21"/>
        <v>179506.35948729515</v>
      </c>
      <c r="F44" s="75">
        <f>INDEX([11]Delta!$F$1:$EE$997,$L$14,$I44)</f>
        <v>7440</v>
      </c>
      <c r="G44" s="76">
        <f t="shared" si="16"/>
        <v>24.127198855819241</v>
      </c>
      <c r="I44" s="77">
        <f t="shared" si="22"/>
        <v>34</v>
      </c>
      <c r="J44" s="73">
        <f t="shared" si="4"/>
        <v>2022</v>
      </c>
      <c r="K44" s="78">
        <f t="shared" si="23"/>
        <v>44774</v>
      </c>
    </row>
    <row r="45" spans="2:20" hidden="1" outlineLevel="1">
      <c r="B45" s="78">
        <f t="shared" si="3"/>
        <v>44805</v>
      </c>
      <c r="C45" s="75">
        <f>IF(F45&lt;&gt;0,-INDEX([11]Delta!$F$1:$EE$997,$L$13,$I45),0)</f>
        <v>132853.51114884019</v>
      </c>
      <c r="D45" s="71">
        <f>IF(F45&lt;&gt;0,VLOOKUP($J45,'Table 1'!$B$13:$C$33,2,FALSE)/12*1000*Study_MW,0)</f>
        <v>0</v>
      </c>
      <c r="E45" s="71">
        <f t="shared" si="21"/>
        <v>132853.51114884019</v>
      </c>
      <c r="F45" s="75">
        <f>INDEX([11]Delta!$F$1:$EE$997,$L$14,$I45)</f>
        <v>7200</v>
      </c>
      <c r="G45" s="76">
        <f t="shared" si="16"/>
        <v>18.451876548450027</v>
      </c>
      <c r="I45" s="77">
        <f t="shared" si="22"/>
        <v>35</v>
      </c>
      <c r="J45" s="73">
        <f t="shared" si="4"/>
        <v>2022</v>
      </c>
      <c r="K45" s="78">
        <f t="shared" si="23"/>
        <v>44805</v>
      </c>
    </row>
    <row r="46" spans="2:20" hidden="1" outlineLevel="1">
      <c r="B46" s="78">
        <f t="shared" si="3"/>
        <v>44835</v>
      </c>
      <c r="C46" s="75">
        <f>IF(F46&lt;&gt;0,-INDEX([11]Delta!$F$1:$EE$997,$L$13,$I46),0)</f>
        <v>108559.44100543857</v>
      </c>
      <c r="D46" s="71">
        <f>IF(F46&lt;&gt;0,VLOOKUP($J46,'Table 1'!$B$13:$C$33,2,FALSE)/12*1000*Study_MW,0)</f>
        <v>0</v>
      </c>
      <c r="E46" s="71">
        <f t="shared" si="21"/>
        <v>108559.44100543857</v>
      </c>
      <c r="F46" s="75">
        <f>INDEX([11]Delta!$F$1:$EE$997,$L$14,$I46)</f>
        <v>7440</v>
      </c>
      <c r="G46" s="76">
        <f t="shared" si="16"/>
        <v>14.591322715784754</v>
      </c>
      <c r="I46" s="77">
        <f t="shared" si="22"/>
        <v>36</v>
      </c>
      <c r="J46" s="73">
        <f t="shared" si="4"/>
        <v>2022</v>
      </c>
      <c r="K46" s="78">
        <f t="shared" si="23"/>
        <v>44835</v>
      </c>
    </row>
    <row r="47" spans="2:20" hidden="1" outlineLevel="1">
      <c r="B47" s="78">
        <f t="shared" si="3"/>
        <v>44866</v>
      </c>
      <c r="C47" s="75">
        <f>IF(F47&lt;&gt;0,-INDEX([11]Delta!$F$1:$EE$997,$L$13,$I47),0)</f>
        <v>111699.79934839904</v>
      </c>
      <c r="D47" s="71">
        <f>IF(F47&lt;&gt;0,VLOOKUP($J47,'Table 1'!$B$13:$C$33,2,FALSE)/12*1000*Study_MW,0)</f>
        <v>0</v>
      </c>
      <c r="E47" s="71">
        <f t="shared" si="21"/>
        <v>111699.79934839904</v>
      </c>
      <c r="F47" s="75">
        <f>INDEX([11]Delta!$F$1:$EE$997,$L$14,$I47)</f>
        <v>7200</v>
      </c>
      <c r="G47" s="76">
        <f t="shared" si="16"/>
        <v>15.513861020610978</v>
      </c>
      <c r="I47" s="77">
        <f t="shared" si="22"/>
        <v>37</v>
      </c>
      <c r="J47" s="73">
        <f t="shared" si="4"/>
        <v>2022</v>
      </c>
      <c r="K47" s="78">
        <f t="shared" si="23"/>
        <v>44866</v>
      </c>
    </row>
    <row r="48" spans="2:20" hidden="1" outlineLevel="1">
      <c r="B48" s="82">
        <f t="shared" si="3"/>
        <v>44896</v>
      </c>
      <c r="C48" s="79">
        <f>IF(F48&lt;&gt;0,-INDEX([11]Delta!$F$1:$EE$997,$L$13,$I48),0)</f>
        <v>129391.38130675256</v>
      </c>
      <c r="D48" s="80">
        <f>IF(F48&lt;&gt;0,VLOOKUP($J48,'Table 1'!$B$13:$C$33,2,FALSE)/12*1000*Study_MW,0)</f>
        <v>0</v>
      </c>
      <c r="E48" s="80">
        <f t="shared" si="21"/>
        <v>129391.38130675256</v>
      </c>
      <c r="F48" s="79">
        <f>INDEX([11]Delta!$F$1:$EE$997,$L$14,$I48)</f>
        <v>7440</v>
      </c>
      <c r="G48" s="81">
        <f t="shared" si="16"/>
        <v>17.391314691767818</v>
      </c>
      <c r="I48" s="64">
        <f t="shared" si="22"/>
        <v>38</v>
      </c>
      <c r="J48" s="73">
        <f t="shared" si="4"/>
        <v>2022</v>
      </c>
      <c r="K48" s="82">
        <f t="shared" si="23"/>
        <v>44896</v>
      </c>
    </row>
    <row r="49" spans="2:11" hidden="1" outlineLevel="1">
      <c r="B49" s="74">
        <f t="shared" si="3"/>
        <v>44927</v>
      </c>
      <c r="C49" s="69">
        <f>IF(F49&lt;&gt;0,-INDEX([11]Delta!$F$1:$EE$997,$L$13,$I49),0)</f>
        <v>122005.09886746109</v>
      </c>
      <c r="D49" s="70">
        <f>IF(F49&lt;&gt;0,VLOOKUP($J49,'Table 1'!$B$13:$C$33,2,FALSE)/12*1000*Study_MW,0)</f>
        <v>0</v>
      </c>
      <c r="E49" s="70">
        <f t="shared" si="21"/>
        <v>122005.09886746109</v>
      </c>
      <c r="F49" s="69">
        <f>INDEX([11]Delta!$F$1:$EE$997,$L$14,$I49)</f>
        <v>7440</v>
      </c>
      <c r="G49" s="72">
        <f t="shared" si="16"/>
        <v>16.398534794013585</v>
      </c>
      <c r="I49" s="60">
        <f>I37+13</f>
        <v>40</v>
      </c>
      <c r="J49" s="73">
        <f t="shared" si="4"/>
        <v>2023</v>
      </c>
      <c r="K49" s="74">
        <f t="shared" si="23"/>
        <v>44927</v>
      </c>
    </row>
    <row r="50" spans="2:11" hidden="1" outlineLevel="1">
      <c r="B50" s="78">
        <f t="shared" si="3"/>
        <v>44958</v>
      </c>
      <c r="C50" s="75">
        <f>IF(F50&lt;&gt;0,-INDEX([11]Delta!$F$1:$EE$997,$L$13,$I50),0)</f>
        <v>105971.87755861878</v>
      </c>
      <c r="D50" s="71">
        <f>IF(F50&lt;&gt;0,VLOOKUP($J50,'Table 1'!$B$13:$C$33,2,FALSE)/12*1000*Study_MW,0)</f>
        <v>0</v>
      </c>
      <c r="E50" s="71">
        <f t="shared" si="21"/>
        <v>105971.87755861878</v>
      </c>
      <c r="F50" s="75">
        <f>INDEX([11]Delta!$F$1:$EE$997,$L$14,$I50)</f>
        <v>6720</v>
      </c>
      <c r="G50" s="76">
        <f t="shared" si="16"/>
        <v>15.769624636699223</v>
      </c>
      <c r="I50" s="77">
        <f t="shared" si="22"/>
        <v>41</v>
      </c>
      <c r="J50" s="73">
        <f t="shared" si="4"/>
        <v>2023</v>
      </c>
      <c r="K50" s="78">
        <f t="shared" si="23"/>
        <v>44958</v>
      </c>
    </row>
    <row r="51" spans="2:11" hidden="1" outlineLevel="1">
      <c r="B51" s="78">
        <f t="shared" si="3"/>
        <v>44986</v>
      </c>
      <c r="C51" s="75">
        <f>IF(F51&lt;&gt;0,-INDEX([11]Delta!$F$1:$EE$997,$L$13,$I51),0)</f>
        <v>103547.89031869173</v>
      </c>
      <c r="D51" s="71">
        <f>IF(F51&lt;&gt;0,VLOOKUP($J51,'Table 1'!$B$13:$C$33,2,FALSE)/12*1000*Study_MW,0)</f>
        <v>0</v>
      </c>
      <c r="E51" s="71">
        <f t="shared" si="21"/>
        <v>103547.89031869173</v>
      </c>
      <c r="F51" s="75">
        <f>INDEX([11]Delta!$F$1:$EE$997,$L$14,$I51)</f>
        <v>7440</v>
      </c>
      <c r="G51" s="76">
        <f t="shared" si="16"/>
        <v>13.917727193372544</v>
      </c>
      <c r="I51" s="77">
        <f t="shared" si="22"/>
        <v>42</v>
      </c>
      <c r="J51" s="73">
        <f t="shared" si="4"/>
        <v>2023</v>
      </c>
      <c r="K51" s="78">
        <f t="shared" si="23"/>
        <v>44986</v>
      </c>
    </row>
    <row r="52" spans="2:11" hidden="1" outlineLevel="1">
      <c r="B52" s="78">
        <f t="shared" si="3"/>
        <v>45017</v>
      </c>
      <c r="C52" s="75">
        <f>IF(F52&lt;&gt;0,-INDEX([11]Delta!$F$1:$EE$997,$L$13,$I52),0)</f>
        <v>99752.062133669853</v>
      </c>
      <c r="D52" s="71">
        <f>IF(F52&lt;&gt;0,VLOOKUP($J52,'Table 1'!$B$13:$C$33,2,FALSE)/12*1000*Study_MW,0)</f>
        <v>0</v>
      </c>
      <c r="E52" s="71">
        <f t="shared" si="21"/>
        <v>99752.062133669853</v>
      </c>
      <c r="F52" s="75">
        <f>INDEX([11]Delta!$F$1:$EE$997,$L$14,$I52)</f>
        <v>7200</v>
      </c>
      <c r="G52" s="76">
        <f t="shared" si="16"/>
        <v>13.854453074120812</v>
      </c>
      <c r="I52" s="77">
        <f t="shared" si="22"/>
        <v>43</v>
      </c>
      <c r="J52" s="73">
        <f t="shared" si="4"/>
        <v>2023</v>
      </c>
      <c r="K52" s="78">
        <f t="shared" si="23"/>
        <v>45017</v>
      </c>
    </row>
    <row r="53" spans="2:11" hidden="1" outlineLevel="1">
      <c r="B53" s="78">
        <f t="shared" si="3"/>
        <v>45047</v>
      </c>
      <c r="C53" s="75">
        <f>IF(F53&lt;&gt;0,-INDEX([11]Delta!$F$1:$EE$997,$L$13,$I53),0)</f>
        <v>102586.34331537783</v>
      </c>
      <c r="D53" s="71">
        <f>IF(F53&lt;&gt;0,VLOOKUP($J53,'Table 1'!$B$13:$C$33,2,FALSE)/12*1000*Study_MW,0)</f>
        <v>0</v>
      </c>
      <c r="E53" s="71">
        <f t="shared" si="21"/>
        <v>102586.34331537783</v>
      </c>
      <c r="F53" s="75">
        <f>INDEX([11]Delta!$F$1:$EE$997,$L$14,$I53)</f>
        <v>7440</v>
      </c>
      <c r="G53" s="76">
        <f t="shared" si="16"/>
        <v>13.788487004755085</v>
      </c>
      <c r="I53" s="77">
        <f t="shared" si="22"/>
        <v>44</v>
      </c>
      <c r="J53" s="73">
        <f t="shared" si="4"/>
        <v>2023</v>
      </c>
      <c r="K53" s="78">
        <f t="shared" si="23"/>
        <v>45047</v>
      </c>
    </row>
    <row r="54" spans="2:11" hidden="1" outlineLevel="1">
      <c r="B54" s="78">
        <f t="shared" si="3"/>
        <v>45078</v>
      </c>
      <c r="C54" s="75">
        <f>IF(F54&lt;&gt;0,-INDEX([11]Delta!$F$1:$EE$997,$L$13,$I54),0)</f>
        <v>103070.34790042043</v>
      </c>
      <c r="D54" s="71">
        <f>IF(F54&lt;&gt;0,VLOOKUP($J54,'Table 1'!$B$13:$C$33,2,FALSE)/12*1000*Study_MW,0)</f>
        <v>0</v>
      </c>
      <c r="E54" s="71">
        <f t="shared" si="21"/>
        <v>103070.34790042043</v>
      </c>
      <c r="F54" s="75">
        <f>INDEX([11]Delta!$F$1:$EE$997,$L$14,$I54)</f>
        <v>7200</v>
      </c>
      <c r="G54" s="76">
        <f t="shared" si="16"/>
        <v>14.315326097280614</v>
      </c>
      <c r="I54" s="77">
        <f t="shared" si="22"/>
        <v>45</v>
      </c>
      <c r="J54" s="73">
        <f t="shared" si="4"/>
        <v>2023</v>
      </c>
      <c r="K54" s="78">
        <f t="shared" si="23"/>
        <v>45078</v>
      </c>
    </row>
    <row r="55" spans="2:11" hidden="1" outlineLevel="1">
      <c r="B55" s="78">
        <f t="shared" si="3"/>
        <v>45108</v>
      </c>
      <c r="C55" s="75">
        <f>IF(F55&lt;&gt;0,-INDEX([11]Delta!$F$1:$EE$997,$L$13,$I55),0)</f>
        <v>188957.79413589835</v>
      </c>
      <c r="D55" s="71">
        <f>IF(F55&lt;&gt;0,VLOOKUP($J55,'Table 1'!$B$13:$C$33,2,FALSE)/12*1000*Study_MW,0)</f>
        <v>0</v>
      </c>
      <c r="E55" s="71">
        <f t="shared" si="21"/>
        <v>188957.79413589835</v>
      </c>
      <c r="F55" s="75">
        <f>INDEX([11]Delta!$F$1:$EE$997,$L$14,$I55)</f>
        <v>7440</v>
      </c>
      <c r="G55" s="76">
        <f t="shared" si="16"/>
        <v>25.397552975255156</v>
      </c>
      <c r="I55" s="77">
        <f t="shared" si="22"/>
        <v>46</v>
      </c>
      <c r="J55" s="73">
        <f t="shared" si="4"/>
        <v>2023</v>
      </c>
      <c r="K55" s="78">
        <f t="shared" si="23"/>
        <v>45108</v>
      </c>
    </row>
    <row r="56" spans="2:11" hidden="1" outlineLevel="1">
      <c r="B56" s="78">
        <f t="shared" si="3"/>
        <v>45139</v>
      </c>
      <c r="C56" s="75">
        <f>IF(F56&lt;&gt;0,-INDEX([11]Delta!$F$1:$EE$997,$L$13,$I56),0)</f>
        <v>182100.45381531119</v>
      </c>
      <c r="D56" s="71">
        <f>IF(F56&lt;&gt;0,VLOOKUP($J56,'Table 1'!$B$13:$C$33,2,FALSE)/12*1000*Study_MW,0)</f>
        <v>0</v>
      </c>
      <c r="E56" s="71">
        <f t="shared" si="21"/>
        <v>182100.45381531119</v>
      </c>
      <c r="F56" s="75">
        <f>INDEX([11]Delta!$F$1:$EE$997,$L$14,$I56)</f>
        <v>7440</v>
      </c>
      <c r="G56" s="76">
        <f t="shared" si="16"/>
        <v>24.475867448294515</v>
      </c>
      <c r="I56" s="77">
        <f t="shared" si="22"/>
        <v>47</v>
      </c>
      <c r="J56" s="73">
        <f t="shared" si="4"/>
        <v>2023</v>
      </c>
      <c r="K56" s="78">
        <f t="shared" si="23"/>
        <v>45139</v>
      </c>
    </row>
    <row r="57" spans="2:11" hidden="1" outlineLevel="1">
      <c r="B57" s="78">
        <f t="shared" si="3"/>
        <v>45170</v>
      </c>
      <c r="C57" s="75">
        <f>IF(F57&lt;&gt;0,-INDEX([11]Delta!$F$1:$EE$997,$L$13,$I57),0)</f>
        <v>129629.10599635541</v>
      </c>
      <c r="D57" s="71">
        <f>IF(F57&lt;&gt;0,VLOOKUP($J57,'Table 1'!$B$13:$C$33,2,FALSE)/12*1000*Study_MW,0)</f>
        <v>0</v>
      </c>
      <c r="E57" s="71">
        <f t="shared" si="21"/>
        <v>129629.10599635541</v>
      </c>
      <c r="F57" s="75">
        <f>INDEX([11]Delta!$F$1:$EE$997,$L$14,$I57)</f>
        <v>7200</v>
      </c>
      <c r="G57" s="76">
        <f t="shared" si="16"/>
        <v>18.004042499493806</v>
      </c>
      <c r="I57" s="77">
        <f t="shared" si="22"/>
        <v>48</v>
      </c>
      <c r="J57" s="73">
        <f t="shared" si="4"/>
        <v>2023</v>
      </c>
      <c r="K57" s="78">
        <f t="shared" si="23"/>
        <v>45170</v>
      </c>
    </row>
    <row r="58" spans="2:11" hidden="1" outlineLevel="1">
      <c r="B58" s="78">
        <f t="shared" si="3"/>
        <v>45200</v>
      </c>
      <c r="C58" s="75">
        <f>IF(F58&lt;&gt;0,-INDEX([11]Delta!$F$1:$EE$997,$L$13,$I58),0)</f>
        <v>121702.4760658145</v>
      </c>
      <c r="D58" s="71">
        <f>IF(F58&lt;&gt;0,VLOOKUP($J58,'Table 1'!$B$13:$C$33,2,FALSE)/12*1000*Study_MW,0)</f>
        <v>0</v>
      </c>
      <c r="E58" s="71">
        <f t="shared" si="21"/>
        <v>121702.4760658145</v>
      </c>
      <c r="F58" s="75">
        <f>INDEX([11]Delta!$F$1:$EE$997,$L$14,$I58)</f>
        <v>7440</v>
      </c>
      <c r="G58" s="76">
        <f t="shared" si="16"/>
        <v>16.357859686265389</v>
      </c>
      <c r="I58" s="77">
        <f t="shared" si="22"/>
        <v>49</v>
      </c>
      <c r="J58" s="73">
        <f t="shared" si="4"/>
        <v>2023</v>
      </c>
      <c r="K58" s="78">
        <f t="shared" si="23"/>
        <v>45200</v>
      </c>
    </row>
    <row r="59" spans="2:11" hidden="1" outlineLevel="1">
      <c r="B59" s="78">
        <f t="shared" si="3"/>
        <v>45231</v>
      </c>
      <c r="C59" s="75">
        <f>IF(F59&lt;&gt;0,-INDEX([11]Delta!$F$1:$EE$997,$L$13,$I59),0)</f>
        <v>117808.75652377307</v>
      </c>
      <c r="D59" s="71">
        <f>IF(F59&lt;&gt;0,VLOOKUP($J59,'Table 1'!$B$13:$C$33,2,FALSE)/12*1000*Study_MW,0)</f>
        <v>0</v>
      </c>
      <c r="E59" s="71">
        <f t="shared" si="21"/>
        <v>117808.75652377307</v>
      </c>
      <c r="F59" s="75">
        <f>INDEX([11]Delta!$F$1:$EE$997,$L$14,$I59)</f>
        <v>7200</v>
      </c>
      <c r="G59" s="76">
        <f t="shared" si="16"/>
        <v>16.362327294968484</v>
      </c>
      <c r="I59" s="77">
        <f t="shared" si="22"/>
        <v>50</v>
      </c>
      <c r="J59" s="73">
        <f t="shared" si="4"/>
        <v>2023</v>
      </c>
      <c r="K59" s="78">
        <f t="shared" si="23"/>
        <v>45231</v>
      </c>
    </row>
    <row r="60" spans="2:11" hidden="1" outlineLevel="1">
      <c r="B60" s="82">
        <f t="shared" si="3"/>
        <v>45261</v>
      </c>
      <c r="C60" s="79">
        <f>IF(F60&lt;&gt;0,-INDEX([11]Delta!$F$1:$EE$997,$L$13,$I60),0)</f>
        <v>143978.72928149998</v>
      </c>
      <c r="D60" s="80">
        <f>IF(F60&lt;&gt;0,VLOOKUP($J60,'Table 1'!$B$13:$C$33,2,FALSE)/12*1000*Study_MW,0)</f>
        <v>0</v>
      </c>
      <c r="E60" s="80">
        <f t="shared" si="21"/>
        <v>143978.72928149998</v>
      </c>
      <c r="F60" s="79">
        <f>INDEX([11]Delta!$F$1:$EE$997,$L$14,$I60)</f>
        <v>7440</v>
      </c>
      <c r="G60" s="81">
        <f t="shared" si="16"/>
        <v>19.351979742137093</v>
      </c>
      <c r="I60" s="64">
        <f t="shared" si="22"/>
        <v>51</v>
      </c>
      <c r="J60" s="73">
        <f t="shared" si="4"/>
        <v>2023</v>
      </c>
      <c r="K60" s="82">
        <f t="shared" si="23"/>
        <v>45261</v>
      </c>
    </row>
    <row r="61" spans="2:11" hidden="1" outlineLevel="1">
      <c r="B61" s="74">
        <f t="shared" si="3"/>
        <v>45292</v>
      </c>
      <c r="C61" s="69">
        <f>IF(F61&lt;&gt;0,-INDEX([11]Delta!$F$1:$EE$997,$L$13,$I61),0)</f>
        <v>174100.4344317168</v>
      </c>
      <c r="D61" s="70">
        <f>IF(F61&lt;&gt;0,VLOOKUP($J61,'Table 1'!$B$13:$C$33,2,FALSE)/12*1000*Study_MW,0)</f>
        <v>0</v>
      </c>
      <c r="E61" s="70">
        <f t="shared" si="21"/>
        <v>174100.4344317168</v>
      </c>
      <c r="F61" s="69">
        <f>INDEX([11]Delta!$F$1:$EE$997,$L$14,$I61)</f>
        <v>7440</v>
      </c>
      <c r="G61" s="72">
        <f t="shared" si="16"/>
        <v>23.400596025768387</v>
      </c>
      <c r="I61" s="60">
        <f>I49+13</f>
        <v>53</v>
      </c>
      <c r="J61" s="73">
        <f t="shared" si="4"/>
        <v>2024</v>
      </c>
      <c r="K61" s="74">
        <f t="shared" si="23"/>
        <v>45292</v>
      </c>
    </row>
    <row r="62" spans="2:11" hidden="1" outlineLevel="1">
      <c r="B62" s="78">
        <f t="shared" si="3"/>
        <v>45323</v>
      </c>
      <c r="C62" s="75">
        <f>IF(F62&lt;&gt;0,-INDEX([11]Delta!$F$1:$EE$997,$L$13,$I62),0)</f>
        <v>60546.828814029694</v>
      </c>
      <c r="D62" s="71">
        <f>IF(F62&lt;&gt;0,VLOOKUP($J62,'Table 1'!$B$13:$C$33,2,FALSE)/12*1000*Study_MW,0)</f>
        <v>0</v>
      </c>
      <c r="E62" s="71">
        <f t="shared" si="21"/>
        <v>60546.828814029694</v>
      </c>
      <c r="F62" s="75">
        <f>INDEX([11]Delta!$F$1:$EE$997,$L$14,$I62)</f>
        <v>6960</v>
      </c>
      <c r="G62" s="76">
        <f t="shared" si="16"/>
        <v>8.6992570135100138</v>
      </c>
      <c r="I62" s="77">
        <f t="shared" si="22"/>
        <v>54</v>
      </c>
      <c r="J62" s="73">
        <f t="shared" si="4"/>
        <v>2024</v>
      </c>
      <c r="K62" s="78">
        <f t="shared" si="23"/>
        <v>45323</v>
      </c>
    </row>
    <row r="63" spans="2:11" hidden="1" outlineLevel="1">
      <c r="B63" s="78">
        <f t="shared" si="3"/>
        <v>45352</v>
      </c>
      <c r="C63" s="75">
        <f>IF(F63&lt;&gt;0,-INDEX([11]Delta!$F$1:$EE$997,$L$13,$I63),0)</f>
        <v>61953.536336988211</v>
      </c>
      <c r="D63" s="71">
        <f>IF(F63&lt;&gt;0,VLOOKUP($J63,'Table 1'!$B$13:$C$33,2,FALSE)/12*1000*Study_MW,0)</f>
        <v>0</v>
      </c>
      <c r="E63" s="71">
        <f t="shared" si="21"/>
        <v>61953.536336988211</v>
      </c>
      <c r="F63" s="75">
        <f>INDEX([11]Delta!$F$1:$EE$997,$L$14,$I63)</f>
        <v>7440</v>
      </c>
      <c r="G63" s="76">
        <f t="shared" si="16"/>
        <v>8.3270882173371259</v>
      </c>
      <c r="I63" s="77">
        <f t="shared" si="22"/>
        <v>55</v>
      </c>
      <c r="J63" s="73">
        <f t="shared" si="4"/>
        <v>2024</v>
      </c>
      <c r="K63" s="78">
        <f t="shared" si="23"/>
        <v>45352</v>
      </c>
    </row>
    <row r="64" spans="2:11" hidden="1" outlineLevel="1">
      <c r="B64" s="78">
        <f t="shared" si="3"/>
        <v>45383</v>
      </c>
      <c r="C64" s="75">
        <f>IF(F64&lt;&gt;0,-INDEX([11]Delta!$F$1:$EE$997,$L$13,$I64),0)</f>
        <v>54835.377666607499</v>
      </c>
      <c r="D64" s="71">
        <f>IF(F64&lt;&gt;0,VLOOKUP($J64,'Table 1'!$B$13:$C$33,2,FALSE)/12*1000*Study_MW,0)</f>
        <v>0</v>
      </c>
      <c r="E64" s="71">
        <f t="shared" si="21"/>
        <v>54835.377666607499</v>
      </c>
      <c r="F64" s="75">
        <f>INDEX([11]Delta!$F$1:$EE$997,$L$14,$I64)</f>
        <v>7200</v>
      </c>
      <c r="G64" s="76">
        <f t="shared" si="16"/>
        <v>7.6160246759177079</v>
      </c>
      <c r="I64" s="77">
        <f t="shared" si="22"/>
        <v>56</v>
      </c>
      <c r="J64" s="73">
        <f t="shared" si="4"/>
        <v>2024</v>
      </c>
      <c r="K64" s="78">
        <f t="shared" si="23"/>
        <v>45383</v>
      </c>
    </row>
    <row r="65" spans="2:11" hidden="1" outlineLevel="1">
      <c r="B65" s="78">
        <f t="shared" si="3"/>
        <v>45413</v>
      </c>
      <c r="C65" s="75">
        <f>IF(F65&lt;&gt;0,-INDEX([11]Delta!$F$1:$EE$997,$L$13,$I65),0)</f>
        <v>67800.385220572352</v>
      </c>
      <c r="D65" s="71">
        <f>IF(F65&lt;&gt;0,VLOOKUP($J65,'Table 1'!$B$13:$C$33,2,FALSE)/12*1000*Study_MW,0)</f>
        <v>0</v>
      </c>
      <c r="E65" s="71">
        <f t="shared" si="21"/>
        <v>67800.385220572352</v>
      </c>
      <c r="F65" s="75">
        <f>INDEX([11]Delta!$F$1:$EE$997,$L$14,$I65)</f>
        <v>7440</v>
      </c>
      <c r="G65" s="76">
        <f t="shared" si="16"/>
        <v>9.1129550027651014</v>
      </c>
      <c r="I65" s="77">
        <f t="shared" si="22"/>
        <v>57</v>
      </c>
      <c r="J65" s="73">
        <f t="shared" si="4"/>
        <v>2024</v>
      </c>
      <c r="K65" s="78">
        <f t="shared" si="23"/>
        <v>45413</v>
      </c>
    </row>
    <row r="66" spans="2:11" hidden="1" outlineLevel="1">
      <c r="B66" s="78">
        <f t="shared" si="3"/>
        <v>45444</v>
      </c>
      <c r="C66" s="75">
        <f>IF(F66&lt;&gt;0,-INDEX([11]Delta!$F$1:$EE$997,$L$13,$I66),0)</f>
        <v>75733.313540309668</v>
      </c>
      <c r="D66" s="71">
        <f>IF(F66&lt;&gt;0,VLOOKUP($J66,'Table 1'!$B$13:$C$33,2,FALSE)/12*1000*Study_MW,0)</f>
        <v>0</v>
      </c>
      <c r="E66" s="71">
        <f t="shared" si="21"/>
        <v>75733.313540309668</v>
      </c>
      <c r="F66" s="75">
        <f>INDEX([11]Delta!$F$1:$EE$997,$L$14,$I66)</f>
        <v>7200</v>
      </c>
      <c r="G66" s="76">
        <f t="shared" si="16"/>
        <v>10.518515769487454</v>
      </c>
      <c r="I66" s="77">
        <f t="shared" si="22"/>
        <v>58</v>
      </c>
      <c r="J66" s="73">
        <f t="shared" si="4"/>
        <v>2024</v>
      </c>
      <c r="K66" s="78">
        <f t="shared" si="23"/>
        <v>45444</v>
      </c>
    </row>
    <row r="67" spans="2:11" hidden="1" outlineLevel="1">
      <c r="B67" s="78">
        <f t="shared" si="3"/>
        <v>45474</v>
      </c>
      <c r="C67" s="75">
        <f>IF(F67&lt;&gt;0,-INDEX([11]Delta!$F$1:$EE$997,$L$13,$I67),0)</f>
        <v>126647.13586087525</v>
      </c>
      <c r="D67" s="71">
        <f>IF(F67&lt;&gt;0,VLOOKUP($J67,'Table 1'!$B$13:$C$33,2,FALSE)/12*1000*Study_MW,0)</f>
        <v>0</v>
      </c>
      <c r="E67" s="71">
        <f t="shared" si="21"/>
        <v>126647.13586087525</v>
      </c>
      <c r="F67" s="75">
        <f>INDEX([11]Delta!$F$1:$EE$997,$L$14,$I67)</f>
        <v>7440</v>
      </c>
      <c r="G67" s="76">
        <f t="shared" si="16"/>
        <v>17.022464497429468</v>
      </c>
      <c r="I67" s="77">
        <f t="shared" si="22"/>
        <v>59</v>
      </c>
      <c r="J67" s="73">
        <f t="shared" si="4"/>
        <v>2024</v>
      </c>
      <c r="K67" s="78">
        <f t="shared" si="23"/>
        <v>45474</v>
      </c>
    </row>
    <row r="68" spans="2:11" hidden="1" outlineLevel="1">
      <c r="B68" s="78">
        <f t="shared" si="3"/>
        <v>45505</v>
      </c>
      <c r="C68" s="75">
        <f>IF(F68&lt;&gt;0,-INDEX([11]Delta!$F$1:$EE$997,$L$13,$I68),0)</f>
        <v>111056.44044999778</v>
      </c>
      <c r="D68" s="71">
        <f>IF(F68&lt;&gt;0,VLOOKUP($J68,'Table 1'!$B$13:$C$33,2,FALSE)/12*1000*Study_MW,0)</f>
        <v>0</v>
      </c>
      <c r="E68" s="71">
        <f t="shared" si="21"/>
        <v>111056.44044999778</v>
      </c>
      <c r="F68" s="75">
        <f>INDEX([11]Delta!$F$1:$EE$997,$L$14,$I68)</f>
        <v>7440</v>
      </c>
      <c r="G68" s="76">
        <f t="shared" si="16"/>
        <v>14.926940920698627</v>
      </c>
      <c r="I68" s="77">
        <f t="shared" si="22"/>
        <v>60</v>
      </c>
      <c r="J68" s="73">
        <f t="shared" si="4"/>
        <v>2024</v>
      </c>
      <c r="K68" s="78">
        <f t="shared" si="23"/>
        <v>45505</v>
      </c>
    </row>
    <row r="69" spans="2:11" hidden="1" outlineLevel="1">
      <c r="B69" s="78">
        <f t="shared" si="3"/>
        <v>45536</v>
      </c>
      <c r="C69" s="75">
        <f>IF(F69&lt;&gt;0,-INDEX([11]Delta!$F$1:$EE$997,$L$13,$I69),0)</f>
        <v>81186.672298789024</v>
      </c>
      <c r="D69" s="71">
        <f>IF(F69&lt;&gt;0,VLOOKUP($J69,'Table 1'!$B$13:$C$33,2,FALSE)/12*1000*Study_MW,0)</f>
        <v>0</v>
      </c>
      <c r="E69" s="71">
        <f t="shared" si="21"/>
        <v>81186.672298789024</v>
      </c>
      <c r="F69" s="75">
        <f>INDEX([11]Delta!$F$1:$EE$997,$L$14,$I69)</f>
        <v>7200</v>
      </c>
      <c r="G69" s="76">
        <f t="shared" si="16"/>
        <v>11.275926708165143</v>
      </c>
      <c r="I69" s="77">
        <f t="shared" si="22"/>
        <v>61</v>
      </c>
      <c r="J69" s="73">
        <f t="shared" si="4"/>
        <v>2024</v>
      </c>
      <c r="K69" s="78">
        <f t="shared" si="23"/>
        <v>45536</v>
      </c>
    </row>
    <row r="70" spans="2:11" hidden="1" outlineLevel="1">
      <c r="B70" s="78">
        <f t="shared" si="3"/>
        <v>45566</v>
      </c>
      <c r="C70" s="75">
        <f>IF(F70&lt;&gt;0,-INDEX([11]Delta!$F$1:$EE$997,$L$13,$I70),0)</f>
        <v>71013.294123455882</v>
      </c>
      <c r="D70" s="71">
        <f>IF(F70&lt;&gt;0,VLOOKUP($J70,'Table 1'!$B$13:$C$33,2,FALSE)/12*1000*Study_MW,0)</f>
        <v>0</v>
      </c>
      <c r="E70" s="71">
        <f t="shared" si="21"/>
        <v>71013.294123455882</v>
      </c>
      <c r="F70" s="75">
        <f>INDEX([11]Delta!$F$1:$EE$997,$L$14,$I70)</f>
        <v>7440</v>
      </c>
      <c r="G70" s="76">
        <f t="shared" si="16"/>
        <v>9.5447975972386931</v>
      </c>
      <c r="I70" s="77">
        <f t="shared" si="22"/>
        <v>62</v>
      </c>
      <c r="J70" s="73">
        <f t="shared" si="4"/>
        <v>2024</v>
      </c>
      <c r="K70" s="78">
        <f t="shared" si="23"/>
        <v>45566</v>
      </c>
    </row>
    <row r="71" spans="2:11" hidden="1" outlineLevel="1">
      <c r="B71" s="78">
        <f t="shared" si="3"/>
        <v>45597</v>
      </c>
      <c r="C71" s="75">
        <f>IF(F71&lt;&gt;0,-INDEX([11]Delta!$F$1:$EE$997,$L$13,$I71),0)</f>
        <v>77538.231314852834</v>
      </c>
      <c r="D71" s="71">
        <f>IF(F71&lt;&gt;0,VLOOKUP($J71,'Table 1'!$B$13:$C$33,2,FALSE)/12*1000*Study_MW,0)</f>
        <v>0</v>
      </c>
      <c r="E71" s="71">
        <f t="shared" si="21"/>
        <v>77538.231314852834</v>
      </c>
      <c r="F71" s="75">
        <f>INDEX([11]Delta!$F$1:$EE$997,$L$14,$I71)</f>
        <v>7200</v>
      </c>
      <c r="G71" s="76">
        <f t="shared" si="16"/>
        <v>10.76919879372956</v>
      </c>
      <c r="I71" s="77">
        <f t="shared" si="22"/>
        <v>63</v>
      </c>
      <c r="J71" s="73">
        <f t="shared" si="4"/>
        <v>2024</v>
      </c>
      <c r="K71" s="78">
        <f t="shared" si="23"/>
        <v>45597</v>
      </c>
    </row>
    <row r="72" spans="2:11" hidden="1" outlineLevel="1">
      <c r="B72" s="82">
        <f t="shared" si="3"/>
        <v>45627</v>
      </c>
      <c r="C72" s="79">
        <f>IF(F72&lt;&gt;0,-INDEX([11]Delta!$F$1:$EE$997,$L$13,$I72),0)</f>
        <v>91133.855209156871</v>
      </c>
      <c r="D72" s="80">
        <f>IF(F72&lt;&gt;0,VLOOKUP($J72,'Table 1'!$B$13:$C$33,2,FALSE)/12*1000*Study_MW,0)</f>
        <v>0</v>
      </c>
      <c r="E72" s="80">
        <f t="shared" si="21"/>
        <v>91133.855209156871</v>
      </c>
      <c r="F72" s="79">
        <f>INDEX([11]Delta!$F$1:$EE$997,$L$14,$I72)</f>
        <v>7440</v>
      </c>
      <c r="G72" s="81">
        <f t="shared" si="16"/>
        <v>12.249174087252268</v>
      </c>
      <c r="I72" s="64">
        <f t="shared" si="22"/>
        <v>64</v>
      </c>
      <c r="J72" s="73">
        <f t="shared" si="4"/>
        <v>2024</v>
      </c>
      <c r="K72" s="82">
        <f t="shared" si="23"/>
        <v>45627</v>
      </c>
    </row>
    <row r="73" spans="2:11" hidden="1" outlineLevel="1">
      <c r="B73" s="74">
        <f t="shared" si="3"/>
        <v>45658</v>
      </c>
      <c r="C73" s="69">
        <f>IF(F73&lt;&gt;0,-INDEX([11]Delta!$F$1:$EE$997,$L$13,$I73),0)</f>
        <v>164877.69886149466</v>
      </c>
      <c r="D73" s="70">
        <f>IF(F73&lt;&gt;0,VLOOKUP($J73,'Table 1'!$B$13:$C$33,2,FALSE)/12*1000*Study_MW,0)</f>
        <v>0</v>
      </c>
      <c r="E73" s="70">
        <f t="shared" si="21"/>
        <v>164877.69886149466</v>
      </c>
      <c r="F73" s="69">
        <f>INDEX([11]Delta!$F$1:$EE$997,$L$14,$I73)</f>
        <v>7440</v>
      </c>
      <c r="G73" s="72">
        <f t="shared" si="16"/>
        <v>22.160981029770788</v>
      </c>
      <c r="I73" s="60">
        <f>I61+13</f>
        <v>66</v>
      </c>
      <c r="J73" s="73">
        <f t="shared" si="4"/>
        <v>2025</v>
      </c>
      <c r="K73" s="74">
        <f t="shared" si="23"/>
        <v>45658</v>
      </c>
    </row>
    <row r="74" spans="2:11" hidden="1" outlineLevel="1">
      <c r="B74" s="78">
        <f t="shared" si="3"/>
        <v>45689</v>
      </c>
      <c r="C74" s="75">
        <f>IF(F74&lt;&gt;0,-INDEX([11]Delta!$F$1:$EE$997,$L$13,$I74),0)</f>
        <v>73546.23003064096</v>
      </c>
      <c r="D74" s="71">
        <f>IF(F74&lt;&gt;0,VLOOKUP($J74,'Table 1'!$B$13:$C$33,2,FALSE)/12*1000*Study_MW,0)</f>
        <v>0</v>
      </c>
      <c r="E74" s="71">
        <f t="shared" si="21"/>
        <v>73546.23003064096</v>
      </c>
      <c r="F74" s="75">
        <f>INDEX([11]Delta!$F$1:$EE$997,$L$14,$I74)</f>
        <v>6720</v>
      </c>
      <c r="G74" s="76">
        <f t="shared" si="16"/>
        <v>10.944379468845382</v>
      </c>
      <c r="I74" s="77">
        <f t="shared" si="22"/>
        <v>67</v>
      </c>
      <c r="J74" s="73">
        <f t="shared" si="4"/>
        <v>2025</v>
      </c>
      <c r="K74" s="78">
        <f t="shared" si="23"/>
        <v>45689</v>
      </c>
    </row>
    <row r="75" spans="2:11" hidden="1" outlineLevel="1">
      <c r="B75" s="78">
        <f t="shared" si="3"/>
        <v>45717</v>
      </c>
      <c r="C75" s="75">
        <f>IF(F75&lt;&gt;0,-INDEX([11]Delta!$F$1:$EE$997,$L$13,$I75),0)</f>
        <v>61880.3982180655</v>
      </c>
      <c r="D75" s="71">
        <f>IF(F75&lt;&gt;0,VLOOKUP($J75,'Table 1'!$B$13:$C$33,2,FALSE)/12*1000*Study_MW,0)</f>
        <v>0</v>
      </c>
      <c r="E75" s="71">
        <f t="shared" si="21"/>
        <v>61880.3982180655</v>
      </c>
      <c r="F75" s="75">
        <f>INDEX([11]Delta!$F$1:$EE$997,$L$14,$I75)</f>
        <v>7440</v>
      </c>
      <c r="G75" s="76">
        <f t="shared" si="16"/>
        <v>8.3172578250088041</v>
      </c>
      <c r="I75" s="77">
        <f t="shared" si="22"/>
        <v>68</v>
      </c>
      <c r="J75" s="73">
        <f t="shared" si="4"/>
        <v>2025</v>
      </c>
      <c r="K75" s="78">
        <f t="shared" si="23"/>
        <v>45717</v>
      </c>
    </row>
    <row r="76" spans="2:11" hidden="1" outlineLevel="1">
      <c r="B76" s="78">
        <f t="shared" si="3"/>
        <v>45748</v>
      </c>
      <c r="C76" s="75">
        <f>IF(F76&lt;&gt;0,-INDEX([11]Delta!$F$1:$EE$997,$L$13,$I76),0)</f>
        <v>56176.714685544372</v>
      </c>
      <c r="D76" s="71">
        <f>IF(F76&lt;&gt;0,VLOOKUP($J76,'Table 1'!$B$13:$C$33,2,FALSE)/12*1000*Study_MW,0)</f>
        <v>0</v>
      </c>
      <c r="E76" s="71">
        <f t="shared" si="21"/>
        <v>56176.714685544372</v>
      </c>
      <c r="F76" s="75">
        <f>INDEX([11]Delta!$F$1:$EE$997,$L$14,$I76)</f>
        <v>7200</v>
      </c>
      <c r="G76" s="76">
        <f t="shared" si="16"/>
        <v>7.802321484103385</v>
      </c>
      <c r="I76" s="77">
        <f t="shared" si="22"/>
        <v>69</v>
      </c>
      <c r="J76" s="73">
        <f t="shared" si="4"/>
        <v>2025</v>
      </c>
      <c r="K76" s="78">
        <f t="shared" si="23"/>
        <v>45748</v>
      </c>
    </row>
    <row r="77" spans="2:11" hidden="1" outlineLevel="1">
      <c r="B77" s="78">
        <f t="shared" si="3"/>
        <v>45778</v>
      </c>
      <c r="C77" s="75">
        <f>IF(F77&lt;&gt;0,-INDEX([11]Delta!$F$1:$EE$997,$L$13,$I77),0)</f>
        <v>69256.186762690544</v>
      </c>
      <c r="D77" s="71">
        <f>IF(F77&lt;&gt;0,VLOOKUP($J77,'Table 1'!$B$13:$C$33,2,FALSE)/12*1000*Study_MW,0)</f>
        <v>0</v>
      </c>
      <c r="E77" s="71">
        <f t="shared" si="21"/>
        <v>69256.186762690544</v>
      </c>
      <c r="F77" s="75">
        <f>INDEX([11]Delta!$F$1:$EE$997,$L$14,$I77)</f>
        <v>7440</v>
      </c>
      <c r="G77" s="76">
        <f t="shared" si="16"/>
        <v>9.3086272530498047</v>
      </c>
      <c r="I77" s="77">
        <f t="shared" si="22"/>
        <v>70</v>
      </c>
      <c r="J77" s="73">
        <f t="shared" si="4"/>
        <v>2025</v>
      </c>
      <c r="K77" s="78">
        <f t="shared" si="23"/>
        <v>45778</v>
      </c>
    </row>
    <row r="78" spans="2:11" hidden="1" outlineLevel="1">
      <c r="B78" s="78">
        <f t="shared" ref="B78:B141" si="40">EDATE(B77,1)</f>
        <v>45809</v>
      </c>
      <c r="C78" s="75">
        <f>IF(F78&lt;&gt;0,-INDEX([11]Delta!$F$1:$EE$997,$L$13,$I78),0)</f>
        <v>85199.690580561757</v>
      </c>
      <c r="D78" s="71">
        <f>IF(F78&lt;&gt;0,VLOOKUP($J78,'Table 1'!$B$13:$C$33,2,FALSE)/12*1000*Study_MW,0)</f>
        <v>0</v>
      </c>
      <c r="E78" s="71">
        <f t="shared" ref="E78:E141" si="41">C78+D78</f>
        <v>85199.690580561757</v>
      </c>
      <c r="F78" s="75">
        <f>INDEX([11]Delta!$F$1:$EE$997,$L$14,$I78)</f>
        <v>7200</v>
      </c>
      <c r="G78" s="76">
        <f t="shared" ref="G78:G141" si="42">IF(ISNUMBER($F78),E78/$F78,"")</f>
        <v>11.833290358411356</v>
      </c>
      <c r="I78" s="77">
        <f t="shared" si="22"/>
        <v>71</v>
      </c>
      <c r="J78" s="73">
        <f t="shared" ref="J78:J141" si="43">YEAR(B78)</f>
        <v>2025</v>
      </c>
      <c r="K78" s="78">
        <f t="shared" si="23"/>
        <v>45809</v>
      </c>
    </row>
    <row r="79" spans="2:11" hidden="1" outlineLevel="1">
      <c r="B79" s="78">
        <f t="shared" si="40"/>
        <v>45839</v>
      </c>
      <c r="C79" s="75">
        <f>IF(F79&lt;&gt;0,-INDEX([11]Delta!$F$1:$EE$997,$L$13,$I79),0)</f>
        <v>142558.81926743686</v>
      </c>
      <c r="D79" s="71">
        <f>IF(F79&lt;&gt;0,VLOOKUP($J79,'Table 1'!$B$13:$C$33,2,FALSE)/12*1000*Study_MW,0)</f>
        <v>0</v>
      </c>
      <c r="E79" s="71">
        <f t="shared" si="41"/>
        <v>142558.81926743686</v>
      </c>
      <c r="F79" s="75">
        <f>INDEX([11]Delta!$F$1:$EE$997,$L$14,$I79)</f>
        <v>7440</v>
      </c>
      <c r="G79" s="76">
        <f t="shared" si="42"/>
        <v>19.161131621967321</v>
      </c>
      <c r="I79" s="77">
        <f t="shared" si="22"/>
        <v>72</v>
      </c>
      <c r="J79" s="73">
        <f t="shared" si="43"/>
        <v>2025</v>
      </c>
      <c r="K79" s="78">
        <f t="shared" si="23"/>
        <v>45839</v>
      </c>
    </row>
    <row r="80" spans="2:11" hidden="1" outlineLevel="1">
      <c r="B80" s="78">
        <f t="shared" si="40"/>
        <v>45870</v>
      </c>
      <c r="C80" s="75">
        <f>IF(F80&lt;&gt;0,-INDEX([11]Delta!$F$1:$EE$997,$L$13,$I80),0)</f>
        <v>136956.10767520964</v>
      </c>
      <c r="D80" s="71">
        <f>IF(F80&lt;&gt;0,VLOOKUP($J80,'Table 1'!$B$13:$C$33,2,FALSE)/12*1000*Study_MW,0)</f>
        <v>0</v>
      </c>
      <c r="E80" s="71">
        <f t="shared" si="41"/>
        <v>136956.10767520964</v>
      </c>
      <c r="F80" s="75">
        <f>INDEX([11]Delta!$F$1:$EE$997,$L$14,$I80)</f>
        <v>7440</v>
      </c>
      <c r="G80" s="76">
        <f t="shared" si="42"/>
        <v>18.408078988603446</v>
      </c>
      <c r="I80" s="77">
        <f t="shared" si="22"/>
        <v>73</v>
      </c>
      <c r="J80" s="73">
        <f t="shared" si="43"/>
        <v>2025</v>
      </c>
      <c r="K80" s="78">
        <f t="shared" si="23"/>
        <v>45870</v>
      </c>
    </row>
    <row r="81" spans="2:11" hidden="1" outlineLevel="1">
      <c r="B81" s="78">
        <f t="shared" si="40"/>
        <v>45901</v>
      </c>
      <c r="C81" s="75">
        <f>IF(F81&lt;&gt;0,-INDEX([11]Delta!$F$1:$EE$997,$L$13,$I81),0)</f>
        <v>87821.721579432487</v>
      </c>
      <c r="D81" s="71">
        <f>IF(F81&lt;&gt;0,VLOOKUP($J81,'Table 1'!$B$13:$C$33,2,FALSE)/12*1000*Study_MW,0)</f>
        <v>0</v>
      </c>
      <c r="E81" s="71">
        <f t="shared" si="41"/>
        <v>87821.721579432487</v>
      </c>
      <c r="F81" s="75">
        <f>INDEX([11]Delta!$F$1:$EE$997,$L$14,$I81)</f>
        <v>7200</v>
      </c>
      <c r="G81" s="76">
        <f t="shared" si="42"/>
        <v>12.197461330476735</v>
      </c>
      <c r="I81" s="77">
        <f t="shared" si="22"/>
        <v>74</v>
      </c>
      <c r="J81" s="73">
        <f t="shared" si="43"/>
        <v>2025</v>
      </c>
      <c r="K81" s="78">
        <f t="shared" si="23"/>
        <v>45901</v>
      </c>
    </row>
    <row r="82" spans="2:11" hidden="1" outlineLevel="1">
      <c r="B82" s="78">
        <f t="shared" si="40"/>
        <v>45931</v>
      </c>
      <c r="C82" s="75">
        <f>IF(F82&lt;&gt;0,-INDEX([11]Delta!$F$1:$EE$997,$L$13,$I82),0)</f>
        <v>82781.062756091356</v>
      </c>
      <c r="D82" s="71">
        <f>IF(F82&lt;&gt;0,VLOOKUP($J82,'Table 1'!$B$13:$C$33,2,FALSE)/12*1000*Study_MW,0)</f>
        <v>0</v>
      </c>
      <c r="E82" s="71">
        <f t="shared" si="41"/>
        <v>82781.062756091356</v>
      </c>
      <c r="F82" s="75">
        <f>INDEX([11]Delta!$F$1:$EE$997,$L$14,$I82)</f>
        <v>7440</v>
      </c>
      <c r="G82" s="76">
        <f t="shared" si="42"/>
        <v>11.126486929582171</v>
      </c>
      <c r="I82" s="77">
        <f t="shared" si="22"/>
        <v>75</v>
      </c>
      <c r="J82" s="73">
        <f t="shared" si="43"/>
        <v>2025</v>
      </c>
      <c r="K82" s="78">
        <f t="shared" si="23"/>
        <v>45931</v>
      </c>
    </row>
    <row r="83" spans="2:11" hidden="1" outlineLevel="1">
      <c r="B83" s="78">
        <f t="shared" si="40"/>
        <v>45962</v>
      </c>
      <c r="C83" s="75">
        <f>IF(F83&lt;&gt;0,-INDEX([11]Delta!$F$1:$EE$997,$L$13,$I83),0)</f>
        <v>81403.119882464409</v>
      </c>
      <c r="D83" s="71">
        <f>IF(F83&lt;&gt;0,VLOOKUP($J83,'Table 1'!$B$13:$C$33,2,FALSE)/12*1000*Study_MW,0)</f>
        <v>0</v>
      </c>
      <c r="E83" s="71">
        <f t="shared" si="41"/>
        <v>81403.119882464409</v>
      </c>
      <c r="F83" s="75">
        <f>INDEX([11]Delta!$F$1:$EE$997,$L$14,$I83)</f>
        <v>7200</v>
      </c>
      <c r="G83" s="76">
        <f t="shared" si="42"/>
        <v>11.305988872564502</v>
      </c>
      <c r="I83" s="77">
        <f t="shared" si="22"/>
        <v>76</v>
      </c>
      <c r="J83" s="73">
        <f t="shared" si="43"/>
        <v>2025</v>
      </c>
      <c r="K83" s="78">
        <f t="shared" si="23"/>
        <v>45962</v>
      </c>
    </row>
    <row r="84" spans="2:11" hidden="1" outlineLevel="1">
      <c r="B84" s="82">
        <f t="shared" si="40"/>
        <v>45992</v>
      </c>
      <c r="C84" s="79">
        <f>IF(F84&lt;&gt;0,-INDEX([11]Delta!$F$1:$EE$997,$L$13,$I84),0)</f>
        <v>94427.696709126234</v>
      </c>
      <c r="D84" s="80">
        <f>IF(F84&lt;&gt;0,VLOOKUP($J84,'Table 1'!$B$13:$C$33,2,FALSE)/12*1000*Study_MW,0)</f>
        <v>0</v>
      </c>
      <c r="E84" s="80">
        <f t="shared" si="41"/>
        <v>94427.696709126234</v>
      </c>
      <c r="F84" s="79">
        <f>INDEX([11]Delta!$F$1:$EE$997,$L$14,$I84)</f>
        <v>7440</v>
      </c>
      <c r="G84" s="81">
        <f t="shared" si="42"/>
        <v>12.69189471896858</v>
      </c>
      <c r="I84" s="64">
        <f t="shared" si="22"/>
        <v>77</v>
      </c>
      <c r="J84" s="73">
        <f t="shared" si="43"/>
        <v>2025</v>
      </c>
      <c r="K84" s="82">
        <f t="shared" si="23"/>
        <v>45992</v>
      </c>
    </row>
    <row r="85" spans="2:11" hidden="1" outlineLevel="1">
      <c r="B85" s="74">
        <f t="shared" si="40"/>
        <v>46023</v>
      </c>
      <c r="C85" s="69">
        <f>IF(F85&lt;&gt;0,-INDEX([11]Delta!$F$1:$EE$997,$L$13,$I85),0)</f>
        <v>125569.06203049421</v>
      </c>
      <c r="D85" s="70">
        <f>IF(F85&lt;&gt;0,VLOOKUP($J85,'Table 1'!$B$13:$C$33,2,FALSE)/12*1000*Study_MW,0)</f>
        <v>96355.392828625074</v>
      </c>
      <c r="E85" s="70">
        <f t="shared" si="41"/>
        <v>221924.45485911929</v>
      </c>
      <c r="F85" s="69">
        <f>INDEX([11]Delta!$F$1:$EE$997,$L$14,$I85)</f>
        <v>7440</v>
      </c>
      <c r="G85" s="72">
        <f t="shared" si="42"/>
        <v>29.828555760634313</v>
      </c>
      <c r="I85" s="60">
        <f>I73+13</f>
        <v>79</v>
      </c>
      <c r="J85" s="73">
        <f t="shared" si="43"/>
        <v>2026</v>
      </c>
      <c r="K85" s="74">
        <f t="shared" si="23"/>
        <v>46023</v>
      </c>
    </row>
    <row r="86" spans="2:11" hidden="1" outlineLevel="1">
      <c r="B86" s="78">
        <f t="shared" si="40"/>
        <v>46054</v>
      </c>
      <c r="C86" s="75">
        <f>IF(F86&lt;&gt;0,-INDEX([11]Delta!$F$1:$EE$997,$L$13,$I86),0)</f>
        <v>103089.43037065864</v>
      </c>
      <c r="D86" s="71">
        <f>IF(F86&lt;&gt;0,VLOOKUP($J86,'Table 1'!$B$13:$C$33,2,FALSE)/12*1000*Study_MW,0)</f>
        <v>96355.392828625074</v>
      </c>
      <c r="E86" s="71">
        <f t="shared" si="41"/>
        <v>199444.82319928371</v>
      </c>
      <c r="F86" s="75">
        <f>INDEX([11]Delta!$F$1:$EE$997,$L$14,$I86)</f>
        <v>6720</v>
      </c>
      <c r="G86" s="76">
        <f t="shared" si="42"/>
        <v>29.679289166560075</v>
      </c>
      <c r="I86" s="77">
        <f t="shared" si="22"/>
        <v>80</v>
      </c>
      <c r="J86" s="73">
        <f t="shared" si="43"/>
        <v>2026</v>
      </c>
      <c r="K86" s="78">
        <f t="shared" si="23"/>
        <v>46054</v>
      </c>
    </row>
    <row r="87" spans="2:11" hidden="1" outlineLevel="1">
      <c r="B87" s="78">
        <f t="shared" si="40"/>
        <v>46082</v>
      </c>
      <c r="C87" s="75">
        <f>IF(F87&lt;&gt;0,-INDEX([11]Delta!$F$1:$EE$997,$L$13,$I87),0)</f>
        <v>96363.789067596197</v>
      </c>
      <c r="D87" s="71">
        <f>IF(F87&lt;&gt;0,VLOOKUP($J87,'Table 1'!$B$13:$C$33,2,FALSE)/12*1000*Study_MW,0)</f>
        <v>96355.392828625074</v>
      </c>
      <c r="E87" s="71">
        <f t="shared" si="41"/>
        <v>192719.18189622127</v>
      </c>
      <c r="F87" s="75">
        <f>INDEX([11]Delta!$F$1:$EE$997,$L$14,$I87)</f>
        <v>7440</v>
      </c>
      <c r="G87" s="76">
        <f t="shared" si="42"/>
        <v>25.903115846266299</v>
      </c>
      <c r="I87" s="77">
        <f t="shared" si="22"/>
        <v>81</v>
      </c>
      <c r="J87" s="73">
        <f t="shared" si="43"/>
        <v>2026</v>
      </c>
      <c r="K87" s="78">
        <f t="shared" si="23"/>
        <v>46082</v>
      </c>
    </row>
    <row r="88" spans="2:11" hidden="1" outlineLevel="1">
      <c r="B88" s="78">
        <f t="shared" si="40"/>
        <v>46113</v>
      </c>
      <c r="C88" s="75">
        <f>IF(F88&lt;&gt;0,-INDEX([11]Delta!$F$1:$EE$997,$L$13,$I88),0)</f>
        <v>93333.134675934911</v>
      </c>
      <c r="D88" s="71">
        <f>IF(F88&lt;&gt;0,VLOOKUP($J88,'Table 1'!$B$13:$C$33,2,FALSE)/12*1000*Study_MW,0)</f>
        <v>96355.392828625074</v>
      </c>
      <c r="E88" s="71">
        <f t="shared" si="41"/>
        <v>189688.52750455998</v>
      </c>
      <c r="F88" s="75">
        <f>INDEX([11]Delta!$F$1:$EE$997,$L$14,$I88)</f>
        <v>7200</v>
      </c>
      <c r="G88" s="76">
        <f t="shared" si="42"/>
        <v>26.345628820077774</v>
      </c>
      <c r="I88" s="77">
        <f t="shared" si="22"/>
        <v>82</v>
      </c>
      <c r="J88" s="73">
        <f t="shared" si="43"/>
        <v>2026</v>
      </c>
      <c r="K88" s="78">
        <f t="shared" si="23"/>
        <v>46113</v>
      </c>
    </row>
    <row r="89" spans="2:11" hidden="1" outlineLevel="1">
      <c r="B89" s="78">
        <f t="shared" si="40"/>
        <v>46143</v>
      </c>
      <c r="C89" s="75">
        <f>IF(F89&lt;&gt;0,-INDEX([11]Delta!$F$1:$EE$997,$L$13,$I89),0)</f>
        <v>99106.157104313374</v>
      </c>
      <c r="D89" s="71">
        <f>IF(F89&lt;&gt;0,VLOOKUP($J89,'Table 1'!$B$13:$C$33,2,FALSE)/12*1000*Study_MW,0)</f>
        <v>96355.392828625074</v>
      </c>
      <c r="E89" s="71">
        <f t="shared" si="41"/>
        <v>195461.54993293845</v>
      </c>
      <c r="F89" s="75">
        <f>INDEX([11]Delta!$F$1:$EE$997,$L$14,$I89)</f>
        <v>7440</v>
      </c>
      <c r="G89" s="76">
        <f t="shared" si="42"/>
        <v>26.271713700663771</v>
      </c>
      <c r="I89" s="77">
        <f t="shared" si="22"/>
        <v>83</v>
      </c>
      <c r="J89" s="73">
        <f t="shared" si="43"/>
        <v>2026</v>
      </c>
      <c r="K89" s="78">
        <f t="shared" si="23"/>
        <v>46143</v>
      </c>
    </row>
    <row r="90" spans="2:11" hidden="1" outlineLevel="1">
      <c r="B90" s="78">
        <f t="shared" si="40"/>
        <v>46174</v>
      </c>
      <c r="C90" s="75">
        <f>IF(F90&lt;&gt;0,-INDEX([11]Delta!$F$1:$EE$997,$L$13,$I90),0)</f>
        <v>146509.74097755551</v>
      </c>
      <c r="D90" s="71">
        <f>IF(F90&lt;&gt;0,VLOOKUP($J90,'Table 1'!$B$13:$C$33,2,FALSE)/12*1000*Study_MW,0)</f>
        <v>96355.392828625074</v>
      </c>
      <c r="E90" s="71">
        <f t="shared" si="41"/>
        <v>242865.13380618059</v>
      </c>
      <c r="F90" s="75">
        <f>INDEX([11]Delta!$F$1:$EE$997,$L$14,$I90)</f>
        <v>7200</v>
      </c>
      <c r="G90" s="76">
        <f t="shared" si="42"/>
        <v>33.731268584191746</v>
      </c>
      <c r="I90" s="77">
        <f t="shared" ref="I90:I96" si="44">I78+13</f>
        <v>84</v>
      </c>
      <c r="J90" s="73">
        <f t="shared" si="43"/>
        <v>2026</v>
      </c>
      <c r="K90" s="78">
        <f t="shared" ref="K90:K153" si="45">IF(ISNUMBER(F90),IF(F90&lt;&gt;0,B90,""),"")</f>
        <v>46174</v>
      </c>
    </row>
    <row r="91" spans="2:11" hidden="1" outlineLevel="1">
      <c r="B91" s="78">
        <f t="shared" si="40"/>
        <v>46204</v>
      </c>
      <c r="C91" s="75">
        <f>IF(F91&lt;&gt;0,-INDEX([11]Delta!$F$1:$EE$997,$L$13,$I91),0)</f>
        <v>190424.08303301036</v>
      </c>
      <c r="D91" s="71">
        <f>IF(F91&lt;&gt;0,VLOOKUP($J91,'Table 1'!$B$13:$C$33,2,FALSE)/12*1000*Study_MW,0)</f>
        <v>96355.392828625074</v>
      </c>
      <c r="E91" s="71">
        <f t="shared" si="41"/>
        <v>286779.47586163541</v>
      </c>
      <c r="F91" s="75">
        <f>INDEX([11]Delta!$F$1:$EE$997,$L$14,$I91)</f>
        <v>7440</v>
      </c>
      <c r="G91" s="76">
        <f t="shared" si="42"/>
        <v>38.545628476026266</v>
      </c>
      <c r="I91" s="77">
        <f t="shared" si="44"/>
        <v>85</v>
      </c>
      <c r="J91" s="73">
        <f t="shared" si="43"/>
        <v>2026</v>
      </c>
      <c r="K91" s="78">
        <f t="shared" si="45"/>
        <v>46204</v>
      </c>
    </row>
    <row r="92" spans="2:11" hidden="1" outlineLevel="1">
      <c r="B92" s="78">
        <f t="shared" si="40"/>
        <v>46235</v>
      </c>
      <c r="C92" s="75">
        <f>IF(F92&lt;&gt;0,-INDEX([11]Delta!$F$1:$EE$997,$L$13,$I92),0)</f>
        <v>189441.17559103668</v>
      </c>
      <c r="D92" s="71">
        <f>IF(F92&lt;&gt;0,VLOOKUP($J92,'Table 1'!$B$13:$C$33,2,FALSE)/12*1000*Study_MW,0)</f>
        <v>96355.392828625074</v>
      </c>
      <c r="E92" s="71">
        <f t="shared" si="41"/>
        <v>285796.56841966172</v>
      </c>
      <c r="F92" s="75">
        <f>INDEX([11]Delta!$F$1:$EE$997,$L$14,$I92)</f>
        <v>7440</v>
      </c>
      <c r="G92" s="76">
        <f t="shared" si="42"/>
        <v>38.413517260707223</v>
      </c>
      <c r="I92" s="77">
        <f t="shared" si="44"/>
        <v>86</v>
      </c>
      <c r="J92" s="73">
        <f t="shared" si="43"/>
        <v>2026</v>
      </c>
      <c r="K92" s="78">
        <f t="shared" si="45"/>
        <v>46235</v>
      </c>
    </row>
    <row r="93" spans="2:11" hidden="1" outlineLevel="1">
      <c r="B93" s="78">
        <f t="shared" si="40"/>
        <v>46266</v>
      </c>
      <c r="C93" s="75">
        <f>IF(F93&lt;&gt;0,-INDEX([11]Delta!$F$1:$EE$997,$L$13,$I93),0)</f>
        <v>150482.60965520144</v>
      </c>
      <c r="D93" s="71">
        <f>IF(F93&lt;&gt;0,VLOOKUP($J93,'Table 1'!$B$13:$C$33,2,FALSE)/12*1000*Study_MW,0)</f>
        <v>96355.392828625074</v>
      </c>
      <c r="E93" s="71">
        <f t="shared" si="41"/>
        <v>246838.00248382651</v>
      </c>
      <c r="F93" s="75">
        <f>INDEX([11]Delta!$F$1:$EE$997,$L$14,$I93)</f>
        <v>7200</v>
      </c>
      <c r="G93" s="76">
        <f t="shared" si="42"/>
        <v>34.283055900531458</v>
      </c>
      <c r="I93" s="77">
        <f t="shared" si="44"/>
        <v>87</v>
      </c>
      <c r="J93" s="73">
        <f t="shared" si="43"/>
        <v>2026</v>
      </c>
      <c r="K93" s="78">
        <f t="shared" si="45"/>
        <v>46266</v>
      </c>
    </row>
    <row r="94" spans="2:11" hidden="1" outlineLevel="1">
      <c r="B94" s="78">
        <f t="shared" si="40"/>
        <v>46296</v>
      </c>
      <c r="C94" s="75">
        <f>IF(F94&lt;&gt;0,-INDEX([11]Delta!$F$1:$EE$997,$L$13,$I94),0)</f>
        <v>130761.0042386353</v>
      </c>
      <c r="D94" s="71">
        <f>IF(F94&lt;&gt;0,VLOOKUP($J94,'Table 1'!$B$13:$C$33,2,FALSE)/12*1000*Study_MW,0)</f>
        <v>96355.392828625074</v>
      </c>
      <c r="E94" s="71">
        <f t="shared" si="41"/>
        <v>227116.39706726038</v>
      </c>
      <c r="F94" s="75">
        <f>INDEX([11]Delta!$F$1:$EE$997,$L$14,$I94)</f>
        <v>7440</v>
      </c>
      <c r="G94" s="76">
        <f t="shared" si="42"/>
        <v>30.526397455276932</v>
      </c>
      <c r="I94" s="77">
        <f t="shared" si="44"/>
        <v>88</v>
      </c>
      <c r="J94" s="73">
        <f t="shared" si="43"/>
        <v>2026</v>
      </c>
      <c r="K94" s="78">
        <f t="shared" si="45"/>
        <v>46296</v>
      </c>
    </row>
    <row r="95" spans="2:11" hidden="1" outlineLevel="1">
      <c r="B95" s="78">
        <f t="shared" si="40"/>
        <v>46327</v>
      </c>
      <c r="C95" s="75">
        <f>IF(F95&lt;&gt;0,-INDEX([11]Delta!$F$1:$EE$997,$L$13,$I95),0)</f>
        <v>148583.76085726917</v>
      </c>
      <c r="D95" s="71">
        <f>IF(F95&lt;&gt;0,VLOOKUP($J95,'Table 1'!$B$13:$C$33,2,FALSE)/12*1000*Study_MW,0)</f>
        <v>96355.392828625074</v>
      </c>
      <c r="E95" s="71">
        <f t="shared" si="41"/>
        <v>244939.15368589424</v>
      </c>
      <c r="F95" s="75">
        <f>INDEX([11]Delta!$F$1:$EE$997,$L$14,$I95)</f>
        <v>7200</v>
      </c>
      <c r="G95" s="76">
        <f t="shared" si="42"/>
        <v>34.019326900818648</v>
      </c>
      <c r="I95" s="77">
        <f t="shared" si="44"/>
        <v>89</v>
      </c>
      <c r="J95" s="73">
        <f t="shared" si="43"/>
        <v>2026</v>
      </c>
      <c r="K95" s="78">
        <f t="shared" si="45"/>
        <v>46327</v>
      </c>
    </row>
    <row r="96" spans="2:11" hidden="1" outlineLevel="1">
      <c r="B96" s="82">
        <f t="shared" si="40"/>
        <v>46357</v>
      </c>
      <c r="C96" s="79">
        <f>IF(F96&lt;&gt;0,-INDEX([11]Delta!$F$1:$EE$997,$L$13,$I96),0)</f>
        <v>127289.59489104152</v>
      </c>
      <c r="D96" s="80">
        <f>IF(F96&lt;&gt;0,VLOOKUP($J96,'Table 1'!$B$13:$C$33,2,FALSE)/12*1000*Study_MW,0)</f>
        <v>96355.392828625074</v>
      </c>
      <c r="E96" s="80">
        <f t="shared" si="41"/>
        <v>223644.98771966659</v>
      </c>
      <c r="F96" s="79">
        <f>INDEX([11]Delta!$F$1:$EE$997,$L$14,$I96)</f>
        <v>7440</v>
      </c>
      <c r="G96" s="81">
        <f t="shared" si="42"/>
        <v>30.059810177374541</v>
      </c>
      <c r="I96" s="64">
        <f t="shared" si="44"/>
        <v>90</v>
      </c>
      <c r="J96" s="73">
        <f t="shared" si="43"/>
        <v>2026</v>
      </c>
      <c r="K96" s="82">
        <f t="shared" si="45"/>
        <v>46357</v>
      </c>
    </row>
    <row r="97" spans="2:11" hidden="1" outlineLevel="1">
      <c r="B97" s="74">
        <f t="shared" si="40"/>
        <v>46388</v>
      </c>
      <c r="C97" s="69">
        <f>IF(F97&lt;&gt;0,-INDEX([11]Delta!$F$1:$EE$997,$L$13,$I97),0)</f>
        <v>134759.320236817</v>
      </c>
      <c r="D97" s="70">
        <f>IF(F97&lt;&gt;0,VLOOKUP($J97,'Table 1'!$B$13:$C$33,2,FALSE)/12*1000*Study_MW,0)</f>
        <v>98570.315264910547</v>
      </c>
      <c r="E97" s="70">
        <f t="shared" si="41"/>
        <v>233329.63550172755</v>
      </c>
      <c r="F97" s="69">
        <f>INDEX([11]Delta!$F$1:$EE$997,$L$14,$I97)</f>
        <v>7440</v>
      </c>
      <c r="G97" s="72">
        <f t="shared" si="42"/>
        <v>31.36151014808166</v>
      </c>
      <c r="I97" s="60">
        <f>I85+13</f>
        <v>92</v>
      </c>
      <c r="J97" s="73">
        <f t="shared" si="43"/>
        <v>2027</v>
      </c>
      <c r="K97" s="74">
        <f t="shared" si="45"/>
        <v>46388</v>
      </c>
    </row>
    <row r="98" spans="2:11" hidden="1" outlineLevel="1">
      <c r="B98" s="78">
        <f t="shared" si="40"/>
        <v>46419</v>
      </c>
      <c r="C98" s="75">
        <f>IF(F98&lt;&gt;0,-INDEX([11]Delta!$F$1:$EE$997,$L$13,$I98),0)</f>
        <v>113948.43728639185</v>
      </c>
      <c r="D98" s="71">
        <f>IF(F98&lt;&gt;0,VLOOKUP($J98,'Table 1'!$B$13:$C$33,2,FALSE)/12*1000*Study_MW,0)</f>
        <v>98570.315264910547</v>
      </c>
      <c r="E98" s="71">
        <f t="shared" si="41"/>
        <v>212518.7525513024</v>
      </c>
      <c r="F98" s="75">
        <f>INDEX([11]Delta!$F$1:$EE$997,$L$14,$I98)</f>
        <v>6720</v>
      </c>
      <c r="G98" s="76">
        <f t="shared" si="42"/>
        <v>31.624814367753334</v>
      </c>
      <c r="I98" s="77">
        <f t="shared" ref="I98:I120" si="46">I86+13</f>
        <v>93</v>
      </c>
      <c r="J98" s="73">
        <f t="shared" si="43"/>
        <v>2027</v>
      </c>
      <c r="K98" s="78">
        <f t="shared" si="45"/>
        <v>46419</v>
      </c>
    </row>
    <row r="99" spans="2:11" hidden="1" outlineLevel="1">
      <c r="B99" s="78">
        <f t="shared" si="40"/>
        <v>46447</v>
      </c>
      <c r="C99" s="75">
        <f>IF(F99&lt;&gt;0,-INDEX([11]Delta!$F$1:$EE$997,$L$13,$I99),0)</f>
        <v>102991.56625667214</v>
      </c>
      <c r="D99" s="71">
        <f>IF(F99&lt;&gt;0,VLOOKUP($J99,'Table 1'!$B$13:$C$33,2,FALSE)/12*1000*Study_MW,0)</f>
        <v>98570.315264910547</v>
      </c>
      <c r="E99" s="71">
        <f t="shared" si="41"/>
        <v>201561.88152158269</v>
      </c>
      <c r="F99" s="75">
        <f>INDEX([11]Delta!$F$1:$EE$997,$L$14,$I99)</f>
        <v>7440</v>
      </c>
      <c r="G99" s="76">
        <f t="shared" si="42"/>
        <v>27.091650742148211</v>
      </c>
      <c r="I99" s="77">
        <f t="shared" si="46"/>
        <v>94</v>
      </c>
      <c r="J99" s="73">
        <f t="shared" si="43"/>
        <v>2027</v>
      </c>
      <c r="K99" s="78">
        <f t="shared" si="45"/>
        <v>46447</v>
      </c>
    </row>
    <row r="100" spans="2:11" hidden="1" outlineLevel="1">
      <c r="B100" s="78">
        <f t="shared" si="40"/>
        <v>46478</v>
      </c>
      <c r="C100" s="75">
        <f>IF(F100&lt;&gt;0,-INDEX([11]Delta!$F$1:$EE$997,$L$13,$I100),0)</f>
        <v>91213.297660052776</v>
      </c>
      <c r="D100" s="71">
        <f>IF(F100&lt;&gt;0,VLOOKUP($J100,'Table 1'!$B$13:$C$33,2,FALSE)/12*1000*Study_MW,0)</f>
        <v>98570.315264910547</v>
      </c>
      <c r="E100" s="71">
        <f t="shared" si="41"/>
        <v>189783.61292496332</v>
      </c>
      <c r="F100" s="75">
        <f>INDEX([11]Delta!$F$1:$EE$997,$L$14,$I100)</f>
        <v>7200</v>
      </c>
      <c r="G100" s="76">
        <f t="shared" si="42"/>
        <v>26.358835128467128</v>
      </c>
      <c r="I100" s="77">
        <f t="shared" si="46"/>
        <v>95</v>
      </c>
      <c r="J100" s="73">
        <f t="shared" si="43"/>
        <v>2027</v>
      </c>
      <c r="K100" s="78">
        <f t="shared" si="45"/>
        <v>46478</v>
      </c>
    </row>
    <row r="101" spans="2:11" hidden="1" outlineLevel="1">
      <c r="B101" s="78">
        <f t="shared" si="40"/>
        <v>46508</v>
      </c>
      <c r="C101" s="75">
        <f>IF(F101&lt;&gt;0,-INDEX([11]Delta!$F$1:$EE$997,$L$13,$I101),0)</f>
        <v>106252.02596342564</v>
      </c>
      <c r="D101" s="71">
        <f>IF(F101&lt;&gt;0,VLOOKUP($J101,'Table 1'!$B$13:$C$33,2,FALSE)/12*1000*Study_MW,0)</f>
        <v>98570.315264910547</v>
      </c>
      <c r="E101" s="71">
        <f t="shared" si="41"/>
        <v>204822.34122833618</v>
      </c>
      <c r="F101" s="75">
        <f>INDEX([11]Delta!$F$1:$EE$997,$L$14,$I101)</f>
        <v>7440</v>
      </c>
      <c r="G101" s="76">
        <f t="shared" si="42"/>
        <v>27.5298845737011</v>
      </c>
      <c r="I101" s="77">
        <f t="shared" si="46"/>
        <v>96</v>
      </c>
      <c r="J101" s="73">
        <f t="shared" si="43"/>
        <v>2027</v>
      </c>
      <c r="K101" s="78">
        <f t="shared" si="45"/>
        <v>46508</v>
      </c>
    </row>
    <row r="102" spans="2:11" hidden="1" outlineLevel="1">
      <c r="B102" s="78">
        <f t="shared" si="40"/>
        <v>46539</v>
      </c>
      <c r="C102" s="75">
        <f>IF(F102&lt;&gt;0,-INDEX([11]Delta!$F$1:$EE$997,$L$13,$I102),0)</f>
        <v>151673.66815620661</v>
      </c>
      <c r="D102" s="71">
        <f>IF(F102&lt;&gt;0,VLOOKUP($J102,'Table 1'!$B$13:$C$33,2,FALSE)/12*1000*Study_MW,0)</f>
        <v>98570.315264910547</v>
      </c>
      <c r="E102" s="71">
        <f t="shared" si="41"/>
        <v>250243.98342111715</v>
      </c>
      <c r="F102" s="75">
        <f>INDEX([11]Delta!$F$1:$EE$997,$L$14,$I102)</f>
        <v>7200</v>
      </c>
      <c r="G102" s="76">
        <f t="shared" si="42"/>
        <v>34.756108808488491</v>
      </c>
      <c r="I102" s="77">
        <f t="shared" si="46"/>
        <v>97</v>
      </c>
      <c r="J102" s="73">
        <f t="shared" si="43"/>
        <v>2027</v>
      </c>
      <c r="K102" s="78">
        <f t="shared" si="45"/>
        <v>46539</v>
      </c>
    </row>
    <row r="103" spans="2:11" hidden="1" outlineLevel="1">
      <c r="B103" s="78">
        <f t="shared" si="40"/>
        <v>46569</v>
      </c>
      <c r="C103" s="75">
        <f>IF(F103&lt;&gt;0,-INDEX([11]Delta!$F$1:$EE$997,$L$13,$I103),0)</f>
        <v>207935.72103248537</v>
      </c>
      <c r="D103" s="71">
        <f>IF(F103&lt;&gt;0,VLOOKUP($J103,'Table 1'!$B$13:$C$33,2,FALSE)/12*1000*Study_MW,0)</f>
        <v>98570.315264910547</v>
      </c>
      <c r="E103" s="71">
        <f t="shared" si="41"/>
        <v>306506.03629739594</v>
      </c>
      <c r="F103" s="75">
        <f>INDEX([11]Delta!$F$1:$EE$997,$L$14,$I103)</f>
        <v>7440</v>
      </c>
      <c r="G103" s="76">
        <f t="shared" si="42"/>
        <v>41.197047889434941</v>
      </c>
      <c r="I103" s="77">
        <f t="shared" si="46"/>
        <v>98</v>
      </c>
      <c r="J103" s="73">
        <f t="shared" si="43"/>
        <v>2027</v>
      </c>
      <c r="K103" s="78">
        <f t="shared" si="45"/>
        <v>46569</v>
      </c>
    </row>
    <row r="104" spans="2:11" hidden="1" outlineLevel="1">
      <c r="B104" s="78">
        <f t="shared" si="40"/>
        <v>46600</v>
      </c>
      <c r="C104" s="75">
        <f>IF(F104&lt;&gt;0,-INDEX([11]Delta!$F$1:$EE$997,$L$13,$I104),0)</f>
        <v>206499.32303342223</v>
      </c>
      <c r="D104" s="71">
        <f>IF(F104&lt;&gt;0,VLOOKUP($J104,'Table 1'!$B$13:$C$33,2,FALSE)/12*1000*Study_MW,0)</f>
        <v>98570.315264910547</v>
      </c>
      <c r="E104" s="71">
        <f t="shared" si="41"/>
        <v>305069.63829833281</v>
      </c>
      <c r="F104" s="75">
        <f>INDEX([11]Delta!$F$1:$EE$997,$L$14,$I104)</f>
        <v>7440</v>
      </c>
      <c r="G104" s="76">
        <f t="shared" si="42"/>
        <v>41.003983642249032</v>
      </c>
      <c r="I104" s="77">
        <f t="shared" si="46"/>
        <v>99</v>
      </c>
      <c r="J104" s="73">
        <f t="shared" si="43"/>
        <v>2027</v>
      </c>
      <c r="K104" s="78">
        <f t="shared" si="45"/>
        <v>46600</v>
      </c>
    </row>
    <row r="105" spans="2:11" hidden="1" outlineLevel="1">
      <c r="B105" s="78">
        <f t="shared" si="40"/>
        <v>46631</v>
      </c>
      <c r="C105" s="75">
        <f>IF(F105&lt;&gt;0,-INDEX([11]Delta!$F$1:$EE$997,$L$13,$I105),0)</f>
        <v>161964.23225949705</v>
      </c>
      <c r="D105" s="71">
        <f>IF(F105&lt;&gt;0,VLOOKUP($J105,'Table 1'!$B$13:$C$33,2,FALSE)/12*1000*Study_MW,0)</f>
        <v>98570.315264910547</v>
      </c>
      <c r="E105" s="71">
        <f t="shared" si="41"/>
        <v>260534.54752440759</v>
      </c>
      <c r="F105" s="75">
        <f>INDEX([11]Delta!$F$1:$EE$997,$L$14,$I105)</f>
        <v>7200</v>
      </c>
      <c r="G105" s="76">
        <f t="shared" si="42"/>
        <v>36.185353822834387</v>
      </c>
      <c r="I105" s="77">
        <f t="shared" si="46"/>
        <v>100</v>
      </c>
      <c r="J105" s="73">
        <f t="shared" si="43"/>
        <v>2027</v>
      </c>
      <c r="K105" s="78">
        <f t="shared" si="45"/>
        <v>46631</v>
      </c>
    </row>
    <row r="106" spans="2:11" hidden="1" outlineLevel="1">
      <c r="B106" s="78">
        <f t="shared" si="40"/>
        <v>46661</v>
      </c>
      <c r="C106" s="75">
        <f>IF(F106&lt;&gt;0,-INDEX([11]Delta!$F$1:$EE$997,$L$13,$I106),0)</f>
        <v>158802.62692421675</v>
      </c>
      <c r="D106" s="71">
        <f>IF(F106&lt;&gt;0,VLOOKUP($J106,'Table 1'!$B$13:$C$33,2,FALSE)/12*1000*Study_MW,0)</f>
        <v>98570.315264910547</v>
      </c>
      <c r="E106" s="71">
        <f t="shared" si="41"/>
        <v>257372.94218912729</v>
      </c>
      <c r="F106" s="75">
        <f>INDEX([11]Delta!$F$1:$EE$997,$L$14,$I106)</f>
        <v>7440</v>
      </c>
      <c r="G106" s="76">
        <f t="shared" si="42"/>
        <v>34.59313739101173</v>
      </c>
      <c r="I106" s="77">
        <f t="shared" si="46"/>
        <v>101</v>
      </c>
      <c r="J106" s="73">
        <f t="shared" si="43"/>
        <v>2027</v>
      </c>
      <c r="K106" s="78">
        <f t="shared" si="45"/>
        <v>46661</v>
      </c>
    </row>
    <row r="107" spans="2:11" hidden="1" outlineLevel="1">
      <c r="B107" s="78">
        <f t="shared" si="40"/>
        <v>46692</v>
      </c>
      <c r="C107" s="75">
        <f>IF(F107&lt;&gt;0,-INDEX([11]Delta!$F$1:$EE$997,$L$13,$I107),0)</f>
        <v>119664.25336752832</v>
      </c>
      <c r="D107" s="71">
        <f>IF(F107&lt;&gt;0,VLOOKUP($J107,'Table 1'!$B$13:$C$33,2,FALSE)/12*1000*Study_MW,0)</f>
        <v>98570.315264910547</v>
      </c>
      <c r="E107" s="71">
        <f t="shared" si="41"/>
        <v>218234.56863243887</v>
      </c>
      <c r="F107" s="75">
        <f>INDEX([11]Delta!$F$1:$EE$997,$L$14,$I107)</f>
        <v>7200</v>
      </c>
      <c r="G107" s="76">
        <f t="shared" si="42"/>
        <v>30.310356754505399</v>
      </c>
      <c r="I107" s="77">
        <f t="shared" si="46"/>
        <v>102</v>
      </c>
      <c r="J107" s="73">
        <f t="shared" si="43"/>
        <v>2027</v>
      </c>
      <c r="K107" s="78">
        <f t="shared" si="45"/>
        <v>46692</v>
      </c>
    </row>
    <row r="108" spans="2:11" hidden="1" outlineLevel="1">
      <c r="B108" s="82">
        <f t="shared" si="40"/>
        <v>46722</v>
      </c>
      <c r="C108" s="79">
        <f>IF(F108&lt;&gt;0,-INDEX([11]Delta!$F$1:$EE$997,$L$13,$I108),0)</f>
        <v>138165.66794110835</v>
      </c>
      <c r="D108" s="80">
        <f>IF(F108&lt;&gt;0,VLOOKUP($J108,'Table 1'!$B$13:$C$33,2,FALSE)/12*1000*Study_MW,0)</f>
        <v>98570.315264910547</v>
      </c>
      <c r="E108" s="80">
        <f t="shared" si="41"/>
        <v>236735.98320601889</v>
      </c>
      <c r="F108" s="79">
        <f>INDEX([11]Delta!$F$1:$EE$997,$L$14,$I108)</f>
        <v>7440</v>
      </c>
      <c r="G108" s="81">
        <f t="shared" si="42"/>
        <v>31.819352581454151</v>
      </c>
      <c r="I108" s="64">
        <f t="shared" si="46"/>
        <v>103</v>
      </c>
      <c r="J108" s="73">
        <f t="shared" si="43"/>
        <v>2027</v>
      </c>
      <c r="K108" s="82">
        <f t="shared" si="45"/>
        <v>46722</v>
      </c>
    </row>
    <row r="109" spans="2:11" hidden="1" outlineLevel="1">
      <c r="B109" s="74">
        <f t="shared" si="40"/>
        <v>46753</v>
      </c>
      <c r="C109" s="69">
        <f>IF(F109&lt;&gt;0,-INDEX([11]Delta!$F$1:$EE$997,$L$13,$I109),0)</f>
        <v>155504.53280468285</v>
      </c>
      <c r="D109" s="70">
        <f>IF(F109&lt;&gt;0,VLOOKUP($J109,'Table 1'!$B$13:$C$33,2,FALSE)/12*1000*Study_MW,0)</f>
        <v>100848.25487816607</v>
      </c>
      <c r="E109" s="70">
        <f t="shared" si="41"/>
        <v>256352.78768284892</v>
      </c>
      <c r="F109" s="69">
        <f>INDEX([11]Delta!$F$1:$EE$997,$L$14,$I109)</f>
        <v>7440</v>
      </c>
      <c r="G109" s="72">
        <f t="shared" si="42"/>
        <v>34.456019849845283</v>
      </c>
      <c r="I109" s="60">
        <f>I97+13</f>
        <v>105</v>
      </c>
      <c r="J109" s="73">
        <f t="shared" si="43"/>
        <v>2028</v>
      </c>
      <c r="K109" s="74">
        <f t="shared" si="45"/>
        <v>46753</v>
      </c>
    </row>
    <row r="110" spans="2:11" hidden="1" outlineLevel="1">
      <c r="B110" s="78">
        <f t="shared" si="40"/>
        <v>46784</v>
      </c>
      <c r="C110" s="75">
        <f>IF(F110&lt;&gt;0,-INDEX([11]Delta!$F$1:$EE$997,$L$13,$I110),0)</f>
        <v>144561.96190154552</v>
      </c>
      <c r="D110" s="71">
        <f>IF(F110&lt;&gt;0,VLOOKUP($J110,'Table 1'!$B$13:$C$33,2,FALSE)/12*1000*Study_MW,0)</f>
        <v>100848.25487816607</v>
      </c>
      <c r="E110" s="71">
        <f t="shared" si="41"/>
        <v>245410.2167797116</v>
      </c>
      <c r="F110" s="75">
        <f>INDEX([11]Delta!$F$1:$EE$997,$L$14,$I110)</f>
        <v>6960</v>
      </c>
      <c r="G110" s="76">
        <f t="shared" si="42"/>
        <v>35.260088617774656</v>
      </c>
      <c r="I110" s="77">
        <f t="shared" si="46"/>
        <v>106</v>
      </c>
      <c r="J110" s="73">
        <f t="shared" si="43"/>
        <v>2028</v>
      </c>
      <c r="K110" s="78">
        <f t="shared" si="45"/>
        <v>46784</v>
      </c>
    </row>
    <row r="111" spans="2:11" hidden="1" outlineLevel="1">
      <c r="B111" s="78">
        <f t="shared" si="40"/>
        <v>46813</v>
      </c>
      <c r="C111" s="75">
        <f>IF(F111&lt;&gt;0,-INDEX([11]Delta!$F$1:$EE$997,$L$13,$I111),0)</f>
        <v>132789.5591801852</v>
      </c>
      <c r="D111" s="71">
        <f>IF(F111&lt;&gt;0,VLOOKUP($J111,'Table 1'!$B$13:$C$33,2,FALSE)/12*1000*Study_MW,0)</f>
        <v>100848.25487816607</v>
      </c>
      <c r="E111" s="71">
        <f t="shared" si="41"/>
        <v>233637.81405835127</v>
      </c>
      <c r="F111" s="75">
        <f>INDEX([11]Delta!$F$1:$EE$997,$L$14,$I111)</f>
        <v>7440</v>
      </c>
      <c r="G111" s="76">
        <f t="shared" si="42"/>
        <v>31.402931997090224</v>
      </c>
      <c r="I111" s="77">
        <f t="shared" si="46"/>
        <v>107</v>
      </c>
      <c r="J111" s="73">
        <f t="shared" si="43"/>
        <v>2028</v>
      </c>
      <c r="K111" s="78">
        <f t="shared" si="45"/>
        <v>46813</v>
      </c>
    </row>
    <row r="112" spans="2:11" hidden="1" outlineLevel="1">
      <c r="B112" s="78">
        <f t="shared" si="40"/>
        <v>46844</v>
      </c>
      <c r="C112" s="75">
        <f>IF(F112&lt;&gt;0,-INDEX([11]Delta!$F$1:$EE$997,$L$13,$I112),0)</f>
        <v>121241.11118617654</v>
      </c>
      <c r="D112" s="71">
        <f>IF(F112&lt;&gt;0,VLOOKUP($J112,'Table 1'!$B$13:$C$33,2,FALSE)/12*1000*Study_MW,0)</f>
        <v>100848.25487816607</v>
      </c>
      <c r="E112" s="71">
        <f t="shared" si="41"/>
        <v>222089.36606434261</v>
      </c>
      <c r="F112" s="75">
        <f>INDEX([11]Delta!$F$1:$EE$997,$L$14,$I112)</f>
        <v>7200</v>
      </c>
      <c r="G112" s="76">
        <f t="shared" si="42"/>
        <v>30.845745286714251</v>
      </c>
      <c r="I112" s="77">
        <f t="shared" si="46"/>
        <v>108</v>
      </c>
      <c r="J112" s="73">
        <f t="shared" si="43"/>
        <v>2028</v>
      </c>
      <c r="K112" s="78">
        <f t="shared" si="45"/>
        <v>46844</v>
      </c>
    </row>
    <row r="113" spans="2:11" hidden="1" outlineLevel="1">
      <c r="B113" s="78">
        <f t="shared" si="40"/>
        <v>46874</v>
      </c>
      <c r="C113" s="75">
        <f>IF(F113&lt;&gt;0,-INDEX([11]Delta!$F$1:$EE$997,$L$13,$I113),0)</f>
        <v>128332.02942885458</v>
      </c>
      <c r="D113" s="71">
        <f>IF(F113&lt;&gt;0,VLOOKUP($J113,'Table 1'!$B$13:$C$33,2,FALSE)/12*1000*Study_MW,0)</f>
        <v>100848.25487816607</v>
      </c>
      <c r="E113" s="71">
        <f t="shared" si="41"/>
        <v>229180.28430702066</v>
      </c>
      <c r="F113" s="75">
        <f>INDEX([11]Delta!$F$1:$EE$997,$L$14,$I113)</f>
        <v>7440</v>
      </c>
      <c r="G113" s="76">
        <f t="shared" si="42"/>
        <v>30.803801654169444</v>
      </c>
      <c r="I113" s="77">
        <f t="shared" si="46"/>
        <v>109</v>
      </c>
      <c r="J113" s="73">
        <f t="shared" si="43"/>
        <v>2028</v>
      </c>
      <c r="K113" s="78">
        <f t="shared" si="45"/>
        <v>46874</v>
      </c>
    </row>
    <row r="114" spans="2:11" hidden="1" outlineLevel="1">
      <c r="B114" s="78">
        <f t="shared" si="40"/>
        <v>46905</v>
      </c>
      <c r="C114" s="75">
        <f>IF(F114&lt;&gt;0,-INDEX([11]Delta!$F$1:$EE$997,$L$13,$I114),0)</f>
        <v>177197.99820660055</v>
      </c>
      <c r="D114" s="71">
        <f>IF(F114&lt;&gt;0,VLOOKUP($J114,'Table 1'!$B$13:$C$33,2,FALSE)/12*1000*Study_MW,0)</f>
        <v>100848.25487816607</v>
      </c>
      <c r="E114" s="71">
        <f t="shared" si="41"/>
        <v>278046.25308476662</v>
      </c>
      <c r="F114" s="75">
        <f>INDEX([11]Delta!$F$1:$EE$997,$L$14,$I114)</f>
        <v>7200</v>
      </c>
      <c r="G114" s="76">
        <f t="shared" si="42"/>
        <v>38.617535150662029</v>
      </c>
      <c r="I114" s="77">
        <f t="shared" si="46"/>
        <v>110</v>
      </c>
      <c r="J114" s="73">
        <f t="shared" si="43"/>
        <v>2028</v>
      </c>
      <c r="K114" s="78">
        <f t="shared" si="45"/>
        <v>46905</v>
      </c>
    </row>
    <row r="115" spans="2:11" hidden="1" outlineLevel="1">
      <c r="B115" s="78">
        <f t="shared" si="40"/>
        <v>46935</v>
      </c>
      <c r="C115" s="75">
        <f>IF(F115&lt;&gt;0,-INDEX([11]Delta!$F$1:$EE$997,$L$13,$I115),0)</f>
        <v>230533.9138404429</v>
      </c>
      <c r="D115" s="71">
        <f>IF(F115&lt;&gt;0,VLOOKUP($J115,'Table 1'!$B$13:$C$33,2,FALSE)/12*1000*Study_MW,0)</f>
        <v>100848.25487816607</v>
      </c>
      <c r="E115" s="71">
        <f t="shared" si="41"/>
        <v>331382.16871860897</v>
      </c>
      <c r="F115" s="75">
        <f>INDEX([11]Delta!$F$1:$EE$997,$L$14,$I115)</f>
        <v>7440</v>
      </c>
      <c r="G115" s="76">
        <f t="shared" si="42"/>
        <v>44.540614075081848</v>
      </c>
      <c r="I115" s="77">
        <f t="shared" si="46"/>
        <v>111</v>
      </c>
      <c r="J115" s="73">
        <f t="shared" si="43"/>
        <v>2028</v>
      </c>
      <c r="K115" s="78">
        <f t="shared" si="45"/>
        <v>46935</v>
      </c>
    </row>
    <row r="116" spans="2:11" hidden="1" outlineLevel="1">
      <c r="B116" s="78">
        <f t="shared" si="40"/>
        <v>46966</v>
      </c>
      <c r="C116" s="75">
        <f>IF(F116&lt;&gt;0,-INDEX([11]Delta!$F$1:$EE$997,$L$13,$I116),0)</f>
        <v>232020.26935493946</v>
      </c>
      <c r="D116" s="71">
        <f>IF(F116&lt;&gt;0,VLOOKUP($J116,'Table 1'!$B$13:$C$33,2,FALSE)/12*1000*Study_MW,0)</f>
        <v>100848.25487816607</v>
      </c>
      <c r="E116" s="71">
        <f t="shared" si="41"/>
        <v>332868.52423310553</v>
      </c>
      <c r="F116" s="75">
        <f>INDEX([11]Delta!$F$1:$EE$997,$L$14,$I116)</f>
        <v>7440</v>
      </c>
      <c r="G116" s="76">
        <f t="shared" si="42"/>
        <v>44.740393042084079</v>
      </c>
      <c r="I116" s="77">
        <f t="shared" si="46"/>
        <v>112</v>
      </c>
      <c r="J116" s="73">
        <f t="shared" si="43"/>
        <v>2028</v>
      </c>
      <c r="K116" s="78">
        <f t="shared" si="45"/>
        <v>46966</v>
      </c>
    </row>
    <row r="117" spans="2:11" hidden="1" outlineLevel="1">
      <c r="B117" s="78">
        <f t="shared" si="40"/>
        <v>46997</v>
      </c>
      <c r="C117" s="75">
        <f>IF(F117&lt;&gt;0,-INDEX([11]Delta!$F$1:$EE$997,$L$13,$I117),0)</f>
        <v>188688.30643118918</v>
      </c>
      <c r="D117" s="71">
        <f>IF(F117&lt;&gt;0,VLOOKUP($J117,'Table 1'!$B$13:$C$33,2,FALSE)/12*1000*Study_MW,0)</f>
        <v>100848.25487816607</v>
      </c>
      <c r="E117" s="71">
        <f t="shared" si="41"/>
        <v>289536.56130935525</v>
      </c>
      <c r="F117" s="75">
        <f>INDEX([11]Delta!$F$1:$EE$997,$L$14,$I117)</f>
        <v>7200</v>
      </c>
      <c r="G117" s="76">
        <f t="shared" si="42"/>
        <v>40.213411292966008</v>
      </c>
      <c r="I117" s="77">
        <f t="shared" si="46"/>
        <v>113</v>
      </c>
      <c r="J117" s="73">
        <f t="shared" si="43"/>
        <v>2028</v>
      </c>
      <c r="K117" s="78">
        <f t="shared" si="45"/>
        <v>46997</v>
      </c>
    </row>
    <row r="118" spans="2:11" hidden="1" outlineLevel="1">
      <c r="B118" s="78">
        <f t="shared" si="40"/>
        <v>47027</v>
      </c>
      <c r="C118" s="75">
        <f>IF(F118&lt;&gt;0,-INDEX([11]Delta!$F$1:$EE$997,$L$13,$I118),0)</f>
        <v>166479.69245019555</v>
      </c>
      <c r="D118" s="71">
        <f>IF(F118&lt;&gt;0,VLOOKUP($J118,'Table 1'!$B$13:$C$33,2,FALSE)/12*1000*Study_MW,0)</f>
        <v>100848.25487816607</v>
      </c>
      <c r="E118" s="71">
        <f t="shared" si="41"/>
        <v>267327.94732836162</v>
      </c>
      <c r="F118" s="75">
        <f>INDEX([11]Delta!$F$1:$EE$997,$L$14,$I118)</f>
        <v>7440</v>
      </c>
      <c r="G118" s="76">
        <f t="shared" si="42"/>
        <v>35.931175716177634</v>
      </c>
      <c r="I118" s="77">
        <f t="shared" si="46"/>
        <v>114</v>
      </c>
      <c r="J118" s="73">
        <f t="shared" si="43"/>
        <v>2028</v>
      </c>
      <c r="K118" s="78">
        <f t="shared" si="45"/>
        <v>47027</v>
      </c>
    </row>
    <row r="119" spans="2:11" hidden="1" outlineLevel="1">
      <c r="B119" s="78">
        <f t="shared" si="40"/>
        <v>47058</v>
      </c>
      <c r="C119" s="75">
        <f>IF(F119&lt;&gt;0,-INDEX([11]Delta!$F$1:$EE$997,$L$13,$I119),0)</f>
        <v>147087.64441420138</v>
      </c>
      <c r="D119" s="71">
        <f>IF(F119&lt;&gt;0,VLOOKUP($J119,'Table 1'!$B$13:$C$33,2,FALSE)/12*1000*Study_MW,0)</f>
        <v>100848.25487816607</v>
      </c>
      <c r="E119" s="71">
        <f t="shared" si="41"/>
        <v>247935.89929236745</v>
      </c>
      <c r="F119" s="75">
        <f>INDEX([11]Delta!$F$1:$EE$997,$L$14,$I119)</f>
        <v>7200</v>
      </c>
      <c r="G119" s="76">
        <f t="shared" si="42"/>
        <v>34.435541568384366</v>
      </c>
      <c r="I119" s="77">
        <f t="shared" si="46"/>
        <v>115</v>
      </c>
      <c r="J119" s="73">
        <f t="shared" si="43"/>
        <v>2028</v>
      </c>
      <c r="K119" s="78">
        <f t="shared" si="45"/>
        <v>47058</v>
      </c>
    </row>
    <row r="120" spans="2:11" hidden="1" outlineLevel="1">
      <c r="B120" s="82">
        <f t="shared" si="40"/>
        <v>47088</v>
      </c>
      <c r="C120" s="79">
        <f>IF(F120&lt;&gt;0,-INDEX([11]Delta!$F$1:$EE$997,$L$13,$I120),0)</f>
        <v>172632.36850053072</v>
      </c>
      <c r="D120" s="80">
        <f>IF(F120&lt;&gt;0,VLOOKUP($J120,'Table 1'!$B$13:$C$33,2,FALSE)/12*1000*Study_MW,0)</f>
        <v>100848.25487816607</v>
      </c>
      <c r="E120" s="80">
        <f t="shared" si="41"/>
        <v>273480.62337869679</v>
      </c>
      <c r="F120" s="79">
        <f>INDEX([11]Delta!$F$1:$EE$997,$L$14,$I120)</f>
        <v>7440</v>
      </c>
      <c r="G120" s="81">
        <f t="shared" si="42"/>
        <v>36.758148303588278</v>
      </c>
      <c r="I120" s="64">
        <f t="shared" si="46"/>
        <v>116</v>
      </c>
      <c r="J120" s="73">
        <f t="shared" si="43"/>
        <v>2028</v>
      </c>
      <c r="K120" s="82">
        <f t="shared" si="45"/>
        <v>47088</v>
      </c>
    </row>
    <row r="121" spans="2:11" hidden="1" outlineLevel="1">
      <c r="B121" s="74">
        <f t="shared" si="40"/>
        <v>47119</v>
      </c>
      <c r="C121" s="69">
        <f>IF(F121&lt;&gt;0,-INDEX([11]Delta!$F$1:$EE$997,$L$13,$I121),0)</f>
        <v>165805.33290189505</v>
      </c>
      <c r="D121" s="70">
        <f>IF(F121&lt;&gt;0,VLOOKUP($J121,'Table 1'!$B$13:$C$33,2,FALSE)/12*1000*Study_MW,0)</f>
        <v>103169.17448412458</v>
      </c>
      <c r="E121" s="70">
        <f t="shared" si="41"/>
        <v>268974.50738601963</v>
      </c>
      <c r="F121" s="69">
        <f>INDEX([11]Delta!$F$1:$EE$997,$L$14,$I121)</f>
        <v>7440</v>
      </c>
      <c r="G121" s="72">
        <f t="shared" si="42"/>
        <v>36.152487551884356</v>
      </c>
      <c r="I121" s="60">
        <f>I109+13</f>
        <v>118</v>
      </c>
      <c r="J121" s="73">
        <f t="shared" si="43"/>
        <v>2029</v>
      </c>
      <c r="K121" s="74">
        <f t="shared" si="45"/>
        <v>47119</v>
      </c>
    </row>
    <row r="122" spans="2:11" hidden="1" outlineLevel="1">
      <c r="B122" s="78">
        <f t="shared" si="40"/>
        <v>47150</v>
      </c>
      <c r="C122" s="75">
        <f>IF(F122&lt;&gt;0,-INDEX([11]Delta!$F$1:$EE$997,$L$13,$I122),0)</f>
        <v>145942.66715349257</v>
      </c>
      <c r="D122" s="71">
        <f>IF(F122&lt;&gt;0,VLOOKUP($J122,'Table 1'!$B$13:$C$33,2,FALSE)/12*1000*Study_MW,0)</f>
        <v>103169.17448412458</v>
      </c>
      <c r="E122" s="71">
        <f t="shared" si="41"/>
        <v>249111.84163761715</v>
      </c>
      <c r="F122" s="75">
        <f>INDEX([11]Delta!$F$1:$EE$997,$L$14,$I122)</f>
        <v>6720</v>
      </c>
      <c r="G122" s="76">
        <f t="shared" si="42"/>
        <v>37.070214529407316</v>
      </c>
      <c r="I122" s="77">
        <f t="shared" ref="I122:I132" si="47">I110+13</f>
        <v>119</v>
      </c>
      <c r="J122" s="73">
        <f t="shared" si="43"/>
        <v>2029</v>
      </c>
      <c r="K122" s="78">
        <f t="shared" si="45"/>
        <v>47150</v>
      </c>
    </row>
    <row r="123" spans="2:11" hidden="1" outlineLevel="1">
      <c r="B123" s="78">
        <f t="shared" si="40"/>
        <v>47178</v>
      </c>
      <c r="C123" s="75">
        <f>IF(F123&lt;&gt;0,-INDEX([11]Delta!$F$1:$EE$997,$L$13,$I123),0)</f>
        <v>147750.87172462046</v>
      </c>
      <c r="D123" s="71">
        <f>IF(F123&lt;&gt;0,VLOOKUP($J123,'Table 1'!$B$13:$C$33,2,FALSE)/12*1000*Study_MW,0)</f>
        <v>103169.17448412458</v>
      </c>
      <c r="E123" s="71">
        <f t="shared" si="41"/>
        <v>250920.04620874504</v>
      </c>
      <c r="F123" s="75">
        <f>INDEX([11]Delta!$F$1:$EE$997,$L$14,$I123)</f>
        <v>7440</v>
      </c>
      <c r="G123" s="76">
        <f t="shared" si="42"/>
        <v>33.725812662465735</v>
      </c>
      <c r="I123" s="77">
        <f t="shared" si="47"/>
        <v>120</v>
      </c>
      <c r="J123" s="73">
        <f t="shared" si="43"/>
        <v>2029</v>
      </c>
      <c r="K123" s="78">
        <f t="shared" si="45"/>
        <v>47178</v>
      </c>
    </row>
    <row r="124" spans="2:11" hidden="1" outlineLevel="1">
      <c r="B124" s="78">
        <f t="shared" si="40"/>
        <v>47209</v>
      </c>
      <c r="C124" s="75">
        <f>IF(F124&lt;&gt;0,-INDEX([11]Delta!$F$1:$EE$997,$L$13,$I124),0)</f>
        <v>142623.32301141322</v>
      </c>
      <c r="D124" s="71">
        <f>IF(F124&lt;&gt;0,VLOOKUP($J124,'Table 1'!$B$13:$C$33,2,FALSE)/12*1000*Study_MW,0)</f>
        <v>103169.17448412458</v>
      </c>
      <c r="E124" s="71">
        <f t="shared" si="41"/>
        <v>245792.4974955378</v>
      </c>
      <c r="F124" s="75">
        <f>INDEX([11]Delta!$F$1:$EE$997,$L$14,$I124)</f>
        <v>7200</v>
      </c>
      <c r="G124" s="76">
        <f t="shared" si="42"/>
        <v>34.137846874380251</v>
      </c>
      <c r="I124" s="77">
        <f t="shared" si="47"/>
        <v>121</v>
      </c>
      <c r="J124" s="73">
        <f t="shared" si="43"/>
        <v>2029</v>
      </c>
      <c r="K124" s="78">
        <f t="shared" si="45"/>
        <v>47209</v>
      </c>
    </row>
    <row r="125" spans="2:11" hidden="1" outlineLevel="1">
      <c r="B125" s="78">
        <f t="shared" si="40"/>
        <v>47239</v>
      </c>
      <c r="C125" s="75">
        <f>IF(F125&lt;&gt;0,-INDEX([11]Delta!$F$1:$EE$997,$L$13,$I125),0)</f>
        <v>136845.83007106185</v>
      </c>
      <c r="D125" s="71">
        <f>IF(F125&lt;&gt;0,VLOOKUP($J125,'Table 1'!$B$13:$C$33,2,FALSE)/12*1000*Study_MW,0)</f>
        <v>103169.17448412458</v>
      </c>
      <c r="E125" s="71">
        <f t="shared" si="41"/>
        <v>240015.00455518643</v>
      </c>
      <c r="F125" s="75">
        <f>INDEX([11]Delta!$F$1:$EE$997,$L$14,$I125)</f>
        <v>7440</v>
      </c>
      <c r="G125" s="76">
        <f t="shared" si="42"/>
        <v>32.260081257417532</v>
      </c>
      <c r="I125" s="77">
        <f t="shared" si="47"/>
        <v>122</v>
      </c>
      <c r="J125" s="73">
        <f t="shared" si="43"/>
        <v>2029</v>
      </c>
      <c r="K125" s="78">
        <f t="shared" si="45"/>
        <v>47239</v>
      </c>
    </row>
    <row r="126" spans="2:11" hidden="1" outlineLevel="1">
      <c r="B126" s="78">
        <f t="shared" si="40"/>
        <v>47270</v>
      </c>
      <c r="C126" s="75">
        <f>IF(F126&lt;&gt;0,-INDEX([11]Delta!$F$1:$EE$997,$L$13,$I126),0)</f>
        <v>186915.21876132488</v>
      </c>
      <c r="D126" s="71">
        <f>IF(F126&lt;&gt;0,VLOOKUP($J126,'Table 1'!$B$13:$C$33,2,FALSE)/12*1000*Study_MW,0)</f>
        <v>103169.17448412458</v>
      </c>
      <c r="E126" s="71">
        <f t="shared" si="41"/>
        <v>290084.39324544946</v>
      </c>
      <c r="F126" s="75">
        <f>INDEX([11]Delta!$F$1:$EE$997,$L$14,$I126)</f>
        <v>7200</v>
      </c>
      <c r="G126" s="76">
        <f t="shared" si="42"/>
        <v>40.289499061867978</v>
      </c>
      <c r="I126" s="77">
        <f t="shared" si="47"/>
        <v>123</v>
      </c>
      <c r="J126" s="73">
        <f t="shared" si="43"/>
        <v>2029</v>
      </c>
      <c r="K126" s="78">
        <f t="shared" si="45"/>
        <v>47270</v>
      </c>
    </row>
    <row r="127" spans="2:11" hidden="1" outlineLevel="1">
      <c r="B127" s="78">
        <f t="shared" si="40"/>
        <v>47300</v>
      </c>
      <c r="C127" s="75">
        <f>IF(F127&lt;&gt;0,-INDEX([11]Delta!$F$1:$EE$997,$L$13,$I127),0)</f>
        <v>244405.75788095593</v>
      </c>
      <c r="D127" s="71">
        <f>IF(F127&lt;&gt;0,VLOOKUP($J127,'Table 1'!$B$13:$C$33,2,FALSE)/12*1000*Study_MW,0)</f>
        <v>103169.17448412458</v>
      </c>
      <c r="E127" s="71">
        <f t="shared" si="41"/>
        <v>347574.93236508052</v>
      </c>
      <c r="F127" s="75">
        <f>INDEX([11]Delta!$F$1:$EE$997,$L$14,$I127)</f>
        <v>7440</v>
      </c>
      <c r="G127" s="76">
        <f t="shared" si="42"/>
        <v>46.717060801758137</v>
      </c>
      <c r="I127" s="77">
        <f t="shared" si="47"/>
        <v>124</v>
      </c>
      <c r="J127" s="73">
        <f t="shared" si="43"/>
        <v>2029</v>
      </c>
      <c r="K127" s="78">
        <f t="shared" si="45"/>
        <v>47300</v>
      </c>
    </row>
    <row r="128" spans="2:11" hidden="1" outlineLevel="1">
      <c r="B128" s="78">
        <f t="shared" si="40"/>
        <v>47331</v>
      </c>
      <c r="C128" s="75">
        <f>IF(F128&lt;&gt;0,-INDEX([11]Delta!$F$1:$EE$997,$L$13,$I128),0)</f>
        <v>247278.02955660224</v>
      </c>
      <c r="D128" s="71">
        <f>IF(F128&lt;&gt;0,VLOOKUP($J128,'Table 1'!$B$13:$C$33,2,FALSE)/12*1000*Study_MW,0)</f>
        <v>103169.17448412458</v>
      </c>
      <c r="E128" s="71">
        <f t="shared" si="41"/>
        <v>350447.20404072682</v>
      </c>
      <c r="F128" s="75">
        <f>INDEX([11]Delta!$F$1:$EE$997,$L$14,$I128)</f>
        <v>7440</v>
      </c>
      <c r="G128" s="76">
        <f t="shared" si="42"/>
        <v>47.103118822678333</v>
      </c>
      <c r="I128" s="77">
        <f t="shared" si="47"/>
        <v>125</v>
      </c>
      <c r="J128" s="73">
        <f t="shared" si="43"/>
        <v>2029</v>
      </c>
      <c r="K128" s="78">
        <f t="shared" si="45"/>
        <v>47331</v>
      </c>
    </row>
    <row r="129" spans="2:11" hidden="1" outlineLevel="1">
      <c r="B129" s="78">
        <f t="shared" si="40"/>
        <v>47362</v>
      </c>
      <c r="C129" s="75">
        <f>IF(F129&lt;&gt;0,-INDEX([11]Delta!$F$1:$EE$997,$L$13,$I129),0)</f>
        <v>202757.51447847486</v>
      </c>
      <c r="D129" s="71">
        <f>IF(F129&lt;&gt;0,VLOOKUP($J129,'Table 1'!$B$13:$C$33,2,FALSE)/12*1000*Study_MW,0)</f>
        <v>103169.17448412458</v>
      </c>
      <c r="E129" s="71">
        <f t="shared" si="41"/>
        <v>305926.68896259944</v>
      </c>
      <c r="F129" s="75">
        <f>INDEX([11]Delta!$F$1:$EE$997,$L$14,$I129)</f>
        <v>7200</v>
      </c>
      <c r="G129" s="76">
        <f t="shared" si="42"/>
        <v>42.489817911472144</v>
      </c>
      <c r="I129" s="77">
        <f t="shared" si="47"/>
        <v>126</v>
      </c>
      <c r="J129" s="73">
        <f t="shared" si="43"/>
        <v>2029</v>
      </c>
      <c r="K129" s="78">
        <f t="shared" si="45"/>
        <v>47362</v>
      </c>
    </row>
    <row r="130" spans="2:11" hidden="1" outlineLevel="1">
      <c r="B130" s="78">
        <f t="shared" si="40"/>
        <v>47392</v>
      </c>
      <c r="C130" s="75">
        <f>IF(F130&lt;&gt;0,-INDEX([11]Delta!$F$1:$EE$997,$L$13,$I130),0)</f>
        <v>176425.92633065581</v>
      </c>
      <c r="D130" s="71">
        <f>IF(F130&lt;&gt;0,VLOOKUP($J130,'Table 1'!$B$13:$C$33,2,FALSE)/12*1000*Study_MW,0)</f>
        <v>103169.17448412458</v>
      </c>
      <c r="E130" s="71">
        <f t="shared" si="41"/>
        <v>279595.1008147804</v>
      </c>
      <c r="F130" s="75">
        <f>INDEX([11]Delta!$F$1:$EE$997,$L$14,$I130)</f>
        <v>7440</v>
      </c>
      <c r="G130" s="76">
        <f t="shared" si="42"/>
        <v>37.579986668653277</v>
      </c>
      <c r="I130" s="77">
        <f t="shared" si="47"/>
        <v>127</v>
      </c>
      <c r="J130" s="73">
        <f t="shared" si="43"/>
        <v>2029</v>
      </c>
      <c r="K130" s="78">
        <f t="shared" si="45"/>
        <v>47392</v>
      </c>
    </row>
    <row r="131" spans="2:11" hidden="1" outlineLevel="1">
      <c r="B131" s="78">
        <f t="shared" si="40"/>
        <v>47423</v>
      </c>
      <c r="C131" s="75">
        <f>IF(F131&lt;&gt;0,-INDEX([11]Delta!$F$1:$EE$997,$L$13,$I131),0)</f>
        <v>156382.04099462926</v>
      </c>
      <c r="D131" s="71">
        <f>IF(F131&lt;&gt;0,VLOOKUP($J131,'Table 1'!$B$13:$C$33,2,FALSE)/12*1000*Study_MW,0)</f>
        <v>103169.17448412458</v>
      </c>
      <c r="E131" s="71">
        <f t="shared" si="41"/>
        <v>259551.21547875385</v>
      </c>
      <c r="F131" s="75">
        <f>INDEX([11]Delta!$F$1:$EE$997,$L$14,$I131)</f>
        <v>7200</v>
      </c>
      <c r="G131" s="76">
        <f t="shared" si="42"/>
        <v>36.048779927604699</v>
      </c>
      <c r="I131" s="77">
        <f t="shared" si="47"/>
        <v>128</v>
      </c>
      <c r="J131" s="73">
        <f t="shared" si="43"/>
        <v>2029</v>
      </c>
      <c r="K131" s="78">
        <f t="shared" si="45"/>
        <v>47423</v>
      </c>
    </row>
    <row r="132" spans="2:11" hidden="1" outlineLevel="1">
      <c r="B132" s="82">
        <f t="shared" si="40"/>
        <v>47453</v>
      </c>
      <c r="C132" s="79">
        <f>IF(F132&lt;&gt;0,-INDEX([11]Delta!$F$1:$EE$997,$L$13,$I132),0)</f>
        <v>184773.42347733676</v>
      </c>
      <c r="D132" s="80">
        <f>IF(F132&lt;&gt;0,VLOOKUP($J132,'Table 1'!$B$13:$C$33,2,FALSE)/12*1000*Study_MW,0)</f>
        <v>103169.17448412458</v>
      </c>
      <c r="E132" s="80">
        <f t="shared" si="41"/>
        <v>287942.59796146135</v>
      </c>
      <c r="F132" s="79">
        <f>INDEX([11]Delta!$F$1:$EE$997,$L$14,$I132)</f>
        <v>7440</v>
      </c>
      <c r="G132" s="81">
        <f t="shared" si="42"/>
        <v>38.701962091594268</v>
      </c>
      <c r="I132" s="64">
        <f t="shared" si="47"/>
        <v>129</v>
      </c>
      <c r="J132" s="73">
        <f t="shared" si="43"/>
        <v>2029</v>
      </c>
      <c r="K132" s="82">
        <f t="shared" si="45"/>
        <v>47453</v>
      </c>
    </row>
    <row r="133" spans="2:11" hidden="1" outlineLevel="1">
      <c r="B133" s="74">
        <f t="shared" si="40"/>
        <v>47484</v>
      </c>
      <c r="C133" s="69">
        <f>IF(F133&lt;&gt;0,-INDEX([12]Delta!$F$1:$EE$65554,$L$13,$I133),0)</f>
        <v>149907.19338180125</v>
      </c>
      <c r="D133" s="70">
        <f>IF(F133&lt;&gt;0,VLOOKUP($J133,'Table 1'!$B$13:$C$33,2,FALSE)/12*1000*Study_MW,0)</f>
        <v>105447.11409738012</v>
      </c>
      <c r="E133" s="70">
        <f t="shared" si="41"/>
        <v>255354.30747918139</v>
      </c>
      <c r="F133" s="69">
        <f>INDEX([12]Delta!$F$1:$EE$65554,$L$14,$I133)</f>
        <v>7440</v>
      </c>
      <c r="G133" s="72">
        <f t="shared" si="42"/>
        <v>34.321815521395351</v>
      </c>
      <c r="I133" s="60">
        <f>I13</f>
        <v>1</v>
      </c>
      <c r="J133" s="73">
        <f t="shared" si="43"/>
        <v>2030</v>
      </c>
      <c r="K133" s="74">
        <f t="shared" si="45"/>
        <v>47484</v>
      </c>
    </row>
    <row r="134" spans="2:11" hidden="1" outlineLevel="1">
      <c r="B134" s="78">
        <f t="shared" si="40"/>
        <v>47515</v>
      </c>
      <c r="C134" s="75">
        <f>IF(F134&lt;&gt;0,-INDEX([12]Delta!$F$1:$EE$65554,$L$13,$I134),0)</f>
        <v>144337.17217767239</v>
      </c>
      <c r="D134" s="71">
        <f>IF(F134&lt;&gt;0,VLOOKUP($J134,'Table 1'!$B$13:$C$33,2,FALSE)/12*1000*Study_MW,0)</f>
        <v>105447.11409738012</v>
      </c>
      <c r="E134" s="71">
        <f t="shared" si="41"/>
        <v>249784.28627505252</v>
      </c>
      <c r="F134" s="75">
        <f>INDEX([12]Delta!$F$1:$EE$65554,$L$14,$I134)</f>
        <v>6720</v>
      </c>
      <c r="G134" s="76">
        <f t="shared" si="42"/>
        <v>37.170280695692341</v>
      </c>
      <c r="I134" s="77">
        <f t="shared" ref="I134:I197" si="48">I14</f>
        <v>2</v>
      </c>
      <c r="J134" s="73">
        <f t="shared" si="43"/>
        <v>2030</v>
      </c>
      <c r="K134" s="78">
        <f t="shared" si="45"/>
        <v>47515</v>
      </c>
    </row>
    <row r="135" spans="2:11" hidden="1" outlineLevel="1">
      <c r="B135" s="78">
        <f t="shared" si="40"/>
        <v>47543</v>
      </c>
      <c r="C135" s="75">
        <f>IF(F135&lt;&gt;0,-INDEX([12]Delta!$F$1:$EE$65554,$L$13,$I135),0)</f>
        <v>131585.7962782681</v>
      </c>
      <c r="D135" s="71">
        <f>IF(F135&lt;&gt;0,VLOOKUP($J135,'Table 1'!$B$13:$C$33,2,FALSE)/12*1000*Study_MW,0)</f>
        <v>105447.11409738012</v>
      </c>
      <c r="E135" s="71">
        <f t="shared" si="41"/>
        <v>237032.91037564824</v>
      </c>
      <c r="F135" s="75">
        <f>INDEX([12]Delta!$F$1:$EE$65554,$L$14,$I135)</f>
        <v>7440</v>
      </c>
      <c r="G135" s="76">
        <f t="shared" si="42"/>
        <v>31.859262147264548</v>
      </c>
      <c r="I135" s="77">
        <f t="shared" si="48"/>
        <v>3</v>
      </c>
      <c r="J135" s="73">
        <f t="shared" si="43"/>
        <v>2030</v>
      </c>
      <c r="K135" s="78">
        <f t="shared" si="45"/>
        <v>47543</v>
      </c>
    </row>
    <row r="136" spans="2:11" hidden="1" outlineLevel="1">
      <c r="B136" s="78">
        <f t="shared" si="40"/>
        <v>47574</v>
      </c>
      <c r="C136" s="75">
        <f>IF(F136&lt;&gt;0,-INDEX([12]Delta!$F$1:$EE$65554,$L$13,$I136),0)</f>
        <v>118689.81649202108</v>
      </c>
      <c r="D136" s="71">
        <f>IF(F136&lt;&gt;0,VLOOKUP($J136,'Table 1'!$B$13:$C$33,2,FALSE)/12*1000*Study_MW,0)</f>
        <v>105447.11409738012</v>
      </c>
      <c r="E136" s="71">
        <f t="shared" si="41"/>
        <v>224136.93058940122</v>
      </c>
      <c r="F136" s="75">
        <f>INDEX([12]Delta!$F$1:$EE$65554,$L$14,$I136)</f>
        <v>7200</v>
      </c>
      <c r="G136" s="76">
        <f t="shared" si="42"/>
        <v>31.130129248527947</v>
      </c>
      <c r="I136" s="77">
        <f t="shared" si="48"/>
        <v>4</v>
      </c>
      <c r="J136" s="73">
        <f t="shared" si="43"/>
        <v>2030</v>
      </c>
      <c r="K136" s="78">
        <f t="shared" si="45"/>
        <v>47574</v>
      </c>
    </row>
    <row r="137" spans="2:11" hidden="1" outlineLevel="1">
      <c r="B137" s="78">
        <f t="shared" si="40"/>
        <v>47604</v>
      </c>
      <c r="C137" s="75">
        <f>IF(F137&lt;&gt;0,-INDEX([12]Delta!$F$1:$EE$65554,$L$13,$I137),0)</f>
        <v>121587.96438738704</v>
      </c>
      <c r="D137" s="71">
        <f>IF(F137&lt;&gt;0,VLOOKUP($J137,'Table 1'!$B$13:$C$33,2,FALSE)/12*1000*Study_MW,0)</f>
        <v>105447.11409738012</v>
      </c>
      <c r="E137" s="71">
        <f t="shared" si="41"/>
        <v>227035.07848476717</v>
      </c>
      <c r="F137" s="75">
        <f>INDEX([12]Delta!$F$1:$EE$65554,$L$14,$I137)</f>
        <v>7440</v>
      </c>
      <c r="G137" s="76">
        <f t="shared" si="42"/>
        <v>30.515467538275157</v>
      </c>
      <c r="I137" s="77">
        <f t="shared" si="48"/>
        <v>5</v>
      </c>
      <c r="J137" s="73">
        <f t="shared" si="43"/>
        <v>2030</v>
      </c>
      <c r="K137" s="78">
        <f t="shared" si="45"/>
        <v>47604</v>
      </c>
    </row>
    <row r="138" spans="2:11" hidden="1" outlineLevel="1">
      <c r="B138" s="78">
        <f t="shared" si="40"/>
        <v>47635</v>
      </c>
      <c r="C138" s="75">
        <f>IF(F138&lt;&gt;0,-INDEX([12]Delta!$F$1:$EE$65554,$L$13,$I138),0)</f>
        <v>171550.5430573523</v>
      </c>
      <c r="D138" s="71">
        <f>IF(F138&lt;&gt;0,VLOOKUP($J138,'Table 1'!$B$13:$C$33,2,FALSE)/12*1000*Study_MW,0)</f>
        <v>105447.11409738012</v>
      </c>
      <c r="E138" s="71">
        <f t="shared" si="41"/>
        <v>276997.65715473244</v>
      </c>
      <c r="F138" s="75">
        <f>INDEX([12]Delta!$F$1:$EE$65554,$L$14,$I138)</f>
        <v>7200</v>
      </c>
      <c r="G138" s="76">
        <f t="shared" si="42"/>
        <v>38.471896827046173</v>
      </c>
      <c r="I138" s="77">
        <f t="shared" si="48"/>
        <v>6</v>
      </c>
      <c r="J138" s="73">
        <f t="shared" si="43"/>
        <v>2030</v>
      </c>
      <c r="K138" s="78">
        <f t="shared" si="45"/>
        <v>47635</v>
      </c>
    </row>
    <row r="139" spans="2:11" hidden="1" outlineLevel="1">
      <c r="B139" s="78">
        <f t="shared" si="40"/>
        <v>47665</v>
      </c>
      <c r="C139" s="75">
        <f>IF(F139&lt;&gt;0,-INDEX([12]Delta!$F$1:$EE$65554,$L$13,$I139),0)</f>
        <v>256458.97899645567</v>
      </c>
      <c r="D139" s="71">
        <f>IF(F139&lt;&gt;0,VLOOKUP($J139,'Table 1'!$B$13:$C$33,2,FALSE)/12*1000*Study_MW,0)</f>
        <v>105447.11409738012</v>
      </c>
      <c r="E139" s="71">
        <f t="shared" si="41"/>
        <v>361906.09309383581</v>
      </c>
      <c r="F139" s="75">
        <f>INDEX([12]Delta!$F$1:$EE$65554,$L$14,$I139)</f>
        <v>7440</v>
      </c>
      <c r="G139" s="76">
        <f t="shared" si="42"/>
        <v>48.643292082504814</v>
      </c>
      <c r="I139" s="77">
        <f t="shared" si="48"/>
        <v>7</v>
      </c>
      <c r="J139" s="73">
        <f t="shared" si="43"/>
        <v>2030</v>
      </c>
      <c r="K139" s="78">
        <f t="shared" si="45"/>
        <v>47665</v>
      </c>
    </row>
    <row r="140" spans="2:11" hidden="1" outlineLevel="1">
      <c r="B140" s="78">
        <f t="shared" si="40"/>
        <v>47696</v>
      </c>
      <c r="C140" s="75">
        <f>IF(F140&lt;&gt;0,-INDEX([12]Delta!$F$1:$EE$65554,$L$13,$I140),0)</f>
        <v>267321.56822410226</v>
      </c>
      <c r="D140" s="71">
        <f>IF(F140&lt;&gt;0,VLOOKUP($J140,'Table 1'!$B$13:$C$33,2,FALSE)/12*1000*Study_MW,0)</f>
        <v>105447.11409738012</v>
      </c>
      <c r="E140" s="71">
        <f t="shared" si="41"/>
        <v>372768.6823214824</v>
      </c>
      <c r="F140" s="75">
        <f>INDEX([12]Delta!$F$1:$EE$65554,$L$14,$I140)</f>
        <v>7440</v>
      </c>
      <c r="G140" s="76">
        <f t="shared" si="42"/>
        <v>50.103317516328282</v>
      </c>
      <c r="I140" s="77">
        <f t="shared" si="48"/>
        <v>8</v>
      </c>
      <c r="J140" s="73">
        <f t="shared" si="43"/>
        <v>2030</v>
      </c>
      <c r="K140" s="78">
        <f t="shared" si="45"/>
        <v>47696</v>
      </c>
    </row>
    <row r="141" spans="2:11" hidden="1" outlineLevel="1">
      <c r="B141" s="78">
        <f t="shared" si="40"/>
        <v>47727</v>
      </c>
      <c r="C141" s="75">
        <f>IF(F141&lt;&gt;0,-INDEX([12]Delta!$F$1:$EE$65554,$L$13,$I141),0)</f>
        <v>207998.58616814017</v>
      </c>
      <c r="D141" s="71">
        <f>IF(F141&lt;&gt;0,VLOOKUP($J141,'Table 1'!$B$13:$C$33,2,FALSE)/12*1000*Study_MW,0)</f>
        <v>105447.11409738012</v>
      </c>
      <c r="E141" s="71">
        <f t="shared" si="41"/>
        <v>313445.70026552031</v>
      </c>
      <c r="F141" s="75">
        <f>INDEX([12]Delta!$F$1:$EE$65554,$L$14,$I141)</f>
        <v>7200</v>
      </c>
      <c r="G141" s="76">
        <f t="shared" si="42"/>
        <v>43.534125036877818</v>
      </c>
      <c r="I141" s="77">
        <f t="shared" si="48"/>
        <v>9</v>
      </c>
      <c r="J141" s="73">
        <f t="shared" si="43"/>
        <v>2030</v>
      </c>
      <c r="K141" s="78">
        <f t="shared" si="45"/>
        <v>47727</v>
      </c>
    </row>
    <row r="142" spans="2:11" hidden="1" outlineLevel="1">
      <c r="B142" s="78">
        <f t="shared" ref="B142:B205" si="49">EDATE(B141,1)</f>
        <v>47757</v>
      </c>
      <c r="C142" s="75">
        <f>IF(F142&lt;&gt;0,-INDEX([12]Delta!$F$1:$EE$65554,$L$13,$I142),0)</f>
        <v>192634.78567688167</v>
      </c>
      <c r="D142" s="71">
        <f>IF(F142&lt;&gt;0,VLOOKUP($J142,'Table 1'!$B$13:$C$33,2,FALSE)/12*1000*Study_MW,0)</f>
        <v>105447.11409738012</v>
      </c>
      <c r="E142" s="71">
        <f t="shared" ref="E142:E192" si="50">C142+D142</f>
        <v>298081.89977426181</v>
      </c>
      <c r="F142" s="75">
        <f>INDEX([12]Delta!$F$1:$EE$65554,$L$14,$I142)</f>
        <v>7440</v>
      </c>
      <c r="G142" s="76">
        <f t="shared" ref="G142:G192" si="51">IF(ISNUMBER($F142),E142/$F142,"")</f>
        <v>40.064771475035187</v>
      </c>
      <c r="I142" s="77">
        <f t="shared" si="48"/>
        <v>10</v>
      </c>
      <c r="J142" s="73">
        <f t="shared" ref="J142:J192" si="52">YEAR(B142)</f>
        <v>2030</v>
      </c>
      <c r="K142" s="78">
        <f t="shared" si="45"/>
        <v>47757</v>
      </c>
    </row>
    <row r="143" spans="2:11" hidden="1" outlineLevel="1">
      <c r="B143" s="78">
        <f t="shared" si="49"/>
        <v>47788</v>
      </c>
      <c r="C143" s="75">
        <f>IF(F143&lt;&gt;0,-INDEX([12]Delta!$F$1:$EE$65554,$L$13,$I143),0)</f>
        <v>150173.17312279344</v>
      </c>
      <c r="D143" s="71">
        <f>IF(F143&lt;&gt;0,VLOOKUP($J143,'Table 1'!$B$13:$C$33,2,FALSE)/12*1000*Study_MW,0)</f>
        <v>105447.11409738012</v>
      </c>
      <c r="E143" s="71">
        <f t="shared" si="50"/>
        <v>255620.28722017357</v>
      </c>
      <c r="F143" s="75">
        <f>INDEX([12]Delta!$F$1:$EE$65554,$L$14,$I143)</f>
        <v>7200</v>
      </c>
      <c r="G143" s="76">
        <f t="shared" si="51"/>
        <v>35.502817669468548</v>
      </c>
      <c r="I143" s="77">
        <f t="shared" si="48"/>
        <v>11</v>
      </c>
      <c r="J143" s="73">
        <f t="shared" si="52"/>
        <v>2030</v>
      </c>
      <c r="K143" s="78">
        <f t="shared" si="45"/>
        <v>47788</v>
      </c>
    </row>
    <row r="144" spans="2:11" hidden="1" outlineLevel="1">
      <c r="B144" s="82">
        <f t="shared" si="49"/>
        <v>47818</v>
      </c>
      <c r="C144" s="79">
        <f>IF(F144&lt;&gt;0,-INDEX([12]Delta!$F$1:$EE$65554,$L$13,$I144),0)</f>
        <v>178080.563947469</v>
      </c>
      <c r="D144" s="80">
        <f>IF(F144&lt;&gt;0,VLOOKUP($J144,'Table 1'!$B$13:$C$33,2,FALSE)/12*1000*Study_MW,0)</f>
        <v>105447.11409738012</v>
      </c>
      <c r="E144" s="80">
        <f t="shared" si="50"/>
        <v>283527.67804484913</v>
      </c>
      <c r="F144" s="79">
        <f>INDEX([12]Delta!$F$1:$EE$65554,$L$14,$I144)</f>
        <v>7440</v>
      </c>
      <c r="G144" s="81">
        <f t="shared" si="51"/>
        <v>38.108558876995851</v>
      </c>
      <c r="I144" s="64">
        <f t="shared" si="48"/>
        <v>12</v>
      </c>
      <c r="J144" s="73">
        <f t="shared" si="52"/>
        <v>2030</v>
      </c>
      <c r="K144" s="82">
        <f t="shared" si="45"/>
        <v>47818</v>
      </c>
    </row>
    <row r="145" spans="2:11" hidden="1" outlineLevel="1">
      <c r="B145" s="74">
        <f t="shared" si="49"/>
        <v>47849</v>
      </c>
      <c r="C145" s="69">
        <f>IF(F145&lt;&gt;0,-INDEX([12]Delta!$F$1:$EE$65554,$L$13,$I145),0)</f>
        <v>177047.36962109804</v>
      </c>
      <c r="D145" s="70">
        <f>IF(F145&lt;&gt;0,VLOOKUP($J145,'Table 1'!$B$13:$C$33,2,FALSE)/12*1000*Study_MW,0)</f>
        <v>107768.03370333857</v>
      </c>
      <c r="E145" s="70">
        <f t="shared" si="50"/>
        <v>284815.40332443663</v>
      </c>
      <c r="F145" s="69">
        <f>INDEX([12]Delta!$F$1:$EE$65554,$L$14,$I145)</f>
        <v>7440</v>
      </c>
      <c r="G145" s="72">
        <f t="shared" si="51"/>
        <v>38.281640231779114</v>
      </c>
      <c r="I145" s="60">
        <f>I25</f>
        <v>14</v>
      </c>
      <c r="J145" s="73">
        <f t="shared" si="52"/>
        <v>2031</v>
      </c>
      <c r="K145" s="74">
        <f t="shared" si="45"/>
        <v>47849</v>
      </c>
    </row>
    <row r="146" spans="2:11" hidden="1" outlineLevel="1">
      <c r="B146" s="78">
        <f t="shared" si="49"/>
        <v>47880</v>
      </c>
      <c r="C146" s="75">
        <f>IF(F146&lt;&gt;0,-INDEX([12]Delta!$F$1:$EE$65554,$L$13,$I146),0)</f>
        <v>178540.84118716419</v>
      </c>
      <c r="D146" s="71">
        <f>IF(F146&lt;&gt;0,VLOOKUP($J146,'Table 1'!$B$13:$C$33,2,FALSE)/12*1000*Study_MW,0)</f>
        <v>107768.03370333857</v>
      </c>
      <c r="E146" s="71">
        <f t="shared" si="50"/>
        <v>286308.87489050278</v>
      </c>
      <c r="F146" s="75">
        <f>INDEX([12]Delta!$F$1:$EE$65554,$L$14,$I146)</f>
        <v>6720</v>
      </c>
      <c r="G146" s="76">
        <f t="shared" si="51"/>
        <v>42.605487334896246</v>
      </c>
      <c r="I146" s="77">
        <f t="shared" si="48"/>
        <v>15</v>
      </c>
      <c r="J146" s="73">
        <f t="shared" si="52"/>
        <v>2031</v>
      </c>
      <c r="K146" s="78">
        <f t="shared" si="45"/>
        <v>47880</v>
      </c>
    </row>
    <row r="147" spans="2:11" hidden="1" outlineLevel="1">
      <c r="B147" s="78">
        <f t="shared" si="49"/>
        <v>47908</v>
      </c>
      <c r="C147" s="75">
        <f>IF(F147&lt;&gt;0,-INDEX([12]Delta!$F$1:$EE$65554,$L$13,$I147),0)</f>
        <v>155951.06188559532</v>
      </c>
      <c r="D147" s="71">
        <f>IF(F147&lt;&gt;0,VLOOKUP($J147,'Table 1'!$B$13:$C$33,2,FALSE)/12*1000*Study_MW,0)</f>
        <v>107768.03370333857</v>
      </c>
      <c r="E147" s="71">
        <f t="shared" si="50"/>
        <v>263719.09558893391</v>
      </c>
      <c r="F147" s="75">
        <f>INDEX([12]Delta!$F$1:$EE$65554,$L$14,$I147)</f>
        <v>7440</v>
      </c>
      <c r="G147" s="76">
        <f t="shared" si="51"/>
        <v>35.44611499851262</v>
      </c>
      <c r="I147" s="77">
        <f t="shared" si="48"/>
        <v>16</v>
      </c>
      <c r="J147" s="73">
        <f t="shared" si="52"/>
        <v>2031</v>
      </c>
      <c r="K147" s="78">
        <f t="shared" si="45"/>
        <v>47908</v>
      </c>
    </row>
    <row r="148" spans="2:11" hidden="1" outlineLevel="1">
      <c r="B148" s="78">
        <f t="shared" si="49"/>
        <v>47939</v>
      </c>
      <c r="C148" s="75">
        <f>IF(F148&lt;&gt;0,-INDEX([12]Delta!$F$1:$EE$65554,$L$13,$I148),0)</f>
        <v>144413.53146317601</v>
      </c>
      <c r="D148" s="71">
        <f>IF(F148&lt;&gt;0,VLOOKUP($J148,'Table 1'!$B$13:$C$33,2,FALSE)/12*1000*Study_MW,0)</f>
        <v>107768.03370333857</v>
      </c>
      <c r="E148" s="71">
        <f t="shared" si="50"/>
        <v>252181.5651665146</v>
      </c>
      <c r="F148" s="75">
        <f>INDEX([12]Delta!$F$1:$EE$65554,$L$14,$I148)</f>
        <v>7200</v>
      </c>
      <c r="G148" s="76">
        <f t="shared" si="51"/>
        <v>35.02521738423814</v>
      </c>
      <c r="I148" s="77">
        <f t="shared" si="48"/>
        <v>17</v>
      </c>
      <c r="J148" s="73">
        <f t="shared" si="52"/>
        <v>2031</v>
      </c>
      <c r="K148" s="78">
        <f t="shared" si="45"/>
        <v>47939</v>
      </c>
    </row>
    <row r="149" spans="2:11" hidden="1" outlineLevel="1">
      <c r="B149" s="78">
        <f t="shared" si="49"/>
        <v>47969</v>
      </c>
      <c r="C149" s="75">
        <f>IF(F149&lt;&gt;0,-INDEX([12]Delta!$F$1:$EE$65554,$L$13,$I149),0)</f>
        <v>142812.67765754461</v>
      </c>
      <c r="D149" s="71">
        <f>IF(F149&lt;&gt;0,VLOOKUP($J149,'Table 1'!$B$13:$C$33,2,FALSE)/12*1000*Study_MW,0)</f>
        <v>107768.03370333857</v>
      </c>
      <c r="E149" s="71">
        <f t="shared" si="50"/>
        <v>250580.7113608832</v>
      </c>
      <c r="F149" s="75">
        <f>INDEX([12]Delta!$F$1:$EE$65554,$L$14,$I149)</f>
        <v>7440</v>
      </c>
      <c r="G149" s="76">
        <f t="shared" si="51"/>
        <v>33.680203139903654</v>
      </c>
      <c r="I149" s="77">
        <f t="shared" si="48"/>
        <v>18</v>
      </c>
      <c r="J149" s="73">
        <f t="shared" si="52"/>
        <v>2031</v>
      </c>
      <c r="K149" s="78">
        <f t="shared" si="45"/>
        <v>47969</v>
      </c>
    </row>
    <row r="150" spans="2:11" hidden="1" outlineLevel="1">
      <c r="B150" s="78">
        <f t="shared" si="49"/>
        <v>48000</v>
      </c>
      <c r="C150" s="75">
        <f>IF(F150&lt;&gt;0,-INDEX([12]Delta!$F$1:$EE$65554,$L$13,$I150),0)</f>
        <v>199532.60429081321</v>
      </c>
      <c r="D150" s="71">
        <f>IF(F150&lt;&gt;0,VLOOKUP($J150,'Table 1'!$B$13:$C$33,2,FALSE)/12*1000*Study_MW,0)</f>
        <v>107768.03370333857</v>
      </c>
      <c r="E150" s="71">
        <f t="shared" si="50"/>
        <v>307300.6379941518</v>
      </c>
      <c r="F150" s="75">
        <f>INDEX([12]Delta!$F$1:$EE$65554,$L$14,$I150)</f>
        <v>7200</v>
      </c>
      <c r="G150" s="76">
        <f t="shared" si="51"/>
        <v>42.680644165854417</v>
      </c>
      <c r="I150" s="77">
        <f t="shared" si="48"/>
        <v>19</v>
      </c>
      <c r="J150" s="73">
        <f t="shared" si="52"/>
        <v>2031</v>
      </c>
      <c r="K150" s="78">
        <f t="shared" si="45"/>
        <v>48000</v>
      </c>
    </row>
    <row r="151" spans="2:11" hidden="1" outlineLevel="1">
      <c r="B151" s="78">
        <f t="shared" si="49"/>
        <v>48030</v>
      </c>
      <c r="C151" s="75">
        <f>IF(F151&lt;&gt;0,-INDEX([12]Delta!$F$1:$EE$65554,$L$13,$I151),0)</f>
        <v>286545.37004479766</v>
      </c>
      <c r="D151" s="71">
        <f>IF(F151&lt;&gt;0,VLOOKUP($J151,'Table 1'!$B$13:$C$33,2,FALSE)/12*1000*Study_MW,0)</f>
        <v>107768.03370333857</v>
      </c>
      <c r="E151" s="71">
        <f t="shared" si="50"/>
        <v>394313.40374813625</v>
      </c>
      <c r="F151" s="75">
        <f>INDEX([12]Delta!$F$1:$EE$65554,$L$14,$I151)</f>
        <v>7440</v>
      </c>
      <c r="G151" s="76">
        <f t="shared" si="51"/>
        <v>52.999113407007563</v>
      </c>
      <c r="I151" s="77">
        <f t="shared" si="48"/>
        <v>20</v>
      </c>
      <c r="J151" s="73">
        <f t="shared" si="52"/>
        <v>2031</v>
      </c>
      <c r="K151" s="78">
        <f t="shared" si="45"/>
        <v>48030</v>
      </c>
    </row>
    <row r="152" spans="2:11" hidden="1" outlineLevel="1">
      <c r="B152" s="78">
        <f t="shared" si="49"/>
        <v>48061</v>
      </c>
      <c r="C152" s="75">
        <f>IF(F152&lt;&gt;0,-INDEX([12]Delta!$F$1:$EE$65554,$L$13,$I152),0)</f>
        <v>294364.02857804298</v>
      </c>
      <c r="D152" s="71">
        <f>IF(F152&lt;&gt;0,VLOOKUP($J152,'Table 1'!$B$13:$C$33,2,FALSE)/12*1000*Study_MW,0)</f>
        <v>107768.03370333857</v>
      </c>
      <c r="E152" s="71">
        <f t="shared" si="50"/>
        <v>402132.06228138157</v>
      </c>
      <c r="F152" s="75">
        <f>INDEX([12]Delta!$F$1:$EE$65554,$L$14,$I152)</f>
        <v>7440</v>
      </c>
      <c r="G152" s="76">
        <f t="shared" si="51"/>
        <v>54.050008371153439</v>
      </c>
      <c r="I152" s="77">
        <f t="shared" si="48"/>
        <v>21</v>
      </c>
      <c r="J152" s="73">
        <f t="shared" si="52"/>
        <v>2031</v>
      </c>
      <c r="K152" s="78">
        <f t="shared" si="45"/>
        <v>48061</v>
      </c>
    </row>
    <row r="153" spans="2:11" hidden="1" outlineLevel="1">
      <c r="B153" s="78">
        <f t="shared" si="49"/>
        <v>48092</v>
      </c>
      <c r="C153" s="75">
        <f>IF(F153&lt;&gt;0,-INDEX([12]Delta!$F$1:$EE$65554,$L$13,$I153),0)</f>
        <v>230076.89471884072</v>
      </c>
      <c r="D153" s="71">
        <f>IF(F153&lt;&gt;0,VLOOKUP($J153,'Table 1'!$B$13:$C$33,2,FALSE)/12*1000*Study_MW,0)</f>
        <v>107768.03370333857</v>
      </c>
      <c r="E153" s="71">
        <f t="shared" si="50"/>
        <v>337844.92842217931</v>
      </c>
      <c r="F153" s="75">
        <f>INDEX([12]Delta!$F$1:$EE$65554,$L$14,$I153)</f>
        <v>7200</v>
      </c>
      <c r="G153" s="76">
        <f t="shared" si="51"/>
        <v>46.922906725302681</v>
      </c>
      <c r="I153" s="77">
        <f t="shared" si="48"/>
        <v>22</v>
      </c>
      <c r="J153" s="73">
        <f t="shared" si="52"/>
        <v>2031</v>
      </c>
      <c r="K153" s="78">
        <f t="shared" si="45"/>
        <v>48092</v>
      </c>
    </row>
    <row r="154" spans="2:11" hidden="1" outlineLevel="1">
      <c r="B154" s="78">
        <f t="shared" si="49"/>
        <v>48122</v>
      </c>
      <c r="C154" s="75">
        <f>IF(F154&lt;&gt;0,-INDEX([12]Delta!$F$1:$EE$65554,$L$13,$I154),0)</f>
        <v>203991.32429586351</v>
      </c>
      <c r="D154" s="71">
        <f>IF(F154&lt;&gt;0,VLOOKUP($J154,'Table 1'!$B$13:$C$33,2,FALSE)/12*1000*Study_MW,0)</f>
        <v>107768.03370333857</v>
      </c>
      <c r="E154" s="71">
        <f t="shared" si="50"/>
        <v>311759.3579992021</v>
      </c>
      <c r="F154" s="75">
        <f>INDEX([12]Delta!$F$1:$EE$65554,$L$14,$I154)</f>
        <v>7440</v>
      </c>
      <c r="G154" s="76">
        <f t="shared" si="51"/>
        <v>41.903139516021788</v>
      </c>
      <c r="I154" s="77">
        <f t="shared" si="48"/>
        <v>23</v>
      </c>
      <c r="J154" s="73">
        <f t="shared" si="52"/>
        <v>2031</v>
      </c>
      <c r="K154" s="78">
        <f t="shared" ref="K154:K192" si="53">IF(ISNUMBER(F154),IF(F154&lt;&gt;0,B154,""),"")</f>
        <v>48122</v>
      </c>
    </row>
    <row r="155" spans="2:11" hidden="1" outlineLevel="1">
      <c r="B155" s="78">
        <f t="shared" si="49"/>
        <v>48153</v>
      </c>
      <c r="C155" s="75">
        <f>IF(F155&lt;&gt;0,-INDEX([12]Delta!$F$1:$EE$65554,$L$13,$I155),0)</f>
        <v>182760.7180518508</v>
      </c>
      <c r="D155" s="71">
        <f>IF(F155&lt;&gt;0,VLOOKUP($J155,'Table 1'!$B$13:$C$33,2,FALSE)/12*1000*Study_MW,0)</f>
        <v>107768.03370333857</v>
      </c>
      <c r="E155" s="71">
        <f t="shared" si="50"/>
        <v>290528.75175518938</v>
      </c>
      <c r="F155" s="75">
        <f>INDEX([12]Delta!$F$1:$EE$65554,$L$14,$I155)</f>
        <v>7200</v>
      </c>
      <c r="G155" s="76">
        <f t="shared" si="51"/>
        <v>40.351215521554082</v>
      </c>
      <c r="I155" s="77">
        <f t="shared" si="48"/>
        <v>24</v>
      </c>
      <c r="J155" s="73">
        <f t="shared" si="52"/>
        <v>2031</v>
      </c>
      <c r="K155" s="78">
        <f t="shared" si="53"/>
        <v>48153</v>
      </c>
    </row>
    <row r="156" spans="2:11" hidden="1" outlineLevel="1">
      <c r="B156" s="82">
        <f t="shared" si="49"/>
        <v>48183</v>
      </c>
      <c r="C156" s="79">
        <f>IF(F156&lt;&gt;0,-INDEX([12]Delta!$F$1:$EE$65554,$L$13,$I156),0)</f>
        <v>213701.52714414895</v>
      </c>
      <c r="D156" s="80">
        <f>IF(F156&lt;&gt;0,VLOOKUP($J156,'Table 1'!$B$13:$C$33,2,FALSE)/12*1000*Study_MW,0)</f>
        <v>107768.03370333857</v>
      </c>
      <c r="E156" s="80">
        <f t="shared" si="50"/>
        <v>321469.56084748753</v>
      </c>
      <c r="F156" s="79">
        <f>INDEX([12]Delta!$F$1:$EE$65554,$L$14,$I156)</f>
        <v>7440</v>
      </c>
      <c r="G156" s="81">
        <f t="shared" si="51"/>
        <v>43.208274307458005</v>
      </c>
      <c r="I156" s="64">
        <f t="shared" si="48"/>
        <v>25</v>
      </c>
      <c r="J156" s="73">
        <f t="shared" si="52"/>
        <v>2031</v>
      </c>
      <c r="K156" s="82">
        <f t="shared" si="53"/>
        <v>48183</v>
      </c>
    </row>
    <row r="157" spans="2:11" hidden="1" outlineLevel="1">
      <c r="B157" s="74">
        <f t="shared" si="49"/>
        <v>48214</v>
      </c>
      <c r="C157" s="69">
        <f>IF(F157&lt;&gt;0,-INDEX([12]Delta!$F$1:$EE$65554,$L$13,$I157),0)</f>
        <v>272224.71839751303</v>
      </c>
      <c r="D157" s="70">
        <f>IF(F157&lt;&gt;0,VLOOKUP($J157,'Table 1'!$B$13:$C$33,2,FALSE)/12*1000*Study_MW,0)</f>
        <v>110157.72129762174</v>
      </c>
      <c r="E157" s="70">
        <f t="shared" si="50"/>
        <v>382382.43969513476</v>
      </c>
      <c r="F157" s="69">
        <f>INDEX([12]Delta!$F$1:$EE$65554,$L$14,$I157)</f>
        <v>7440</v>
      </c>
      <c r="G157" s="72">
        <f t="shared" si="51"/>
        <v>51.39548920633532</v>
      </c>
      <c r="I157" s="60">
        <f>I37</f>
        <v>27</v>
      </c>
      <c r="J157" s="73">
        <f t="shared" si="52"/>
        <v>2032</v>
      </c>
      <c r="K157" s="74">
        <f t="shared" si="53"/>
        <v>48214</v>
      </c>
    </row>
    <row r="158" spans="2:11" hidden="1" outlineLevel="1">
      <c r="B158" s="78">
        <f t="shared" si="49"/>
        <v>48245</v>
      </c>
      <c r="C158" s="75">
        <f>IF(F158&lt;&gt;0,-INDEX([12]Delta!$F$1:$EE$65554,$L$13,$I158),0)</f>
        <v>204474.15594637394</v>
      </c>
      <c r="D158" s="71">
        <f>IF(F158&lt;&gt;0,VLOOKUP($J158,'Table 1'!$B$13:$C$33,2,FALSE)/12*1000*Study_MW,0)</f>
        <v>110157.72129762174</v>
      </c>
      <c r="E158" s="71">
        <f t="shared" si="50"/>
        <v>314631.87724399567</v>
      </c>
      <c r="F158" s="75">
        <f>INDEX([12]Delta!$F$1:$EE$65554,$L$14,$I158)</f>
        <v>6960</v>
      </c>
      <c r="G158" s="76">
        <f t="shared" si="51"/>
        <v>45.205729489079836</v>
      </c>
      <c r="I158" s="77">
        <f t="shared" si="48"/>
        <v>28</v>
      </c>
      <c r="J158" s="73">
        <f t="shared" si="52"/>
        <v>2032</v>
      </c>
      <c r="K158" s="78">
        <f t="shared" si="53"/>
        <v>48245</v>
      </c>
    </row>
    <row r="159" spans="2:11" hidden="1" outlineLevel="1">
      <c r="B159" s="78">
        <f t="shared" si="49"/>
        <v>48274</v>
      </c>
      <c r="C159" s="75">
        <f>IF(F159&lt;&gt;0,-INDEX([12]Delta!$F$1:$EE$65554,$L$13,$I159),0)</f>
        <v>181826.70295681059</v>
      </c>
      <c r="D159" s="71">
        <f>IF(F159&lt;&gt;0,VLOOKUP($J159,'Table 1'!$B$13:$C$33,2,FALSE)/12*1000*Study_MW,0)</f>
        <v>110157.72129762174</v>
      </c>
      <c r="E159" s="71">
        <f t="shared" si="50"/>
        <v>291984.42425443232</v>
      </c>
      <c r="F159" s="75">
        <f>INDEX([12]Delta!$F$1:$EE$65554,$L$14,$I159)</f>
        <v>7440</v>
      </c>
      <c r="G159" s="76">
        <f t="shared" si="51"/>
        <v>39.245218313767786</v>
      </c>
      <c r="I159" s="77">
        <f t="shared" si="48"/>
        <v>29</v>
      </c>
      <c r="J159" s="73">
        <f t="shared" si="52"/>
        <v>2032</v>
      </c>
      <c r="K159" s="78">
        <f t="shared" si="53"/>
        <v>48274</v>
      </c>
    </row>
    <row r="160" spans="2:11" hidden="1" outlineLevel="1">
      <c r="B160" s="78">
        <f t="shared" si="49"/>
        <v>48305</v>
      </c>
      <c r="C160" s="75">
        <f>IF(F160&lt;&gt;0,-INDEX([12]Delta!$F$1:$EE$65554,$L$13,$I160),0)</f>
        <v>178948.98068705201</v>
      </c>
      <c r="D160" s="71">
        <f>IF(F160&lt;&gt;0,VLOOKUP($J160,'Table 1'!$B$13:$C$33,2,FALSE)/12*1000*Study_MW,0)</f>
        <v>110157.72129762174</v>
      </c>
      <c r="E160" s="71">
        <f t="shared" si="50"/>
        <v>289106.70198467374</v>
      </c>
      <c r="F160" s="75">
        <f>INDEX([12]Delta!$F$1:$EE$65554,$L$14,$I160)</f>
        <v>7200</v>
      </c>
      <c r="G160" s="76">
        <f t="shared" si="51"/>
        <v>40.153708608982463</v>
      </c>
      <c r="I160" s="77">
        <f t="shared" si="48"/>
        <v>30</v>
      </c>
      <c r="J160" s="73">
        <f t="shared" si="52"/>
        <v>2032</v>
      </c>
      <c r="K160" s="78">
        <f t="shared" si="53"/>
        <v>48305</v>
      </c>
    </row>
    <row r="161" spans="2:11" hidden="1" outlineLevel="1">
      <c r="B161" s="78">
        <f t="shared" si="49"/>
        <v>48335</v>
      </c>
      <c r="C161" s="75">
        <f>IF(F161&lt;&gt;0,-INDEX([12]Delta!$F$1:$EE$65554,$L$13,$I161),0)</f>
        <v>167494.11345756054</v>
      </c>
      <c r="D161" s="71">
        <f>IF(F161&lt;&gt;0,VLOOKUP($J161,'Table 1'!$B$13:$C$33,2,FALSE)/12*1000*Study_MW,0)</f>
        <v>110157.72129762174</v>
      </c>
      <c r="E161" s="71">
        <f t="shared" si="50"/>
        <v>277651.83475518227</v>
      </c>
      <c r="F161" s="75">
        <f>INDEX([12]Delta!$F$1:$EE$65554,$L$14,$I161)</f>
        <v>7440</v>
      </c>
      <c r="G161" s="76">
        <f t="shared" si="51"/>
        <v>37.318794993976113</v>
      </c>
      <c r="I161" s="77">
        <f t="shared" si="48"/>
        <v>31</v>
      </c>
      <c r="J161" s="73">
        <f t="shared" si="52"/>
        <v>2032</v>
      </c>
      <c r="K161" s="78">
        <f t="shared" si="53"/>
        <v>48335</v>
      </c>
    </row>
    <row r="162" spans="2:11" hidden="1" outlineLevel="1">
      <c r="B162" s="78">
        <f t="shared" si="49"/>
        <v>48366</v>
      </c>
      <c r="C162" s="75">
        <f>IF(F162&lt;&gt;0,-INDEX([12]Delta!$F$1:$EE$65554,$L$13,$I162),0)</f>
        <v>229028.73376117647</v>
      </c>
      <c r="D162" s="71">
        <f>IF(F162&lt;&gt;0,VLOOKUP($J162,'Table 1'!$B$13:$C$33,2,FALSE)/12*1000*Study_MW,0)</f>
        <v>110157.72129762174</v>
      </c>
      <c r="E162" s="71">
        <f t="shared" si="50"/>
        <v>339186.45505879819</v>
      </c>
      <c r="F162" s="75">
        <f>INDEX([12]Delta!$F$1:$EE$65554,$L$14,$I162)</f>
        <v>7200</v>
      </c>
      <c r="G162" s="76">
        <f t="shared" si="51"/>
        <v>47.109229869277527</v>
      </c>
      <c r="I162" s="77">
        <f t="shared" si="48"/>
        <v>32</v>
      </c>
      <c r="J162" s="73">
        <f t="shared" si="52"/>
        <v>2032</v>
      </c>
      <c r="K162" s="78">
        <f t="shared" si="53"/>
        <v>48366</v>
      </c>
    </row>
    <row r="163" spans="2:11" hidden="1" outlineLevel="1">
      <c r="B163" s="78">
        <f t="shared" si="49"/>
        <v>48396</v>
      </c>
      <c r="C163" s="75">
        <f>IF(F163&lt;&gt;0,-INDEX([12]Delta!$F$1:$EE$65554,$L$13,$I163),0)</f>
        <v>307025.85155844688</v>
      </c>
      <c r="D163" s="71">
        <f>IF(F163&lt;&gt;0,VLOOKUP($J163,'Table 1'!$B$13:$C$33,2,FALSE)/12*1000*Study_MW,0)</f>
        <v>110157.72129762174</v>
      </c>
      <c r="E163" s="71">
        <f t="shared" si="50"/>
        <v>417183.57285606861</v>
      </c>
      <c r="F163" s="75">
        <f>INDEX([12]Delta!$F$1:$EE$65554,$L$14,$I163)</f>
        <v>7440</v>
      </c>
      <c r="G163" s="76">
        <f t="shared" si="51"/>
        <v>56.07306086775116</v>
      </c>
      <c r="I163" s="77">
        <f t="shared" si="48"/>
        <v>33</v>
      </c>
      <c r="J163" s="73">
        <f t="shared" si="52"/>
        <v>2032</v>
      </c>
      <c r="K163" s="78">
        <f t="shared" si="53"/>
        <v>48396</v>
      </c>
    </row>
    <row r="164" spans="2:11" hidden="1" outlineLevel="1">
      <c r="B164" s="78">
        <f t="shared" si="49"/>
        <v>48427</v>
      </c>
      <c r="C164" s="75">
        <f>IF(F164&lt;&gt;0,-INDEX([12]Delta!$F$1:$EE$65554,$L$13,$I164),0)</f>
        <v>316840.51479420066</v>
      </c>
      <c r="D164" s="71">
        <f>IF(F164&lt;&gt;0,VLOOKUP($J164,'Table 1'!$B$13:$C$33,2,FALSE)/12*1000*Study_MW,0)</f>
        <v>110157.72129762174</v>
      </c>
      <c r="E164" s="71">
        <f t="shared" si="50"/>
        <v>426998.23609182239</v>
      </c>
      <c r="F164" s="75">
        <f>INDEX([12]Delta!$F$1:$EE$65554,$L$14,$I164)</f>
        <v>7440</v>
      </c>
      <c r="G164" s="76">
        <f t="shared" si="51"/>
        <v>57.392236033847098</v>
      </c>
      <c r="I164" s="77">
        <f t="shared" si="48"/>
        <v>34</v>
      </c>
      <c r="J164" s="73">
        <f t="shared" si="52"/>
        <v>2032</v>
      </c>
      <c r="K164" s="78">
        <f t="shared" si="53"/>
        <v>48427</v>
      </c>
    </row>
    <row r="165" spans="2:11" hidden="1" outlineLevel="1">
      <c r="B165" s="78">
        <f t="shared" si="49"/>
        <v>48458</v>
      </c>
      <c r="C165" s="75">
        <f>IF(F165&lt;&gt;0,-INDEX([12]Delta!$F$1:$EE$65554,$L$13,$I165),0)</f>
        <v>258222.69201877713</v>
      </c>
      <c r="D165" s="71">
        <f>IF(F165&lt;&gt;0,VLOOKUP($J165,'Table 1'!$B$13:$C$33,2,FALSE)/12*1000*Study_MW,0)</f>
        <v>110157.72129762174</v>
      </c>
      <c r="E165" s="71">
        <f t="shared" si="50"/>
        <v>368380.41331639886</v>
      </c>
      <c r="F165" s="75">
        <f>INDEX([12]Delta!$F$1:$EE$65554,$L$14,$I165)</f>
        <v>7200</v>
      </c>
      <c r="G165" s="76">
        <f t="shared" si="51"/>
        <v>51.163946293944285</v>
      </c>
      <c r="I165" s="77">
        <f t="shared" si="48"/>
        <v>35</v>
      </c>
      <c r="J165" s="73">
        <f t="shared" si="52"/>
        <v>2032</v>
      </c>
      <c r="K165" s="78">
        <f t="shared" si="53"/>
        <v>48458</v>
      </c>
    </row>
    <row r="166" spans="2:11" hidden="1" outlineLevel="1">
      <c r="B166" s="78">
        <f t="shared" si="49"/>
        <v>48488</v>
      </c>
      <c r="C166" s="75">
        <f>IF(F166&lt;&gt;0,-INDEX([12]Delta!$F$1:$EE$65554,$L$13,$I166),0)</f>
        <v>230909.35771007836</v>
      </c>
      <c r="D166" s="71">
        <f>IF(F166&lt;&gt;0,VLOOKUP($J166,'Table 1'!$B$13:$C$33,2,FALSE)/12*1000*Study_MW,0)</f>
        <v>110157.72129762174</v>
      </c>
      <c r="E166" s="71">
        <f t="shared" si="50"/>
        <v>341067.07900770009</v>
      </c>
      <c r="F166" s="75">
        <f>INDEX([12]Delta!$F$1:$EE$65554,$L$14,$I166)</f>
        <v>7440</v>
      </c>
      <c r="G166" s="76">
        <f t="shared" si="51"/>
        <v>45.842349328991943</v>
      </c>
      <c r="I166" s="77">
        <f t="shared" si="48"/>
        <v>36</v>
      </c>
      <c r="J166" s="73">
        <f t="shared" si="52"/>
        <v>2032</v>
      </c>
      <c r="K166" s="78">
        <f t="shared" si="53"/>
        <v>48488</v>
      </c>
    </row>
    <row r="167" spans="2:11" hidden="1" outlineLevel="1">
      <c r="B167" s="78">
        <f t="shared" si="49"/>
        <v>48519</v>
      </c>
      <c r="C167" s="75">
        <f>IF(F167&lt;&gt;0,-INDEX([12]Delta!$F$1:$EE$65554,$L$13,$I167),0)</f>
        <v>221153.17514887452</v>
      </c>
      <c r="D167" s="71">
        <f>IF(F167&lt;&gt;0,VLOOKUP($J167,'Table 1'!$B$13:$C$33,2,FALSE)/12*1000*Study_MW,0)</f>
        <v>110157.72129762174</v>
      </c>
      <c r="E167" s="71">
        <f t="shared" si="50"/>
        <v>331310.89644649625</v>
      </c>
      <c r="F167" s="75">
        <f>INDEX([12]Delta!$F$1:$EE$65554,$L$14,$I167)</f>
        <v>7200</v>
      </c>
      <c r="G167" s="76">
        <f t="shared" si="51"/>
        <v>46.015402284235591</v>
      </c>
      <c r="I167" s="77">
        <f t="shared" si="48"/>
        <v>37</v>
      </c>
      <c r="J167" s="73">
        <f t="shared" si="52"/>
        <v>2032</v>
      </c>
      <c r="K167" s="78">
        <f t="shared" si="53"/>
        <v>48519</v>
      </c>
    </row>
    <row r="168" spans="2:11" hidden="1" outlineLevel="1">
      <c r="B168" s="82">
        <f t="shared" si="49"/>
        <v>48549</v>
      </c>
      <c r="C168" s="79">
        <f>IF(F168&lt;&gt;0,-INDEX([12]Delta!$F$1:$EE$65554,$L$13,$I168),0)</f>
        <v>246440.23705199361</v>
      </c>
      <c r="D168" s="80">
        <f>IF(F168&lt;&gt;0,VLOOKUP($J168,'Table 1'!$B$13:$C$33,2,FALSE)/12*1000*Study_MW,0)</f>
        <v>110157.72129762174</v>
      </c>
      <c r="E168" s="80">
        <f t="shared" si="50"/>
        <v>356597.95834961534</v>
      </c>
      <c r="F168" s="79">
        <f>INDEX([12]Delta!$F$1:$EE$65554,$L$14,$I168)</f>
        <v>7440</v>
      </c>
      <c r="G168" s="81">
        <f t="shared" si="51"/>
        <v>47.929833111507435</v>
      </c>
      <c r="I168" s="64">
        <f t="shared" si="48"/>
        <v>38</v>
      </c>
      <c r="J168" s="73">
        <f t="shared" si="52"/>
        <v>2032</v>
      </c>
      <c r="K168" s="82">
        <f t="shared" si="53"/>
        <v>48549</v>
      </c>
    </row>
    <row r="169" spans="2:11" hidden="1" outlineLevel="1">
      <c r="B169" s="74">
        <f t="shared" si="49"/>
        <v>48580</v>
      </c>
      <c r="C169" s="69">
        <f>IF(F169&lt;&gt;0,-INDEX([12]Delta!$F$1:$EE$65554,$L$13,$I169),0)</f>
        <v>275993.38244597614</v>
      </c>
      <c r="D169" s="70">
        <f>IF(F169&lt;&gt;0,VLOOKUP($J169,'Table 1'!$B$13:$C$33,2,FALSE)/12*1000*Study_MW,0)</f>
        <v>112452.85290795847</v>
      </c>
      <c r="E169" s="70">
        <f t="shared" si="50"/>
        <v>388446.23535393458</v>
      </c>
      <c r="F169" s="69">
        <f>INDEX([12]Delta!$F$1:$EE$65554,$L$14,$I169)</f>
        <v>7440</v>
      </c>
      <c r="G169" s="72">
        <f t="shared" si="51"/>
        <v>52.210515504561101</v>
      </c>
      <c r="I169" s="60">
        <f>I49</f>
        <v>40</v>
      </c>
      <c r="J169" s="73">
        <f t="shared" si="52"/>
        <v>2033</v>
      </c>
      <c r="K169" s="74">
        <f t="shared" si="53"/>
        <v>48580</v>
      </c>
    </row>
    <row r="170" spans="2:11" hidden="1" outlineLevel="1">
      <c r="B170" s="78">
        <f t="shared" si="49"/>
        <v>48611</v>
      </c>
      <c r="C170" s="75">
        <f>IF(F170&lt;&gt;0,-INDEX([12]Delta!$F$1:$EE$65554,$L$13,$I170),0)</f>
        <v>197229.87853653729</v>
      </c>
      <c r="D170" s="71">
        <f>IF(F170&lt;&gt;0,VLOOKUP($J170,'Table 1'!$B$13:$C$33,2,FALSE)/12*1000*Study_MW,0)</f>
        <v>112452.85290795847</v>
      </c>
      <c r="E170" s="71">
        <f t="shared" si="50"/>
        <v>309682.73144449573</v>
      </c>
      <c r="F170" s="75">
        <f>INDEX([12]Delta!$F$1:$EE$65554,$L$14,$I170)</f>
        <v>6720</v>
      </c>
      <c r="G170" s="76">
        <f t="shared" si="51"/>
        <v>46.083739798288057</v>
      </c>
      <c r="I170" s="77">
        <f t="shared" si="48"/>
        <v>41</v>
      </c>
      <c r="J170" s="73">
        <f t="shared" si="52"/>
        <v>2033</v>
      </c>
      <c r="K170" s="78">
        <f t="shared" si="53"/>
        <v>48611</v>
      </c>
    </row>
    <row r="171" spans="2:11" hidden="1" outlineLevel="1">
      <c r="B171" s="78">
        <f t="shared" si="49"/>
        <v>48639</v>
      </c>
      <c r="C171" s="75">
        <f>IF(F171&lt;&gt;0,-INDEX([12]Delta!$F$1:$EE$65554,$L$13,$I171),0)</f>
        <v>187093.86629681289</v>
      </c>
      <c r="D171" s="71">
        <f>IF(F171&lt;&gt;0,VLOOKUP($J171,'Table 1'!$B$13:$C$33,2,FALSE)/12*1000*Study_MW,0)</f>
        <v>112452.85290795847</v>
      </c>
      <c r="E171" s="71">
        <f t="shared" si="50"/>
        <v>299546.71920477133</v>
      </c>
      <c r="F171" s="75">
        <f>INDEX([12]Delta!$F$1:$EE$65554,$L$14,$I171)</f>
        <v>7440</v>
      </c>
      <c r="G171" s="76">
        <f t="shared" si="51"/>
        <v>40.261655807092922</v>
      </c>
      <c r="I171" s="77">
        <f t="shared" si="48"/>
        <v>42</v>
      </c>
      <c r="J171" s="73">
        <f t="shared" si="52"/>
        <v>2033</v>
      </c>
      <c r="K171" s="78">
        <f t="shared" si="53"/>
        <v>48639</v>
      </c>
    </row>
    <row r="172" spans="2:11" hidden="1" outlineLevel="1">
      <c r="B172" s="78">
        <f t="shared" si="49"/>
        <v>48670</v>
      </c>
      <c r="C172" s="75">
        <f>IF(F172&lt;&gt;0,-INDEX([12]Delta!$F$1:$EE$65554,$L$13,$I172),0)</f>
        <v>174927.77962383628</v>
      </c>
      <c r="D172" s="71">
        <f>IF(F172&lt;&gt;0,VLOOKUP($J172,'Table 1'!$B$13:$C$33,2,FALSE)/12*1000*Study_MW,0)</f>
        <v>112452.85290795847</v>
      </c>
      <c r="E172" s="71">
        <f t="shared" si="50"/>
        <v>287380.63253179472</v>
      </c>
      <c r="F172" s="75">
        <f>INDEX([12]Delta!$F$1:$EE$65554,$L$14,$I172)</f>
        <v>7200</v>
      </c>
      <c r="G172" s="76">
        <f t="shared" si="51"/>
        <v>39.913976740527048</v>
      </c>
      <c r="I172" s="77">
        <f t="shared" si="48"/>
        <v>43</v>
      </c>
      <c r="J172" s="73">
        <f t="shared" si="52"/>
        <v>2033</v>
      </c>
      <c r="K172" s="78">
        <f t="shared" si="53"/>
        <v>48670</v>
      </c>
    </row>
    <row r="173" spans="2:11" hidden="1" outlineLevel="1">
      <c r="B173" s="78">
        <f t="shared" si="49"/>
        <v>48700</v>
      </c>
      <c r="C173" s="75">
        <f>IF(F173&lt;&gt;0,-INDEX([12]Delta!$F$1:$EE$65554,$L$13,$I173),0)</f>
        <v>167037.16861142218</v>
      </c>
      <c r="D173" s="71">
        <f>IF(F173&lt;&gt;0,VLOOKUP($J173,'Table 1'!$B$13:$C$33,2,FALSE)/12*1000*Study_MW,0)</f>
        <v>112452.85290795847</v>
      </c>
      <c r="E173" s="71">
        <f t="shared" si="50"/>
        <v>279490.02151938062</v>
      </c>
      <c r="F173" s="75">
        <f>INDEX([12]Delta!$F$1:$EE$65554,$L$14,$I173)</f>
        <v>7440</v>
      </c>
      <c r="G173" s="76">
        <f t="shared" si="51"/>
        <v>37.565863107443633</v>
      </c>
      <c r="I173" s="77">
        <f t="shared" si="48"/>
        <v>44</v>
      </c>
      <c r="J173" s="73">
        <f t="shared" si="52"/>
        <v>2033</v>
      </c>
      <c r="K173" s="78">
        <f t="shared" si="53"/>
        <v>48700</v>
      </c>
    </row>
    <row r="174" spans="2:11" hidden="1" outlineLevel="1">
      <c r="B174" s="78">
        <f t="shared" si="49"/>
        <v>48731</v>
      </c>
      <c r="C174" s="75">
        <f>IF(F174&lt;&gt;0,-INDEX([12]Delta!$F$1:$EE$65554,$L$13,$I174),0)</f>
        <v>235058.07503509521</v>
      </c>
      <c r="D174" s="71">
        <f>IF(F174&lt;&gt;0,VLOOKUP($J174,'Table 1'!$B$13:$C$33,2,FALSE)/12*1000*Study_MW,0)</f>
        <v>112452.85290795847</v>
      </c>
      <c r="E174" s="71">
        <f t="shared" si="50"/>
        <v>347510.92794305366</v>
      </c>
      <c r="F174" s="75">
        <f>INDEX([12]Delta!$F$1:$EE$65554,$L$14,$I174)</f>
        <v>7200</v>
      </c>
      <c r="G174" s="76">
        <f t="shared" si="51"/>
        <v>48.265406658757449</v>
      </c>
      <c r="I174" s="77">
        <f t="shared" si="48"/>
        <v>45</v>
      </c>
      <c r="J174" s="73">
        <f t="shared" si="52"/>
        <v>2033</v>
      </c>
      <c r="K174" s="78">
        <f t="shared" si="53"/>
        <v>48731</v>
      </c>
    </row>
    <row r="175" spans="2:11" hidden="1" outlineLevel="1">
      <c r="B175" s="78">
        <f t="shared" si="49"/>
        <v>48761</v>
      </c>
      <c r="C175" s="75">
        <f>IF(F175&lt;&gt;0,-INDEX([12]Delta!$F$1:$EE$65554,$L$13,$I175),0)</f>
        <v>310230.83250516653</v>
      </c>
      <c r="D175" s="71">
        <f>IF(F175&lt;&gt;0,VLOOKUP($J175,'Table 1'!$B$13:$C$33,2,FALSE)/12*1000*Study_MW,0)</f>
        <v>112452.85290795847</v>
      </c>
      <c r="E175" s="71">
        <f t="shared" si="50"/>
        <v>422683.68541312497</v>
      </c>
      <c r="F175" s="75">
        <f>INDEX([12]Delta!$F$1:$EE$65554,$L$14,$I175)</f>
        <v>7440</v>
      </c>
      <c r="G175" s="76">
        <f t="shared" si="51"/>
        <v>56.812323308215724</v>
      </c>
      <c r="I175" s="77">
        <f t="shared" si="48"/>
        <v>46</v>
      </c>
      <c r="J175" s="73">
        <f t="shared" si="52"/>
        <v>2033</v>
      </c>
      <c r="K175" s="78">
        <f t="shared" si="53"/>
        <v>48761</v>
      </c>
    </row>
    <row r="176" spans="2:11" hidden="1" outlineLevel="1">
      <c r="B176" s="78">
        <f t="shared" si="49"/>
        <v>48792</v>
      </c>
      <c r="C176" s="75">
        <f>IF(F176&lt;&gt;0,-INDEX([12]Delta!$F$1:$EE$65554,$L$13,$I176),0)</f>
        <v>319519.0143224299</v>
      </c>
      <c r="D176" s="71">
        <f>IF(F176&lt;&gt;0,VLOOKUP($J176,'Table 1'!$B$13:$C$33,2,FALSE)/12*1000*Study_MW,0)</f>
        <v>112452.85290795847</v>
      </c>
      <c r="E176" s="71">
        <f t="shared" si="50"/>
        <v>431971.86723038834</v>
      </c>
      <c r="F176" s="75">
        <f>INDEX([12]Delta!$F$1:$EE$65554,$L$14,$I176)</f>
        <v>7440</v>
      </c>
      <c r="G176" s="76">
        <f t="shared" si="51"/>
        <v>58.060734842794133</v>
      </c>
      <c r="I176" s="77">
        <f t="shared" si="48"/>
        <v>47</v>
      </c>
      <c r="J176" s="73">
        <f t="shared" si="52"/>
        <v>2033</v>
      </c>
      <c r="K176" s="78">
        <f t="shared" si="53"/>
        <v>48792</v>
      </c>
    </row>
    <row r="177" spans="2:11" hidden="1" outlineLevel="1">
      <c r="B177" s="78">
        <f t="shared" si="49"/>
        <v>48823</v>
      </c>
      <c r="C177" s="75">
        <f>IF(F177&lt;&gt;0,-INDEX([12]Delta!$F$1:$EE$65554,$L$13,$I177),0)</f>
        <v>259176.99903982878</v>
      </c>
      <c r="D177" s="71">
        <f>IF(F177&lt;&gt;0,VLOOKUP($J177,'Table 1'!$B$13:$C$33,2,FALSE)/12*1000*Study_MW,0)</f>
        <v>112452.85290795847</v>
      </c>
      <c r="E177" s="71">
        <f t="shared" si="50"/>
        <v>371629.85194778722</v>
      </c>
      <c r="F177" s="75">
        <f>INDEX([12]Delta!$F$1:$EE$65554,$L$14,$I177)</f>
        <v>7200</v>
      </c>
      <c r="G177" s="76">
        <f t="shared" si="51"/>
        <v>51.615257214970448</v>
      </c>
      <c r="I177" s="77">
        <f t="shared" si="48"/>
        <v>48</v>
      </c>
      <c r="J177" s="73">
        <f t="shared" si="52"/>
        <v>2033</v>
      </c>
      <c r="K177" s="78">
        <f t="shared" si="53"/>
        <v>48823</v>
      </c>
    </row>
    <row r="178" spans="2:11" hidden="1" outlineLevel="1">
      <c r="B178" s="78">
        <f t="shared" si="49"/>
        <v>48853</v>
      </c>
      <c r="C178" s="75">
        <f>IF(F178&lt;&gt;0,-INDEX([12]Delta!$F$1:$EE$65554,$L$13,$I178),0)</f>
        <v>241915.80385357141</v>
      </c>
      <c r="D178" s="71">
        <f>IF(F178&lt;&gt;0,VLOOKUP($J178,'Table 1'!$B$13:$C$33,2,FALSE)/12*1000*Study_MW,0)</f>
        <v>112452.85290795847</v>
      </c>
      <c r="E178" s="71">
        <f t="shared" si="50"/>
        <v>354368.65676152986</v>
      </c>
      <c r="F178" s="75">
        <f>INDEX([12]Delta!$F$1:$EE$65554,$L$14,$I178)</f>
        <v>7440</v>
      </c>
      <c r="G178" s="76">
        <f t="shared" si="51"/>
        <v>47.630195801280891</v>
      </c>
      <c r="I178" s="77">
        <f t="shared" si="48"/>
        <v>49</v>
      </c>
      <c r="J178" s="73">
        <f t="shared" si="52"/>
        <v>2033</v>
      </c>
      <c r="K178" s="78">
        <f t="shared" si="53"/>
        <v>48853</v>
      </c>
    </row>
    <row r="179" spans="2:11" hidden="1" outlineLevel="1">
      <c r="B179" s="78">
        <f t="shared" si="49"/>
        <v>48884</v>
      </c>
      <c r="C179" s="75">
        <f>IF(F179&lt;&gt;0,-INDEX([12]Delta!$F$1:$EE$65554,$L$13,$I179),0)</f>
        <v>221631.54704384506</v>
      </c>
      <c r="D179" s="71">
        <f>IF(F179&lt;&gt;0,VLOOKUP($J179,'Table 1'!$B$13:$C$33,2,FALSE)/12*1000*Study_MW,0)</f>
        <v>112452.85290795847</v>
      </c>
      <c r="E179" s="71">
        <f t="shared" si="50"/>
        <v>334084.3999518035</v>
      </c>
      <c r="F179" s="75">
        <f>INDEX([12]Delta!$F$1:$EE$65554,$L$14,$I179)</f>
        <v>7200</v>
      </c>
      <c r="G179" s="76">
        <f t="shared" si="51"/>
        <v>46.400611104417152</v>
      </c>
      <c r="I179" s="77">
        <f t="shared" si="48"/>
        <v>50</v>
      </c>
      <c r="J179" s="73">
        <f t="shared" si="52"/>
        <v>2033</v>
      </c>
      <c r="K179" s="78">
        <f t="shared" si="53"/>
        <v>48884</v>
      </c>
    </row>
    <row r="180" spans="2:11" hidden="1" outlineLevel="1">
      <c r="B180" s="82">
        <f t="shared" si="49"/>
        <v>48914</v>
      </c>
      <c r="C180" s="79">
        <f>IF(F180&lt;&gt;0,-INDEX([12]Delta!$F$1:$EE$65554,$L$13,$I180),0)</f>
        <v>265077.27404934168</v>
      </c>
      <c r="D180" s="80">
        <f>IF(F180&lt;&gt;0,VLOOKUP($J180,'Table 1'!$B$13:$C$33,2,FALSE)/12*1000*Study_MW,0)</f>
        <v>112452.85290795847</v>
      </c>
      <c r="E180" s="80">
        <f t="shared" si="50"/>
        <v>377530.12695730012</v>
      </c>
      <c r="F180" s="79">
        <f>INDEX([12]Delta!$F$1:$EE$65554,$L$14,$I180)</f>
        <v>7440</v>
      </c>
      <c r="G180" s="81">
        <f t="shared" si="51"/>
        <v>50.743296634045713</v>
      </c>
      <c r="I180" s="64">
        <f t="shared" si="48"/>
        <v>51</v>
      </c>
      <c r="J180" s="73">
        <f t="shared" si="52"/>
        <v>2033</v>
      </c>
      <c r="K180" s="82">
        <f t="shared" si="53"/>
        <v>48914</v>
      </c>
    </row>
    <row r="181" spans="2:11" hidden="1" outlineLevel="1" collapsed="1">
      <c r="B181" s="74">
        <f t="shared" si="49"/>
        <v>48945</v>
      </c>
      <c r="C181" s="69">
        <f>IF(F181&lt;&gt;0,-INDEX([12]Delta!$F$1:$EE$65554,$L$13,$I181),0)</f>
        <v>259565.43193978071</v>
      </c>
      <c r="D181" s="70">
        <f>IF(F181&lt;&gt;0,VLOOKUP($J181,'Table 1'!$B$13:$C$33,2,FALSE)/12*1000*Study_MW,0)</f>
        <v>114825.34850516045</v>
      </c>
      <c r="E181" s="70">
        <f t="shared" si="50"/>
        <v>374390.78044494113</v>
      </c>
      <c r="F181" s="69">
        <f>INDEX([12]Delta!$F$1:$EE$65554,$L$14,$I181)</f>
        <v>7440</v>
      </c>
      <c r="G181" s="72">
        <f t="shared" si="51"/>
        <v>50.321341457653375</v>
      </c>
      <c r="I181" s="60">
        <f>I61</f>
        <v>53</v>
      </c>
      <c r="J181" s="73">
        <f t="shared" si="52"/>
        <v>2034</v>
      </c>
      <c r="K181" s="74">
        <f t="shared" si="53"/>
        <v>48945</v>
      </c>
    </row>
    <row r="182" spans="2:11" hidden="1" outlineLevel="1">
      <c r="B182" s="78">
        <f t="shared" si="49"/>
        <v>48976</v>
      </c>
      <c r="C182" s="75">
        <f>IF(F182&lt;&gt;0,-INDEX([12]Delta!$F$1:$EE$65554,$L$13,$I182),0)</f>
        <v>218880.35398696363</v>
      </c>
      <c r="D182" s="71">
        <f>IF(F182&lt;&gt;0,VLOOKUP($J182,'Table 1'!$B$13:$C$33,2,FALSE)/12*1000*Study_MW,0)</f>
        <v>114825.34850516045</v>
      </c>
      <c r="E182" s="71">
        <f t="shared" si="50"/>
        <v>333705.70249212405</v>
      </c>
      <c r="F182" s="75">
        <f>INDEX([12]Delta!$F$1:$EE$65554,$L$14,$I182)</f>
        <v>6720</v>
      </c>
      <c r="G182" s="76">
        <f t="shared" si="51"/>
        <v>49.658586680375606</v>
      </c>
      <c r="I182" s="77">
        <f t="shared" si="48"/>
        <v>54</v>
      </c>
      <c r="J182" s="73">
        <f t="shared" si="52"/>
        <v>2034</v>
      </c>
      <c r="K182" s="78">
        <f t="shared" si="53"/>
        <v>48976</v>
      </c>
    </row>
    <row r="183" spans="2:11" hidden="1" outlineLevel="1">
      <c r="B183" s="78">
        <f t="shared" si="49"/>
        <v>49004</v>
      </c>
      <c r="C183" s="75">
        <f>IF(F183&lt;&gt;0,-INDEX([12]Delta!$F$1:$EE$65554,$L$13,$I183),0)</f>
        <v>206312.49688059092</v>
      </c>
      <c r="D183" s="71">
        <f>IF(F183&lt;&gt;0,VLOOKUP($J183,'Table 1'!$B$13:$C$33,2,FALSE)/12*1000*Study_MW,0)</f>
        <v>114825.34850516045</v>
      </c>
      <c r="E183" s="71">
        <f t="shared" si="50"/>
        <v>321137.84538575134</v>
      </c>
      <c r="F183" s="75">
        <f>INDEX([12]Delta!$F$1:$EE$65554,$L$14,$I183)</f>
        <v>7440</v>
      </c>
      <c r="G183" s="76">
        <f t="shared" si="51"/>
        <v>43.163688895934321</v>
      </c>
      <c r="I183" s="77">
        <f t="shared" si="48"/>
        <v>55</v>
      </c>
      <c r="J183" s="73">
        <f t="shared" si="52"/>
        <v>2034</v>
      </c>
      <c r="K183" s="78">
        <f t="shared" si="53"/>
        <v>49004</v>
      </c>
    </row>
    <row r="184" spans="2:11" hidden="1" outlineLevel="1">
      <c r="B184" s="78">
        <f t="shared" si="49"/>
        <v>49035</v>
      </c>
      <c r="C184" s="75">
        <f>IF(F184&lt;&gt;0,-INDEX([12]Delta!$F$1:$EE$65554,$L$13,$I184),0)</f>
        <v>188358.62451730669</v>
      </c>
      <c r="D184" s="71">
        <f>IF(F184&lt;&gt;0,VLOOKUP($J184,'Table 1'!$B$13:$C$33,2,FALSE)/12*1000*Study_MW,0)</f>
        <v>114825.34850516045</v>
      </c>
      <c r="E184" s="71">
        <f t="shared" si="50"/>
        <v>303183.97302246711</v>
      </c>
      <c r="F184" s="75">
        <f>INDEX([12]Delta!$F$1:$EE$65554,$L$14,$I184)</f>
        <v>7200</v>
      </c>
      <c r="G184" s="76">
        <f t="shared" si="51"/>
        <v>42.108885142009321</v>
      </c>
      <c r="I184" s="77">
        <f t="shared" si="48"/>
        <v>56</v>
      </c>
      <c r="J184" s="73">
        <f t="shared" si="52"/>
        <v>2034</v>
      </c>
      <c r="K184" s="78">
        <f t="shared" si="53"/>
        <v>49035</v>
      </c>
    </row>
    <row r="185" spans="2:11" hidden="1" outlineLevel="1">
      <c r="B185" s="78">
        <f t="shared" si="49"/>
        <v>49065</v>
      </c>
      <c r="C185" s="75">
        <f>IF(F185&lt;&gt;0,-INDEX([12]Delta!$F$1:$EE$65554,$L$13,$I185),0)</f>
        <v>190850.19196949899</v>
      </c>
      <c r="D185" s="71">
        <f>IF(F185&lt;&gt;0,VLOOKUP($J185,'Table 1'!$B$13:$C$33,2,FALSE)/12*1000*Study_MW,0)</f>
        <v>114825.34850516045</v>
      </c>
      <c r="E185" s="71">
        <f t="shared" si="50"/>
        <v>305675.54047465941</v>
      </c>
      <c r="F185" s="75">
        <f>INDEX([12]Delta!$F$1:$EE$65554,$L$14,$I185)</f>
        <v>7440</v>
      </c>
      <c r="G185" s="76">
        <f t="shared" si="51"/>
        <v>41.085422106809062</v>
      </c>
      <c r="I185" s="77">
        <f t="shared" si="48"/>
        <v>57</v>
      </c>
      <c r="J185" s="73">
        <f t="shared" si="52"/>
        <v>2034</v>
      </c>
      <c r="K185" s="78">
        <f t="shared" si="53"/>
        <v>49065</v>
      </c>
    </row>
    <row r="186" spans="2:11" hidden="1" outlineLevel="1">
      <c r="B186" s="78">
        <f t="shared" si="49"/>
        <v>49096</v>
      </c>
      <c r="C186" s="75">
        <f>IF(F186&lt;&gt;0,-INDEX([12]Delta!$F$1:$EE$65554,$L$13,$I186),0)</f>
        <v>244647.86964453757</v>
      </c>
      <c r="D186" s="71">
        <f>IF(F186&lt;&gt;0,VLOOKUP($J186,'Table 1'!$B$13:$C$33,2,FALSE)/12*1000*Study_MW,0)</f>
        <v>114825.34850516045</v>
      </c>
      <c r="E186" s="71">
        <f t="shared" si="50"/>
        <v>359473.21814969799</v>
      </c>
      <c r="F186" s="75">
        <f>INDEX([12]Delta!$F$1:$EE$65554,$L$14,$I186)</f>
        <v>7200</v>
      </c>
      <c r="G186" s="76">
        <f t="shared" si="51"/>
        <v>49.926835854124718</v>
      </c>
      <c r="I186" s="77">
        <f t="shared" si="48"/>
        <v>58</v>
      </c>
      <c r="J186" s="73">
        <f t="shared" si="52"/>
        <v>2034</v>
      </c>
      <c r="K186" s="78">
        <f t="shared" si="53"/>
        <v>49096</v>
      </c>
    </row>
    <row r="187" spans="2:11" hidden="1" outlineLevel="1">
      <c r="B187" s="78">
        <f t="shared" si="49"/>
        <v>49126</v>
      </c>
      <c r="C187" s="75">
        <f>IF(F187&lt;&gt;0,-INDEX([12]Delta!$F$1:$EE$65554,$L$13,$I187),0)</f>
        <v>327251.19145557284</v>
      </c>
      <c r="D187" s="71">
        <f>IF(F187&lt;&gt;0,VLOOKUP($J187,'Table 1'!$B$13:$C$33,2,FALSE)/12*1000*Study_MW,0)</f>
        <v>114825.34850516045</v>
      </c>
      <c r="E187" s="71">
        <f t="shared" si="50"/>
        <v>442076.53996073327</v>
      </c>
      <c r="F187" s="75">
        <f>INDEX([12]Delta!$F$1:$EE$65554,$L$14,$I187)</f>
        <v>7440</v>
      </c>
      <c r="G187" s="76">
        <f t="shared" si="51"/>
        <v>59.418889779668447</v>
      </c>
      <c r="I187" s="77">
        <f t="shared" si="48"/>
        <v>59</v>
      </c>
      <c r="J187" s="73">
        <f t="shared" si="52"/>
        <v>2034</v>
      </c>
      <c r="K187" s="78">
        <f t="shared" si="53"/>
        <v>49126</v>
      </c>
    </row>
    <row r="188" spans="2:11" hidden="1" outlineLevel="1">
      <c r="B188" s="78">
        <f t="shared" si="49"/>
        <v>49157</v>
      </c>
      <c r="C188" s="75">
        <f>IF(F188&lt;&gt;0,-INDEX([12]Delta!$F$1:$EE$65554,$L$13,$I188),0)</f>
        <v>335755.55969798565</v>
      </c>
      <c r="D188" s="71">
        <f>IF(F188&lt;&gt;0,VLOOKUP($J188,'Table 1'!$B$13:$C$33,2,FALSE)/12*1000*Study_MW,0)</f>
        <v>114825.34850516045</v>
      </c>
      <c r="E188" s="71">
        <f t="shared" si="50"/>
        <v>450580.90820314607</v>
      </c>
      <c r="F188" s="75">
        <f>INDEX([12]Delta!$F$1:$EE$65554,$L$14,$I188)</f>
        <v>7440</v>
      </c>
      <c r="G188" s="76">
        <f t="shared" si="51"/>
        <v>60.561950027304583</v>
      </c>
      <c r="I188" s="77">
        <f t="shared" si="48"/>
        <v>60</v>
      </c>
      <c r="J188" s="73">
        <f t="shared" si="52"/>
        <v>2034</v>
      </c>
      <c r="K188" s="78">
        <f t="shared" si="53"/>
        <v>49157</v>
      </c>
    </row>
    <row r="189" spans="2:11" hidden="1" outlineLevel="1">
      <c r="B189" s="78">
        <f t="shared" si="49"/>
        <v>49188</v>
      </c>
      <c r="C189" s="75">
        <f>IF(F189&lt;&gt;0,-INDEX([12]Delta!$F$1:$EE$65554,$L$13,$I189),0)</f>
        <v>265309.37262402475</v>
      </c>
      <c r="D189" s="71">
        <f>IF(F189&lt;&gt;0,VLOOKUP($J189,'Table 1'!$B$13:$C$33,2,FALSE)/12*1000*Study_MW,0)</f>
        <v>114825.34850516045</v>
      </c>
      <c r="E189" s="71">
        <f t="shared" si="50"/>
        <v>380134.72112918517</v>
      </c>
      <c r="F189" s="75">
        <f>INDEX([12]Delta!$F$1:$EE$65554,$L$14,$I189)</f>
        <v>7200</v>
      </c>
      <c r="G189" s="76">
        <f t="shared" si="51"/>
        <v>52.796489045720165</v>
      </c>
      <c r="I189" s="77">
        <f t="shared" si="48"/>
        <v>61</v>
      </c>
      <c r="J189" s="73">
        <f t="shared" si="52"/>
        <v>2034</v>
      </c>
      <c r="K189" s="78">
        <f t="shared" si="53"/>
        <v>49188</v>
      </c>
    </row>
    <row r="190" spans="2:11" hidden="1" outlineLevel="1">
      <c r="B190" s="78">
        <f t="shared" si="49"/>
        <v>49218</v>
      </c>
      <c r="C190" s="75">
        <f>IF(F190&lt;&gt;0,-INDEX([12]Delta!$F$1:$EE$65554,$L$13,$I190),0)</f>
        <v>241809.5556050241</v>
      </c>
      <c r="D190" s="71">
        <f>IF(F190&lt;&gt;0,VLOOKUP($J190,'Table 1'!$B$13:$C$33,2,FALSE)/12*1000*Study_MW,0)</f>
        <v>114825.34850516045</v>
      </c>
      <c r="E190" s="71">
        <f t="shared" si="50"/>
        <v>356634.90411018452</v>
      </c>
      <c r="F190" s="75">
        <f>INDEX([12]Delta!$F$1:$EE$65554,$L$14,$I190)</f>
        <v>7440</v>
      </c>
      <c r="G190" s="76">
        <f t="shared" si="51"/>
        <v>47.934798939540933</v>
      </c>
      <c r="I190" s="77">
        <f t="shared" si="48"/>
        <v>62</v>
      </c>
      <c r="J190" s="73">
        <f t="shared" si="52"/>
        <v>2034</v>
      </c>
      <c r="K190" s="78">
        <f t="shared" si="53"/>
        <v>49218</v>
      </c>
    </row>
    <row r="191" spans="2:11" hidden="1" outlineLevel="1">
      <c r="B191" s="78">
        <f t="shared" si="49"/>
        <v>49249</v>
      </c>
      <c r="C191" s="75">
        <f>IF(F191&lt;&gt;0,-INDEX([12]Delta!$F$1:$EE$65554,$L$13,$I191),0)</f>
        <v>234326.75085942447</v>
      </c>
      <c r="D191" s="71">
        <f>IF(F191&lt;&gt;0,VLOOKUP($J191,'Table 1'!$B$13:$C$33,2,FALSE)/12*1000*Study_MW,0)</f>
        <v>114825.34850516045</v>
      </c>
      <c r="E191" s="71">
        <f t="shared" si="50"/>
        <v>349152.09936458489</v>
      </c>
      <c r="F191" s="75">
        <f>INDEX([12]Delta!$F$1:$EE$65554,$L$14,$I191)</f>
        <v>7200</v>
      </c>
      <c r="G191" s="76">
        <f t="shared" si="51"/>
        <v>48.493347133970126</v>
      </c>
      <c r="I191" s="77">
        <f t="shared" si="48"/>
        <v>63</v>
      </c>
      <c r="J191" s="73">
        <f t="shared" si="52"/>
        <v>2034</v>
      </c>
      <c r="K191" s="78">
        <f t="shared" si="53"/>
        <v>49249</v>
      </c>
    </row>
    <row r="192" spans="2:11" hidden="1" outlineLevel="1">
      <c r="B192" s="82">
        <f t="shared" si="49"/>
        <v>49279</v>
      </c>
      <c r="C192" s="79">
        <f>IF(F192&lt;&gt;0,-INDEX([12]Delta!$F$1:$EE$65554,$L$13,$I192),0)</f>
        <v>283365.2687164247</v>
      </c>
      <c r="D192" s="80">
        <f>IF(F192&lt;&gt;0,VLOOKUP($J192,'Table 1'!$B$13:$C$33,2,FALSE)/12*1000*Study_MW,0)</f>
        <v>114825.34850516045</v>
      </c>
      <c r="E192" s="80">
        <f t="shared" si="50"/>
        <v>398190.61722158513</v>
      </c>
      <c r="F192" s="79">
        <f>INDEX([12]Delta!$F$1:$EE$65554,$L$14,$I192)</f>
        <v>7440</v>
      </c>
      <c r="G192" s="81">
        <f t="shared" si="51"/>
        <v>53.520244250213054</v>
      </c>
      <c r="I192" s="64">
        <f t="shared" si="48"/>
        <v>64</v>
      </c>
      <c r="J192" s="73">
        <f t="shared" si="52"/>
        <v>2034</v>
      </c>
      <c r="K192" s="82">
        <f t="shared" si="53"/>
        <v>49279</v>
      </c>
    </row>
    <row r="193" spans="2:20" collapsed="1">
      <c r="B193" s="74">
        <f t="shared" si="49"/>
        <v>49310</v>
      </c>
      <c r="C193" s="69">
        <f>IF(F193&lt;&gt;0,-INDEX([12]Delta!$F$1:$EE$65554,$L$13,$I193),0)</f>
        <v>280686.96473105252</v>
      </c>
      <c r="D193" s="70">
        <f>IF(F193&lt;&gt;0,VLOOKUP($J193,'Table 1'!$B$13:$C$33,2,FALSE)/12*1000*Study_MW,0)</f>
        <v>117223.63209798423</v>
      </c>
      <c r="E193" s="70">
        <f t="shared" ref="E193:E241" si="54">C193+D193</f>
        <v>397910.59682903672</v>
      </c>
      <c r="F193" s="69">
        <f>INDEX([12]Delta!$F$1:$EE$65554,$L$14,$I193)</f>
        <v>7440</v>
      </c>
      <c r="G193" s="72">
        <f t="shared" ref="G193:G240" si="55">IF(ISNUMBER($F193),E193/$F193,"")</f>
        <v>53.482607100676979</v>
      </c>
      <c r="I193" s="60">
        <f>I73</f>
        <v>66</v>
      </c>
      <c r="J193" s="73">
        <f t="shared" ref="J193:J240" si="56">YEAR(B193)</f>
        <v>2035</v>
      </c>
      <c r="K193" s="74">
        <f t="shared" ref="K193:K240" si="57">IF(ISNUMBER(F193),IF(F193&lt;&gt;0,B193,""),"")</f>
        <v>49310</v>
      </c>
      <c r="M193" s="41">
        <v>2.1000000000000001E-2</v>
      </c>
    </row>
    <row r="194" spans="2:20">
      <c r="B194" s="78">
        <f t="shared" si="49"/>
        <v>49341</v>
      </c>
      <c r="C194" s="75">
        <f>IF(F194&lt;&gt;0,-INDEX([12]Delta!$F$1:$EE$65554,$L$13,$I194),0)</f>
        <v>239508.15501329303</v>
      </c>
      <c r="D194" s="71">
        <f>IF(F194&lt;&gt;0,VLOOKUP($J194,'Table 1'!$B$13:$C$33,2,FALSE)/12*1000*Study_MW,0)</f>
        <v>117223.63209798423</v>
      </c>
      <c r="E194" s="71">
        <f t="shared" si="54"/>
        <v>356731.78711127723</v>
      </c>
      <c r="F194" s="75">
        <f>INDEX([12]Delta!$F$1:$EE$65554,$L$14,$I194)</f>
        <v>6720</v>
      </c>
      <c r="G194" s="76">
        <f t="shared" si="55"/>
        <v>53.085087367749587</v>
      </c>
      <c r="I194" s="77">
        <f t="shared" si="48"/>
        <v>67</v>
      </c>
      <c r="J194" s="73">
        <f t="shared" si="56"/>
        <v>2035</v>
      </c>
      <c r="K194" s="78">
        <f t="shared" si="57"/>
        <v>49341</v>
      </c>
      <c r="M194" s="41">
        <v>2.1000000000000001E-2</v>
      </c>
    </row>
    <row r="195" spans="2:20">
      <c r="B195" s="78">
        <f t="shared" si="49"/>
        <v>49369</v>
      </c>
      <c r="C195" s="75">
        <f>IF(F195&lt;&gt;0,-INDEX([12]Delta!$F$1:$EE$65554,$L$13,$I195),0)</f>
        <v>213830.08967997134</v>
      </c>
      <c r="D195" s="71">
        <f>IF(F195&lt;&gt;0,VLOOKUP($J195,'Table 1'!$B$13:$C$33,2,FALSE)/12*1000*Study_MW,0)</f>
        <v>117223.63209798423</v>
      </c>
      <c r="E195" s="71">
        <f t="shared" si="54"/>
        <v>331053.72177795554</v>
      </c>
      <c r="F195" s="75">
        <f>INDEX([12]Delta!$F$1:$EE$65554,$L$14,$I195)</f>
        <v>7440</v>
      </c>
      <c r="G195" s="76">
        <f t="shared" si="55"/>
        <v>44.496467980908001</v>
      </c>
      <c r="I195" s="77">
        <f t="shared" si="48"/>
        <v>68</v>
      </c>
      <c r="J195" s="73">
        <f t="shared" si="56"/>
        <v>2035</v>
      </c>
      <c r="K195" s="78">
        <f t="shared" si="57"/>
        <v>49369</v>
      </c>
      <c r="M195" s="41">
        <v>2.1000000000000001E-2</v>
      </c>
    </row>
    <row r="196" spans="2:20">
      <c r="B196" s="78">
        <f t="shared" si="49"/>
        <v>49400</v>
      </c>
      <c r="C196" s="75">
        <f>IF(F196&lt;&gt;0,-INDEX([12]Delta!$F$1:$EE$65554,$L$13,$I196),0)</f>
        <v>202442.80901113153</v>
      </c>
      <c r="D196" s="71">
        <f>IF(F196&lt;&gt;0,VLOOKUP($J196,'Table 1'!$B$13:$C$33,2,FALSE)/12*1000*Study_MW,0)</f>
        <v>117223.63209798423</v>
      </c>
      <c r="E196" s="71">
        <f t="shared" si="54"/>
        <v>319666.44110911572</v>
      </c>
      <c r="F196" s="75">
        <f>INDEX([12]Delta!$F$1:$EE$65554,$L$14,$I196)</f>
        <v>7200</v>
      </c>
      <c r="G196" s="76">
        <f t="shared" si="55"/>
        <v>44.39811682071052</v>
      </c>
      <c r="I196" s="77">
        <f t="shared" si="48"/>
        <v>69</v>
      </c>
      <c r="J196" s="73">
        <f t="shared" si="56"/>
        <v>2035</v>
      </c>
      <c r="K196" s="78">
        <f t="shared" si="57"/>
        <v>49400</v>
      </c>
      <c r="M196" s="41">
        <v>2.1000000000000001E-2</v>
      </c>
    </row>
    <row r="197" spans="2:20">
      <c r="B197" s="78">
        <f t="shared" si="49"/>
        <v>49430</v>
      </c>
      <c r="C197" s="75">
        <f>IF(F197&lt;&gt;0,-INDEX([12]Delta!$F$1:$EE$65554,$L$13,$I197),0)</f>
        <v>183161.38758444786</v>
      </c>
      <c r="D197" s="71">
        <f>IF(F197&lt;&gt;0,VLOOKUP($J197,'Table 1'!$B$13:$C$33,2,FALSE)/12*1000*Study_MW,0)</f>
        <v>117223.63209798423</v>
      </c>
      <c r="E197" s="71">
        <f t="shared" si="54"/>
        <v>300385.01968243206</v>
      </c>
      <c r="F197" s="75">
        <f>INDEX([12]Delta!$F$1:$EE$65554,$L$14,$I197)</f>
        <v>7440</v>
      </c>
      <c r="G197" s="76">
        <f t="shared" si="55"/>
        <v>40.374330602477428</v>
      </c>
      <c r="I197" s="77">
        <f t="shared" si="48"/>
        <v>70</v>
      </c>
      <c r="J197" s="73">
        <f t="shared" si="56"/>
        <v>2035</v>
      </c>
      <c r="K197" s="78">
        <f t="shared" si="57"/>
        <v>49430</v>
      </c>
      <c r="M197" s="41">
        <v>2.1000000000000001E-2</v>
      </c>
    </row>
    <row r="198" spans="2:20">
      <c r="B198" s="78">
        <f t="shared" si="49"/>
        <v>49461</v>
      </c>
      <c r="C198" s="75">
        <f>IF(F198&lt;&gt;0,-INDEX([12]Delta!$F$1:$EE$65554,$L$13,$I198),0)</f>
        <v>246473.53317643702</v>
      </c>
      <c r="D198" s="71">
        <f>IF(F198&lt;&gt;0,VLOOKUP($J198,'Table 1'!$B$13:$C$33,2,FALSE)/12*1000*Study_MW,0)</f>
        <v>117223.63209798423</v>
      </c>
      <c r="E198" s="71">
        <f t="shared" si="54"/>
        <v>363697.16527442122</v>
      </c>
      <c r="F198" s="75">
        <f>INDEX([12]Delta!$F$1:$EE$65554,$L$14,$I198)</f>
        <v>7200</v>
      </c>
      <c r="G198" s="76">
        <f t="shared" si="55"/>
        <v>50.513495177002945</v>
      </c>
      <c r="I198" s="77">
        <f t="shared" ref="I198:I204" si="58">I78</f>
        <v>71</v>
      </c>
      <c r="J198" s="73">
        <f t="shared" si="56"/>
        <v>2035</v>
      </c>
      <c r="K198" s="78">
        <f t="shared" si="57"/>
        <v>49461</v>
      </c>
      <c r="M198" s="41">
        <v>2.1000000000000001E-2</v>
      </c>
    </row>
    <row r="199" spans="2:20">
      <c r="B199" s="78">
        <f t="shared" si="49"/>
        <v>49491</v>
      </c>
      <c r="C199" s="75">
        <f>IF(F199&lt;&gt;0,-INDEX([12]Delta!$F$1:$EE$65554,$L$13,$I199),0)</f>
        <v>339548.76445162296</v>
      </c>
      <c r="D199" s="71">
        <f>IF(F199&lt;&gt;0,VLOOKUP($J199,'Table 1'!$B$13:$C$33,2,FALSE)/12*1000*Study_MW,0)</f>
        <v>117223.63209798423</v>
      </c>
      <c r="E199" s="71">
        <f t="shared" si="54"/>
        <v>456772.39654960716</v>
      </c>
      <c r="F199" s="75">
        <f>INDEX([12]Delta!$F$1:$EE$65554,$L$14,$I199)</f>
        <v>7440</v>
      </c>
      <c r="G199" s="76">
        <f t="shared" si="55"/>
        <v>61.394139321183758</v>
      </c>
      <c r="I199" s="77">
        <f t="shared" si="58"/>
        <v>72</v>
      </c>
      <c r="J199" s="73">
        <f t="shared" si="56"/>
        <v>2035</v>
      </c>
      <c r="K199" s="78">
        <f t="shared" si="57"/>
        <v>49491</v>
      </c>
      <c r="M199" s="41">
        <v>2.1000000000000001E-2</v>
      </c>
    </row>
    <row r="200" spans="2:20">
      <c r="B200" s="78">
        <f t="shared" si="49"/>
        <v>49522</v>
      </c>
      <c r="C200" s="75">
        <f>IF(F200&lt;&gt;0,-INDEX([12]Delta!$F$1:$EE$65554,$L$13,$I200),0)</f>
        <v>347066.01760426164</v>
      </c>
      <c r="D200" s="71">
        <f>IF(F200&lt;&gt;0,VLOOKUP($J200,'Table 1'!$B$13:$C$33,2,FALSE)/12*1000*Study_MW,0)</f>
        <v>117223.63209798423</v>
      </c>
      <c r="E200" s="71">
        <f t="shared" si="54"/>
        <v>464289.64970224584</v>
      </c>
      <c r="F200" s="75">
        <f>INDEX([12]Delta!$F$1:$EE$65554,$L$14,$I200)</f>
        <v>7440</v>
      </c>
      <c r="G200" s="76">
        <f t="shared" si="55"/>
        <v>62.404522809441644</v>
      </c>
      <c r="I200" s="77">
        <f t="shared" si="58"/>
        <v>73</v>
      </c>
      <c r="J200" s="73">
        <f t="shared" si="56"/>
        <v>2035</v>
      </c>
      <c r="K200" s="78">
        <f t="shared" si="57"/>
        <v>49522</v>
      </c>
      <c r="M200" s="41">
        <v>2.1000000000000001E-2</v>
      </c>
    </row>
    <row r="201" spans="2:20">
      <c r="B201" s="78">
        <f t="shared" si="49"/>
        <v>49553</v>
      </c>
      <c r="C201" s="75">
        <f>IF(F201&lt;&gt;0,-INDEX([12]Delta!$F$1:$EE$65554,$L$13,$I201),0)</f>
        <v>278148.10397307575</v>
      </c>
      <c r="D201" s="71">
        <f>IF(F201&lt;&gt;0,VLOOKUP($J201,'Table 1'!$B$13:$C$33,2,FALSE)/12*1000*Study_MW,0)</f>
        <v>117223.63209798423</v>
      </c>
      <c r="E201" s="71">
        <f t="shared" si="54"/>
        <v>395371.73607105995</v>
      </c>
      <c r="F201" s="75">
        <f>INDEX([12]Delta!$F$1:$EE$65554,$L$14,$I201)</f>
        <v>7200</v>
      </c>
      <c r="G201" s="76">
        <f t="shared" si="55"/>
        <v>54.912741120980549</v>
      </c>
      <c r="I201" s="77">
        <f t="shared" si="58"/>
        <v>74</v>
      </c>
      <c r="J201" s="73">
        <f t="shared" si="56"/>
        <v>2035</v>
      </c>
      <c r="K201" s="78">
        <f t="shared" si="57"/>
        <v>49553</v>
      </c>
      <c r="M201" s="41">
        <v>2.1000000000000001E-2</v>
      </c>
    </row>
    <row r="202" spans="2:20">
      <c r="B202" s="78">
        <f t="shared" si="49"/>
        <v>49583</v>
      </c>
      <c r="C202" s="75">
        <f>IF(F202&lt;&gt;0,-INDEX([12]Delta!$F$1:$EE$65554,$L$13,$I202),0)</f>
        <v>258115.34427982569</v>
      </c>
      <c r="D202" s="71">
        <f>IF(F202&lt;&gt;0,VLOOKUP($J202,'Table 1'!$B$13:$C$33,2,FALSE)/12*1000*Study_MW,0)</f>
        <v>117223.63209798423</v>
      </c>
      <c r="E202" s="71">
        <f t="shared" si="54"/>
        <v>375338.97637780989</v>
      </c>
      <c r="F202" s="75">
        <f>INDEX([12]Delta!$F$1:$EE$65554,$L$14,$I202)</f>
        <v>7440</v>
      </c>
      <c r="G202" s="76">
        <f t="shared" si="55"/>
        <v>50.448787147555095</v>
      </c>
      <c r="I202" s="77">
        <f t="shared" si="58"/>
        <v>75</v>
      </c>
      <c r="J202" s="73">
        <f t="shared" si="56"/>
        <v>2035</v>
      </c>
      <c r="K202" s="78">
        <f t="shared" si="57"/>
        <v>49583</v>
      </c>
      <c r="M202" s="41">
        <v>2.1000000000000001E-2</v>
      </c>
    </row>
    <row r="203" spans="2:20">
      <c r="B203" s="78">
        <f t="shared" si="49"/>
        <v>49614</v>
      </c>
      <c r="C203" s="75">
        <f>IF(F203&lt;&gt;0,-INDEX([12]Delta!$F$1:$EE$65554,$L$13,$I203),0)</f>
        <v>285084.34249703586</v>
      </c>
      <c r="D203" s="71">
        <f>IF(F203&lt;&gt;0,VLOOKUP($J203,'Table 1'!$B$13:$C$33,2,FALSE)/12*1000*Study_MW,0)</f>
        <v>117223.63209798423</v>
      </c>
      <c r="E203" s="71">
        <f t="shared" si="54"/>
        <v>402307.97459502006</v>
      </c>
      <c r="F203" s="75">
        <f>INDEX([12]Delta!$F$1:$EE$65554,$L$14,$I203)</f>
        <v>7200</v>
      </c>
      <c r="G203" s="76">
        <f t="shared" si="55"/>
        <v>55.876107582641673</v>
      </c>
      <c r="I203" s="77">
        <f t="shared" si="58"/>
        <v>76</v>
      </c>
      <c r="J203" s="73">
        <f t="shared" si="56"/>
        <v>2035</v>
      </c>
      <c r="K203" s="78">
        <f t="shared" si="57"/>
        <v>49614</v>
      </c>
      <c r="M203" s="41">
        <v>2.1000000000000001E-2</v>
      </c>
    </row>
    <row r="204" spans="2:20">
      <c r="B204" s="82">
        <f t="shared" si="49"/>
        <v>49644</v>
      </c>
      <c r="C204" s="79">
        <f>IF(F204&lt;&gt;0,-INDEX([12]Delta!$F$1:$EE$65554,$L$13,$I204),0)</f>
        <v>280920.95263923705</v>
      </c>
      <c r="D204" s="80">
        <f>IF(F204&lt;&gt;0,VLOOKUP($J204,'Table 1'!$B$13:$C$33,2,FALSE)/12*1000*Study_MW,0)</f>
        <v>117223.63209798423</v>
      </c>
      <c r="E204" s="80">
        <f t="shared" si="54"/>
        <v>398144.58473722124</v>
      </c>
      <c r="F204" s="79">
        <f>INDEX([12]Delta!$F$1:$EE$65554,$L$14,$I204)</f>
        <v>7440</v>
      </c>
      <c r="G204" s="81">
        <f t="shared" si="55"/>
        <v>53.514057088336187</v>
      </c>
      <c r="I204" s="64">
        <f t="shared" si="58"/>
        <v>77</v>
      </c>
      <c r="J204" s="73">
        <f t="shared" si="56"/>
        <v>2035</v>
      </c>
      <c r="K204" s="82">
        <f t="shared" si="57"/>
        <v>49644</v>
      </c>
      <c r="M204" s="41">
        <v>2.1000000000000001E-2</v>
      </c>
    </row>
    <row r="205" spans="2:20" hidden="1" outlineLevel="1">
      <c r="B205" s="74">
        <f t="shared" si="49"/>
        <v>49675</v>
      </c>
      <c r="C205" s="69">
        <f>IF(F205&lt;&gt;0,-INDEX([12]Delta!$F$1:$EE$65554,$L$13,$I205),0)</f>
        <v>293015.24115216732</v>
      </c>
      <c r="D205" s="70">
        <f>IF(F205&lt;&gt;0,VLOOKUP($J205,'Table 1'!$B$13:$C$33,2,FALSE)/12*1000*Study_MW,0)</f>
        <v>119699.27967767326</v>
      </c>
      <c r="E205" s="70">
        <f t="shared" si="54"/>
        <v>412714.52082984056</v>
      </c>
      <c r="F205" s="69">
        <f>INDEX([12]Delta!$F$1:$EE$65554,$L$14,$I205)</f>
        <v>7440</v>
      </c>
      <c r="G205" s="72">
        <f t="shared" si="55"/>
        <v>55.472381831967816</v>
      </c>
      <c r="I205" s="60">
        <f>I85</f>
        <v>79</v>
      </c>
      <c r="J205" s="73">
        <f t="shared" si="56"/>
        <v>2036</v>
      </c>
      <c r="K205" s="74">
        <f t="shared" si="57"/>
        <v>49675</v>
      </c>
      <c r="M205" s="41">
        <v>2.1000000000000001E-2</v>
      </c>
      <c r="T205" s="177"/>
    </row>
    <row r="206" spans="2:20" hidden="1" outlineLevel="1">
      <c r="B206" s="78">
        <f t="shared" ref="B206:B240" si="59">EDATE(B205,1)</f>
        <v>49706</v>
      </c>
      <c r="C206" s="75">
        <f>IF(F206&lt;&gt;0,-INDEX([12]Delta!$F$1:$EE$65554,$L$13,$I206),0)</f>
        <v>252551.81784442067</v>
      </c>
      <c r="D206" s="71">
        <f>IF(F206&lt;&gt;0,VLOOKUP($J206,'Table 1'!$B$13:$C$33,2,FALSE)/12*1000*Study_MW,0)</f>
        <v>119699.27967767326</v>
      </c>
      <c r="E206" s="71">
        <f t="shared" si="54"/>
        <v>372251.09752209391</v>
      </c>
      <c r="F206" s="75">
        <f>INDEX([12]Delta!$F$1:$EE$65554,$L$14,$I206)</f>
        <v>6960</v>
      </c>
      <c r="G206" s="76">
        <f t="shared" si="55"/>
        <v>53.484353092254871</v>
      </c>
      <c r="I206" s="77">
        <f t="shared" ref="I206:I216" si="60">I86</f>
        <v>80</v>
      </c>
      <c r="J206" s="73">
        <f t="shared" si="56"/>
        <v>2036</v>
      </c>
      <c r="K206" s="78">
        <f t="shared" si="57"/>
        <v>49706</v>
      </c>
      <c r="M206" s="41">
        <v>2.1000000000000001E-2</v>
      </c>
      <c r="T206" s="177"/>
    </row>
    <row r="207" spans="2:20" hidden="1" outlineLevel="1">
      <c r="B207" s="78">
        <f t="shared" si="59"/>
        <v>49735</v>
      </c>
      <c r="C207" s="75">
        <f>IF(F207&lt;&gt;0,-INDEX([12]Delta!$F$1:$EE$65554,$L$13,$I207),0)</f>
        <v>220640.55169604719</v>
      </c>
      <c r="D207" s="71">
        <f>IF(F207&lt;&gt;0,VLOOKUP($J207,'Table 1'!$B$13:$C$33,2,FALSE)/12*1000*Study_MW,0)</f>
        <v>119699.27967767326</v>
      </c>
      <c r="E207" s="71">
        <f t="shared" si="54"/>
        <v>340339.83137372043</v>
      </c>
      <c r="F207" s="75">
        <f>INDEX([12]Delta!$F$1:$EE$65554,$L$14,$I207)</f>
        <v>7440</v>
      </c>
      <c r="G207" s="76">
        <f t="shared" si="55"/>
        <v>45.744600991091453</v>
      </c>
      <c r="I207" s="77">
        <f t="shared" si="60"/>
        <v>81</v>
      </c>
      <c r="J207" s="73">
        <f t="shared" si="56"/>
        <v>2036</v>
      </c>
      <c r="K207" s="78">
        <f t="shared" si="57"/>
        <v>49735</v>
      </c>
      <c r="M207" s="41">
        <v>2.1000000000000001E-2</v>
      </c>
      <c r="T207" s="177"/>
    </row>
    <row r="208" spans="2:20" hidden="1" outlineLevel="1">
      <c r="B208" s="78">
        <f t="shared" si="59"/>
        <v>49766</v>
      </c>
      <c r="C208" s="75">
        <f>IF(F208&lt;&gt;0,-INDEX([12]Delta!$F$1:$EE$65554,$L$13,$I208),0)</f>
        <v>197454.01255039871</v>
      </c>
      <c r="D208" s="71">
        <f>IF(F208&lt;&gt;0,VLOOKUP($J208,'Table 1'!$B$13:$C$33,2,FALSE)/12*1000*Study_MW,0)</f>
        <v>119699.27967767326</v>
      </c>
      <c r="E208" s="71">
        <f t="shared" si="54"/>
        <v>317153.29222807195</v>
      </c>
      <c r="F208" s="75">
        <f>INDEX([12]Delta!$F$1:$EE$65554,$L$14,$I208)</f>
        <v>7200</v>
      </c>
      <c r="G208" s="76">
        <f t="shared" si="55"/>
        <v>44.049068365009994</v>
      </c>
      <c r="I208" s="77">
        <f t="shared" si="60"/>
        <v>82</v>
      </c>
      <c r="J208" s="73">
        <f t="shared" si="56"/>
        <v>2036</v>
      </c>
      <c r="K208" s="78">
        <f t="shared" si="57"/>
        <v>49766</v>
      </c>
      <c r="M208" s="41">
        <v>2.1000000000000001E-2</v>
      </c>
      <c r="T208" s="177"/>
    </row>
    <row r="209" spans="2:20" hidden="1" outlineLevel="1">
      <c r="B209" s="78">
        <f t="shared" si="59"/>
        <v>49796</v>
      </c>
      <c r="C209" s="75">
        <f>IF(F209&lt;&gt;0,-INDEX([12]Delta!$F$1:$EE$65554,$L$13,$I209),0)</f>
        <v>188186.60893248022</v>
      </c>
      <c r="D209" s="71">
        <f>IF(F209&lt;&gt;0,VLOOKUP($J209,'Table 1'!$B$13:$C$33,2,FALSE)/12*1000*Study_MW,0)</f>
        <v>119699.27967767326</v>
      </c>
      <c r="E209" s="71">
        <f t="shared" si="54"/>
        <v>307885.88861015346</v>
      </c>
      <c r="F209" s="75">
        <f>INDEX([12]Delta!$F$1:$EE$65554,$L$14,$I209)</f>
        <v>7440</v>
      </c>
      <c r="G209" s="76">
        <f t="shared" si="55"/>
        <v>41.382511909966865</v>
      </c>
      <c r="I209" s="77">
        <f t="shared" si="60"/>
        <v>83</v>
      </c>
      <c r="J209" s="73">
        <f t="shared" si="56"/>
        <v>2036</v>
      </c>
      <c r="K209" s="78">
        <f t="shared" si="57"/>
        <v>49796</v>
      </c>
      <c r="M209" s="41">
        <v>2.1000000000000001E-2</v>
      </c>
      <c r="T209" s="177"/>
    </row>
    <row r="210" spans="2:20" hidden="1" outlineLevel="1">
      <c r="B210" s="78">
        <f t="shared" si="59"/>
        <v>49827</v>
      </c>
      <c r="C210" s="75">
        <f>IF(F210&lt;&gt;0,-INDEX([12]Delta!$F$1:$EE$65554,$L$13,$I210),0)</f>
        <v>249520.07302847505</v>
      </c>
      <c r="D210" s="71">
        <f>IF(F210&lt;&gt;0,VLOOKUP($J210,'Table 1'!$B$13:$C$33,2,FALSE)/12*1000*Study_MW,0)</f>
        <v>119699.27967767326</v>
      </c>
      <c r="E210" s="71">
        <f t="shared" si="54"/>
        <v>369219.35270614829</v>
      </c>
      <c r="F210" s="75">
        <f>INDEX([12]Delta!$F$1:$EE$65554,$L$14,$I210)</f>
        <v>7200</v>
      </c>
      <c r="G210" s="76">
        <f t="shared" si="55"/>
        <v>51.280465653631708</v>
      </c>
      <c r="I210" s="77">
        <f t="shared" si="60"/>
        <v>84</v>
      </c>
      <c r="J210" s="73">
        <f t="shared" si="56"/>
        <v>2036</v>
      </c>
      <c r="K210" s="78">
        <f t="shared" si="57"/>
        <v>49827</v>
      </c>
      <c r="M210" s="41">
        <v>2.1000000000000001E-2</v>
      </c>
      <c r="T210" s="177"/>
    </row>
    <row r="211" spans="2:20" hidden="1" outlineLevel="1">
      <c r="B211" s="78">
        <f t="shared" si="59"/>
        <v>49857</v>
      </c>
      <c r="C211" s="75">
        <f>IF(F211&lt;&gt;0,-INDEX([12]Delta!$F$1:$EE$65554,$L$13,$I211),0)</f>
        <v>343968.61389046907</v>
      </c>
      <c r="D211" s="71">
        <f>IF(F211&lt;&gt;0,VLOOKUP($J211,'Table 1'!$B$13:$C$33,2,FALSE)/12*1000*Study_MW,0)</f>
        <v>119699.27967767326</v>
      </c>
      <c r="E211" s="71">
        <f t="shared" si="54"/>
        <v>463667.89356814232</v>
      </c>
      <c r="F211" s="75">
        <f>INDEX([12]Delta!$F$1:$EE$65554,$L$14,$I211)</f>
        <v>7440</v>
      </c>
      <c r="G211" s="76">
        <f t="shared" si="55"/>
        <v>62.320953436578272</v>
      </c>
      <c r="I211" s="77">
        <f t="shared" si="60"/>
        <v>85</v>
      </c>
      <c r="J211" s="73">
        <f t="shared" si="56"/>
        <v>2036</v>
      </c>
      <c r="K211" s="78">
        <f t="shared" si="57"/>
        <v>49857</v>
      </c>
      <c r="M211" s="41">
        <v>2.1000000000000001E-2</v>
      </c>
      <c r="T211" s="177"/>
    </row>
    <row r="212" spans="2:20" hidden="1" outlineLevel="1">
      <c r="B212" s="78">
        <f t="shared" si="59"/>
        <v>49888</v>
      </c>
      <c r="C212" s="75">
        <f>IF(F212&lt;&gt;0,-INDEX([12]Delta!$F$1:$EE$65554,$L$13,$I212),0)</f>
        <v>351186.12597051263</v>
      </c>
      <c r="D212" s="71">
        <f>IF(F212&lt;&gt;0,VLOOKUP($J212,'Table 1'!$B$13:$C$33,2,FALSE)/12*1000*Study_MW,0)</f>
        <v>119699.27967767326</v>
      </c>
      <c r="E212" s="71">
        <f t="shared" si="54"/>
        <v>470885.40564818587</v>
      </c>
      <c r="F212" s="75">
        <f>INDEX([12]Delta!$F$1:$EE$65554,$L$14,$I212)</f>
        <v>7440</v>
      </c>
      <c r="G212" s="76">
        <f t="shared" si="55"/>
        <v>63.291049146261543</v>
      </c>
      <c r="I212" s="77">
        <f t="shared" si="60"/>
        <v>86</v>
      </c>
      <c r="J212" s="73">
        <f t="shared" si="56"/>
        <v>2036</v>
      </c>
      <c r="K212" s="78">
        <f t="shared" si="57"/>
        <v>49888</v>
      </c>
      <c r="M212" s="41">
        <v>2.1000000000000001E-2</v>
      </c>
      <c r="T212" s="177"/>
    </row>
    <row r="213" spans="2:20" hidden="1" outlineLevel="1">
      <c r="B213" s="78">
        <f t="shared" si="59"/>
        <v>49919</v>
      </c>
      <c r="C213" s="75">
        <f>IF(F213&lt;&gt;0,-INDEX([12]Delta!$F$1:$EE$65554,$L$13,$I213),0)</f>
        <v>290223.96568474174</v>
      </c>
      <c r="D213" s="71">
        <f>IF(F213&lt;&gt;0,VLOOKUP($J213,'Table 1'!$B$13:$C$33,2,FALSE)/12*1000*Study_MW,0)</f>
        <v>119699.27967767326</v>
      </c>
      <c r="E213" s="71">
        <f t="shared" si="54"/>
        <v>409923.24536241498</v>
      </c>
      <c r="F213" s="75">
        <f>INDEX([12]Delta!$F$1:$EE$65554,$L$14,$I213)</f>
        <v>7200</v>
      </c>
      <c r="G213" s="76">
        <f t="shared" si="55"/>
        <v>56.933784078113192</v>
      </c>
      <c r="I213" s="77">
        <f t="shared" si="60"/>
        <v>87</v>
      </c>
      <c r="J213" s="73">
        <f t="shared" si="56"/>
        <v>2036</v>
      </c>
      <c r="K213" s="78">
        <f t="shared" si="57"/>
        <v>49919</v>
      </c>
      <c r="M213" s="41">
        <v>2.1000000000000001E-2</v>
      </c>
      <c r="T213" s="177"/>
    </row>
    <row r="214" spans="2:20" hidden="1" outlineLevel="1">
      <c r="B214" s="78">
        <f t="shared" si="59"/>
        <v>49949</v>
      </c>
      <c r="C214" s="75">
        <f>IF(F214&lt;&gt;0,-INDEX([12]Delta!$F$1:$EE$65554,$L$13,$I214),0)</f>
        <v>284836.98685568571</v>
      </c>
      <c r="D214" s="71">
        <f>IF(F214&lt;&gt;0,VLOOKUP($J214,'Table 1'!$B$13:$C$33,2,FALSE)/12*1000*Study_MW,0)</f>
        <v>119699.27967767326</v>
      </c>
      <c r="E214" s="71">
        <f t="shared" si="54"/>
        <v>404536.26653335895</v>
      </c>
      <c r="F214" s="75">
        <f>INDEX([12]Delta!$F$1:$EE$65554,$L$14,$I214)</f>
        <v>7440</v>
      </c>
      <c r="G214" s="76">
        <f t="shared" si="55"/>
        <v>54.373154103946099</v>
      </c>
      <c r="I214" s="77">
        <f t="shared" si="60"/>
        <v>88</v>
      </c>
      <c r="J214" s="73">
        <f t="shared" si="56"/>
        <v>2036</v>
      </c>
      <c r="K214" s="78">
        <f t="shared" si="57"/>
        <v>49949</v>
      </c>
      <c r="M214" s="41">
        <v>2.1000000000000001E-2</v>
      </c>
      <c r="T214" s="177"/>
    </row>
    <row r="215" spans="2:20" hidden="1" outlineLevel="1">
      <c r="B215" s="78">
        <f t="shared" si="59"/>
        <v>49980</v>
      </c>
      <c r="C215" s="75">
        <f>IF(F215&lt;&gt;0,-INDEX([12]Delta!$F$1:$EE$65554,$L$13,$I215),0)</f>
        <v>267929.56848542392</v>
      </c>
      <c r="D215" s="71">
        <f>IF(F215&lt;&gt;0,VLOOKUP($J215,'Table 1'!$B$13:$C$33,2,FALSE)/12*1000*Study_MW,0)</f>
        <v>119699.27967767326</v>
      </c>
      <c r="E215" s="71">
        <f t="shared" si="54"/>
        <v>387628.84816309717</v>
      </c>
      <c r="F215" s="75">
        <f>INDEX([12]Delta!$F$1:$EE$65554,$L$14,$I215)</f>
        <v>7200</v>
      </c>
      <c r="G215" s="76">
        <f t="shared" si="55"/>
        <v>53.837340022652384</v>
      </c>
      <c r="I215" s="77">
        <f t="shared" si="60"/>
        <v>89</v>
      </c>
      <c r="J215" s="73">
        <f t="shared" si="56"/>
        <v>2036</v>
      </c>
      <c r="K215" s="78">
        <f t="shared" si="57"/>
        <v>49980</v>
      </c>
      <c r="M215" s="41">
        <v>2.1000000000000001E-2</v>
      </c>
      <c r="T215" s="177"/>
    </row>
    <row r="216" spans="2:20" hidden="1" outlineLevel="1">
      <c r="B216" s="82">
        <f t="shared" si="59"/>
        <v>50010</v>
      </c>
      <c r="C216" s="79">
        <f>IF(F216&lt;&gt;0,-INDEX([12]Delta!$F$1:$EE$65554,$L$13,$I216),0)</f>
        <v>315852.43936218321</v>
      </c>
      <c r="D216" s="80">
        <f>IF(F216&lt;&gt;0,VLOOKUP($J216,'Table 1'!$B$13:$C$33,2,FALSE)/12*1000*Study_MW,0)</f>
        <v>119699.27967767326</v>
      </c>
      <c r="E216" s="80">
        <f t="shared" si="54"/>
        <v>435551.71903985646</v>
      </c>
      <c r="F216" s="79">
        <f>INDEX([12]Delta!$F$1:$EE$65554,$L$14,$I216)</f>
        <v>7440</v>
      </c>
      <c r="G216" s="81">
        <f t="shared" si="55"/>
        <v>58.541897720410816</v>
      </c>
      <c r="I216" s="64">
        <f t="shared" si="60"/>
        <v>90</v>
      </c>
      <c r="J216" s="73">
        <f t="shared" si="56"/>
        <v>2036</v>
      </c>
      <c r="K216" s="82">
        <f t="shared" si="57"/>
        <v>50010</v>
      </c>
      <c r="M216" s="41">
        <v>2.1000000000000001E-2</v>
      </c>
      <c r="T216" s="177"/>
    </row>
    <row r="217" spans="2:20" hidden="1" outlineLevel="1">
      <c r="B217" s="74">
        <f t="shared" si="59"/>
        <v>50041</v>
      </c>
      <c r="C217" s="69">
        <f>IF(F217&lt;&gt;0,-INDEX([12]Delta!$F$1:$EE$65554,$L$13,$I217),0)</f>
        <v>307755.10996344686</v>
      </c>
      <c r="D217" s="70">
        <f>IF(F217&lt;&gt;0,VLOOKUP($J217,'Table 1'!$B$13:$C$33,2,FALSE)/12*1000*Study_MW,0)</f>
        <v>122200.71525298407</v>
      </c>
      <c r="E217" s="70">
        <f t="shared" si="54"/>
        <v>429955.82521643094</v>
      </c>
      <c r="F217" s="69">
        <f>INDEX([12]Delta!$F$1:$EE$65554,$L$14,$I217)</f>
        <v>7440</v>
      </c>
      <c r="G217" s="72">
        <f t="shared" si="55"/>
        <v>57.789761453821363</v>
      </c>
      <c r="I217" s="60">
        <f>I97</f>
        <v>92</v>
      </c>
      <c r="J217" s="73">
        <f t="shared" si="56"/>
        <v>2037</v>
      </c>
      <c r="K217" s="74">
        <f t="shared" si="57"/>
        <v>50041</v>
      </c>
      <c r="M217" s="41">
        <v>2.1000000000000001E-2</v>
      </c>
      <c r="T217" s="177"/>
    </row>
    <row r="218" spans="2:20" hidden="1" outlineLevel="1">
      <c r="B218" s="78">
        <f t="shared" si="59"/>
        <v>50072</v>
      </c>
      <c r="C218" s="75">
        <f>IF(F218&lt;&gt;0,-INDEX([12]Delta!$F$1:$EE$65554,$L$13,$I218),0)</f>
        <v>266440.90204243362</v>
      </c>
      <c r="D218" s="71">
        <f>IF(F218&lt;&gt;0,VLOOKUP($J218,'Table 1'!$B$13:$C$33,2,FALSE)/12*1000*Study_MW,0)</f>
        <v>122200.71525298407</v>
      </c>
      <c r="E218" s="71">
        <f t="shared" si="54"/>
        <v>388641.6172954177</v>
      </c>
      <c r="F218" s="75">
        <f>INDEX([12]Delta!$F$1:$EE$65554,$L$14,$I218)</f>
        <v>6720</v>
      </c>
      <c r="G218" s="76">
        <f t="shared" si="55"/>
        <v>57.833574002294299</v>
      </c>
      <c r="I218" s="77">
        <f t="shared" ref="I218:I228" si="61">I98</f>
        <v>93</v>
      </c>
      <c r="J218" s="73">
        <f t="shared" si="56"/>
        <v>2037</v>
      </c>
      <c r="K218" s="78">
        <f t="shared" si="57"/>
        <v>50072</v>
      </c>
      <c r="M218" s="41">
        <v>2.1000000000000001E-2</v>
      </c>
      <c r="T218" s="177"/>
    </row>
    <row r="219" spans="2:20" hidden="1" outlineLevel="1">
      <c r="B219" s="78">
        <f t="shared" si="59"/>
        <v>50100</v>
      </c>
      <c r="C219" s="75">
        <f>IF(F219&lt;&gt;0,-INDEX([12]Delta!$F$1:$EE$65554,$L$13,$I219),0)</f>
        <v>227327.34160678089</v>
      </c>
      <c r="D219" s="71">
        <f>IF(F219&lt;&gt;0,VLOOKUP($J219,'Table 1'!$B$13:$C$33,2,FALSE)/12*1000*Study_MW,0)</f>
        <v>122200.71525298407</v>
      </c>
      <c r="E219" s="71">
        <f t="shared" si="54"/>
        <v>349528.05685976497</v>
      </c>
      <c r="F219" s="75">
        <f>INDEX([12]Delta!$F$1:$EE$65554,$L$14,$I219)</f>
        <v>7440</v>
      </c>
      <c r="G219" s="76">
        <f t="shared" si="55"/>
        <v>46.979577534914647</v>
      </c>
      <c r="I219" s="77">
        <f t="shared" si="61"/>
        <v>94</v>
      </c>
      <c r="J219" s="73">
        <f t="shared" si="56"/>
        <v>2037</v>
      </c>
      <c r="K219" s="78">
        <f t="shared" si="57"/>
        <v>50100</v>
      </c>
      <c r="M219" s="41">
        <v>2.1000000000000001E-2</v>
      </c>
      <c r="T219" s="177"/>
    </row>
    <row r="220" spans="2:20" hidden="1" outlineLevel="1">
      <c r="B220" s="78">
        <f t="shared" si="59"/>
        <v>50131</v>
      </c>
      <c r="C220" s="75">
        <f>IF(F220&lt;&gt;0,-INDEX([12]Delta!$F$1:$EE$65554,$L$13,$I220),0)</f>
        <v>203045.4285119772</v>
      </c>
      <c r="D220" s="71">
        <f>IF(F220&lt;&gt;0,VLOOKUP($J220,'Table 1'!$B$13:$C$33,2,FALSE)/12*1000*Study_MW,0)</f>
        <v>122200.71525298407</v>
      </c>
      <c r="E220" s="71">
        <f t="shared" si="54"/>
        <v>325246.14376496128</v>
      </c>
      <c r="F220" s="75">
        <f>INDEX([12]Delta!$F$1:$EE$65554,$L$14,$I220)</f>
        <v>7200</v>
      </c>
      <c r="G220" s="76">
        <f t="shared" si="55"/>
        <v>45.17307552291129</v>
      </c>
      <c r="I220" s="77">
        <f t="shared" si="61"/>
        <v>95</v>
      </c>
      <c r="J220" s="73">
        <f t="shared" si="56"/>
        <v>2037</v>
      </c>
      <c r="K220" s="78">
        <f t="shared" si="57"/>
        <v>50131</v>
      </c>
      <c r="M220" s="41">
        <v>2.1000000000000001E-2</v>
      </c>
      <c r="T220" s="177"/>
    </row>
    <row r="221" spans="2:20" hidden="1" outlineLevel="1">
      <c r="B221" s="78">
        <f t="shared" si="59"/>
        <v>50161</v>
      </c>
      <c r="C221" s="75">
        <f>IF(F221&lt;&gt;0,-INDEX([12]Delta!$F$1:$EE$65554,$L$13,$I221),0)</f>
        <v>192418.25468990207</v>
      </c>
      <c r="D221" s="71">
        <f>IF(F221&lt;&gt;0,VLOOKUP($J221,'Table 1'!$B$13:$C$33,2,FALSE)/12*1000*Study_MW,0)</f>
        <v>122200.71525298407</v>
      </c>
      <c r="E221" s="71">
        <f t="shared" si="54"/>
        <v>314618.96994288615</v>
      </c>
      <c r="F221" s="75">
        <f>INDEX([12]Delta!$F$1:$EE$65554,$L$14,$I221)</f>
        <v>7440</v>
      </c>
      <c r="G221" s="76">
        <f t="shared" si="55"/>
        <v>42.287495960065343</v>
      </c>
      <c r="I221" s="77">
        <f t="shared" si="61"/>
        <v>96</v>
      </c>
      <c r="J221" s="73">
        <f t="shared" si="56"/>
        <v>2037</v>
      </c>
      <c r="K221" s="78">
        <f t="shared" si="57"/>
        <v>50161</v>
      </c>
      <c r="M221" s="41">
        <v>2.1000000000000001E-2</v>
      </c>
      <c r="T221" s="177"/>
    </row>
    <row r="222" spans="2:20" hidden="1" outlineLevel="1">
      <c r="B222" s="78">
        <f t="shared" si="59"/>
        <v>50192</v>
      </c>
      <c r="C222" s="75">
        <f>IF(F222&lt;&gt;0,-INDEX([12]Delta!$F$1:$EE$65554,$L$13,$I222),0)</f>
        <v>255499.136201635</v>
      </c>
      <c r="D222" s="71">
        <f>IF(F222&lt;&gt;0,VLOOKUP($J222,'Table 1'!$B$13:$C$33,2,FALSE)/12*1000*Study_MW,0)</f>
        <v>122200.71525298407</v>
      </c>
      <c r="E222" s="71">
        <f t="shared" si="54"/>
        <v>377699.85145461909</v>
      </c>
      <c r="F222" s="75">
        <f>INDEX([12]Delta!$F$1:$EE$65554,$L$14,$I222)</f>
        <v>7200</v>
      </c>
      <c r="G222" s="76">
        <f t="shared" si="55"/>
        <v>52.458312702030426</v>
      </c>
      <c r="I222" s="77">
        <f t="shared" si="61"/>
        <v>97</v>
      </c>
      <c r="J222" s="73">
        <f t="shared" si="56"/>
        <v>2037</v>
      </c>
      <c r="K222" s="78">
        <f t="shared" si="57"/>
        <v>50192</v>
      </c>
      <c r="M222" s="41">
        <v>2.1000000000000001E-2</v>
      </c>
      <c r="T222" s="177"/>
    </row>
    <row r="223" spans="2:20" hidden="1" outlineLevel="1">
      <c r="B223" s="78">
        <f t="shared" si="59"/>
        <v>50222</v>
      </c>
      <c r="C223" s="75">
        <f>IF(F223&lt;&gt;0,-INDEX([12]Delta!$F$1:$EE$65554,$L$13,$I223),0)</f>
        <v>368937.92812749743</v>
      </c>
      <c r="D223" s="71">
        <f>IF(F223&lt;&gt;0,VLOOKUP($J223,'Table 1'!$B$13:$C$33,2,FALSE)/12*1000*Study_MW,0)</f>
        <v>122200.71525298407</v>
      </c>
      <c r="E223" s="71">
        <f t="shared" si="54"/>
        <v>491138.64338048152</v>
      </c>
      <c r="F223" s="75">
        <f>INDEX([12]Delta!$F$1:$EE$65554,$L$14,$I223)</f>
        <v>7440</v>
      </c>
      <c r="G223" s="76">
        <f t="shared" si="55"/>
        <v>66.013258518881926</v>
      </c>
      <c r="I223" s="77">
        <f t="shared" si="61"/>
        <v>98</v>
      </c>
      <c r="J223" s="73">
        <f t="shared" si="56"/>
        <v>2037</v>
      </c>
      <c r="K223" s="78">
        <f t="shared" si="57"/>
        <v>50222</v>
      </c>
      <c r="M223" s="41">
        <v>2.1000000000000001E-2</v>
      </c>
      <c r="T223" s="177"/>
    </row>
    <row r="224" spans="2:20" hidden="1" outlineLevel="1">
      <c r="B224" s="78">
        <f t="shared" si="59"/>
        <v>50253</v>
      </c>
      <c r="C224" s="75">
        <f>IF(F224&lt;&gt;0,-INDEX([12]Delta!$F$1:$EE$65554,$L$13,$I224),0)</f>
        <v>375201.13220265508</v>
      </c>
      <c r="D224" s="71">
        <f>IF(F224&lt;&gt;0,VLOOKUP($J224,'Table 1'!$B$13:$C$33,2,FALSE)/12*1000*Study_MW,0)</f>
        <v>122200.71525298407</v>
      </c>
      <c r="E224" s="71">
        <f t="shared" si="54"/>
        <v>497401.84745563916</v>
      </c>
      <c r="F224" s="75">
        <f>INDEX([12]Delta!$F$1:$EE$65554,$L$14,$I224)</f>
        <v>7440</v>
      </c>
      <c r="G224" s="76">
        <f t="shared" si="55"/>
        <v>66.85508702360741</v>
      </c>
      <c r="I224" s="77">
        <f t="shared" si="61"/>
        <v>99</v>
      </c>
      <c r="J224" s="73">
        <f t="shared" si="56"/>
        <v>2037</v>
      </c>
      <c r="K224" s="78">
        <f t="shared" si="57"/>
        <v>50253</v>
      </c>
      <c r="M224" s="41">
        <v>2.1000000000000001E-2</v>
      </c>
      <c r="T224" s="177"/>
    </row>
    <row r="225" spans="2:20" hidden="1" outlineLevel="1">
      <c r="B225" s="78">
        <f t="shared" si="59"/>
        <v>50284</v>
      </c>
      <c r="C225" s="75">
        <f>IF(F225&lt;&gt;0,-INDEX([12]Delta!$F$1:$EE$65554,$L$13,$I225),0)</f>
        <v>280580.57187400758</v>
      </c>
      <c r="D225" s="71">
        <f>IF(F225&lt;&gt;0,VLOOKUP($J225,'Table 1'!$B$13:$C$33,2,FALSE)/12*1000*Study_MW,0)</f>
        <v>122200.71525298407</v>
      </c>
      <c r="E225" s="71">
        <f t="shared" si="54"/>
        <v>402781.28712699166</v>
      </c>
      <c r="F225" s="75">
        <f>INDEX([12]Delta!$F$1:$EE$65554,$L$14,$I225)</f>
        <v>7200</v>
      </c>
      <c r="G225" s="76">
        <f t="shared" si="55"/>
        <v>55.941845434304398</v>
      </c>
      <c r="I225" s="77">
        <f t="shared" si="61"/>
        <v>100</v>
      </c>
      <c r="J225" s="73">
        <f t="shared" si="56"/>
        <v>2037</v>
      </c>
      <c r="K225" s="78">
        <f t="shared" si="57"/>
        <v>50284</v>
      </c>
      <c r="M225" s="41">
        <v>2.1000000000000001E-2</v>
      </c>
      <c r="T225" s="177"/>
    </row>
    <row r="226" spans="2:20" hidden="1" outlineLevel="1">
      <c r="B226" s="78">
        <f t="shared" si="59"/>
        <v>50314</v>
      </c>
      <c r="C226" s="75">
        <f>IF(F226&lt;&gt;0,-INDEX([12]Delta!$F$1:$EE$65554,$L$13,$I226),0)</f>
        <v>252719.97654357553</v>
      </c>
      <c r="D226" s="71">
        <f>IF(F226&lt;&gt;0,VLOOKUP($J226,'Table 1'!$B$13:$C$33,2,FALSE)/12*1000*Study_MW,0)</f>
        <v>122200.71525298407</v>
      </c>
      <c r="E226" s="71">
        <f t="shared" si="54"/>
        <v>374920.69179655961</v>
      </c>
      <c r="F226" s="75">
        <f>INDEX([12]Delta!$F$1:$EE$65554,$L$14,$I226)</f>
        <v>7440</v>
      </c>
      <c r="G226" s="76">
        <f t="shared" si="55"/>
        <v>50.392566101688118</v>
      </c>
      <c r="I226" s="77">
        <f t="shared" si="61"/>
        <v>101</v>
      </c>
      <c r="J226" s="73">
        <f t="shared" si="56"/>
        <v>2037</v>
      </c>
      <c r="K226" s="78">
        <f t="shared" si="57"/>
        <v>50314</v>
      </c>
      <c r="M226" s="41">
        <v>2.1000000000000001E-2</v>
      </c>
      <c r="T226" s="177"/>
    </row>
    <row r="227" spans="2:20" hidden="1" outlineLevel="1">
      <c r="B227" s="78">
        <f t="shared" si="59"/>
        <v>50345</v>
      </c>
      <c r="C227" s="75">
        <f>IF(F227&lt;&gt;0,-INDEX([12]Delta!$F$1:$EE$65554,$L$13,$I227),0)</f>
        <v>274588.2914531827</v>
      </c>
      <c r="D227" s="71">
        <f>IF(F227&lt;&gt;0,VLOOKUP($J227,'Table 1'!$B$13:$C$33,2,FALSE)/12*1000*Study_MW,0)</f>
        <v>122200.71525298407</v>
      </c>
      <c r="E227" s="71">
        <f t="shared" si="54"/>
        <v>396789.00670616678</v>
      </c>
      <c r="F227" s="75">
        <f>INDEX([12]Delta!$F$1:$EE$65554,$L$14,$I227)</f>
        <v>7200</v>
      </c>
      <c r="G227" s="76">
        <f t="shared" si="55"/>
        <v>55.109584264745386</v>
      </c>
      <c r="I227" s="77">
        <f t="shared" si="61"/>
        <v>102</v>
      </c>
      <c r="J227" s="73">
        <f t="shared" si="56"/>
        <v>2037</v>
      </c>
      <c r="K227" s="78">
        <f t="shared" si="57"/>
        <v>50345</v>
      </c>
      <c r="M227" s="41">
        <v>2.1000000000000001E-2</v>
      </c>
      <c r="T227" s="177"/>
    </row>
    <row r="228" spans="2:20" hidden="1" outlineLevel="1">
      <c r="B228" s="82">
        <f t="shared" si="59"/>
        <v>50375</v>
      </c>
      <c r="C228" s="79">
        <f>IF(F228&lt;&gt;0,-INDEX([12]Delta!$F$1:$EE$65554,$L$13,$I228),0)</f>
        <v>331358.1923853755</v>
      </c>
      <c r="D228" s="80">
        <f>IF(F228&lt;&gt;0,VLOOKUP($J228,'Table 1'!$B$13:$C$33,2,FALSE)/12*1000*Study_MW,0)</f>
        <v>122200.71525298407</v>
      </c>
      <c r="E228" s="80">
        <f t="shared" si="54"/>
        <v>453558.90763835958</v>
      </c>
      <c r="F228" s="79">
        <f>INDEX([12]Delta!$F$1:$EE$65554,$L$14,$I228)</f>
        <v>7440</v>
      </c>
      <c r="G228" s="81">
        <f t="shared" si="55"/>
        <v>60.962218768596721</v>
      </c>
      <c r="I228" s="64">
        <f t="shared" si="61"/>
        <v>103</v>
      </c>
      <c r="J228" s="73">
        <f t="shared" si="56"/>
        <v>2037</v>
      </c>
      <c r="K228" s="82">
        <f t="shared" si="57"/>
        <v>50375</v>
      </c>
      <c r="M228" s="41">
        <v>2.1000000000000001E-2</v>
      </c>
      <c r="T228" s="177"/>
    </row>
    <row r="229" spans="2:20" hidden="1" outlineLevel="1">
      <c r="B229" s="74">
        <f t="shared" si="59"/>
        <v>50406</v>
      </c>
      <c r="C229" s="69">
        <f>IF(F229&lt;&gt;0,-INDEX([12]Delta!$F$1:$EE$65554,$L$13,$I229),0)</f>
        <v>318060.56295184791</v>
      </c>
      <c r="D229" s="70">
        <f>IF(F229&lt;&gt;0,VLOOKUP($J229,'Table 1'!$B$13:$C$33,2,FALSE)/12*1000*Study_MW,0)</f>
        <v>124770.91881661958</v>
      </c>
      <c r="E229" s="70">
        <f t="shared" si="54"/>
        <v>442831.48176846746</v>
      </c>
      <c r="F229" s="69">
        <f>INDEX([12]Delta!$F$1:$EE$65554,$L$14,$I229)</f>
        <v>7440</v>
      </c>
      <c r="G229" s="72">
        <f t="shared" si="55"/>
        <v>59.520360452751007</v>
      </c>
      <c r="I229" s="60">
        <f>I109</f>
        <v>105</v>
      </c>
      <c r="J229" s="73">
        <f t="shared" si="56"/>
        <v>2038</v>
      </c>
      <c r="K229" s="74">
        <f t="shared" si="57"/>
        <v>50406</v>
      </c>
      <c r="M229" s="41">
        <v>2.1000000000000001E-2</v>
      </c>
      <c r="T229" s="177"/>
    </row>
    <row r="230" spans="2:20" hidden="1" outlineLevel="1">
      <c r="B230" s="78">
        <f t="shared" si="59"/>
        <v>50437</v>
      </c>
      <c r="C230" s="75">
        <f>IF(F230&lt;&gt;0,-INDEX([12]Delta!$F$1:$EE$65554,$L$13,$I230),0)</f>
        <v>257477.86149980128</v>
      </c>
      <c r="D230" s="71">
        <f>IF(F230&lt;&gt;0,VLOOKUP($J230,'Table 1'!$B$13:$C$33,2,FALSE)/12*1000*Study_MW,0)</f>
        <v>124770.91881661958</v>
      </c>
      <c r="E230" s="71">
        <f t="shared" si="54"/>
        <v>382248.78031642083</v>
      </c>
      <c r="F230" s="75">
        <f>INDEX([12]Delta!$F$1:$EE$65554,$L$14,$I230)</f>
        <v>6720</v>
      </c>
      <c r="G230" s="76">
        <f t="shared" si="55"/>
        <v>56.882258975657862</v>
      </c>
      <c r="I230" s="77">
        <f t="shared" ref="I230:I240" si="62">I110</f>
        <v>106</v>
      </c>
      <c r="J230" s="73">
        <f t="shared" si="56"/>
        <v>2038</v>
      </c>
      <c r="K230" s="78">
        <f t="shared" si="57"/>
        <v>50437</v>
      </c>
      <c r="M230" s="41">
        <v>2.1000000000000001E-2</v>
      </c>
      <c r="T230" s="177"/>
    </row>
    <row r="231" spans="2:20" hidden="1" outlineLevel="1">
      <c r="B231" s="78">
        <f t="shared" si="59"/>
        <v>50465</v>
      </c>
      <c r="C231" s="75">
        <f>IF(F231&lt;&gt;0,-INDEX([12]Delta!$F$1:$EE$65554,$L$13,$I231),0)</f>
        <v>244615.77093069255</v>
      </c>
      <c r="D231" s="71">
        <f>IF(F231&lt;&gt;0,VLOOKUP($J231,'Table 1'!$B$13:$C$33,2,FALSE)/12*1000*Study_MW,0)</f>
        <v>124770.91881661958</v>
      </c>
      <c r="E231" s="71">
        <f t="shared" si="54"/>
        <v>369386.68974731211</v>
      </c>
      <c r="F231" s="75">
        <f>INDEX([12]Delta!$F$1:$EE$65554,$L$14,$I231)</f>
        <v>7440</v>
      </c>
      <c r="G231" s="76">
        <f t="shared" si="55"/>
        <v>49.648748621950553</v>
      </c>
      <c r="I231" s="77">
        <f t="shared" si="62"/>
        <v>107</v>
      </c>
      <c r="J231" s="73">
        <f t="shared" si="56"/>
        <v>2038</v>
      </c>
      <c r="K231" s="78">
        <f t="shared" si="57"/>
        <v>50465</v>
      </c>
      <c r="M231" s="41">
        <v>2.1000000000000001E-2</v>
      </c>
      <c r="T231" s="177"/>
    </row>
    <row r="232" spans="2:20" hidden="1" outlineLevel="1">
      <c r="B232" s="78">
        <f t="shared" si="59"/>
        <v>50496</v>
      </c>
      <c r="C232" s="75">
        <f>IF(F232&lt;&gt;0,-INDEX([12]Delta!$F$1:$EE$65554,$L$13,$I232),0)</f>
        <v>207367.64233641326</v>
      </c>
      <c r="D232" s="71">
        <f>IF(F232&lt;&gt;0,VLOOKUP($J232,'Table 1'!$B$13:$C$33,2,FALSE)/12*1000*Study_MW,0)</f>
        <v>124770.91881661958</v>
      </c>
      <c r="E232" s="71">
        <f t="shared" si="54"/>
        <v>332138.56115303282</v>
      </c>
      <c r="F232" s="75">
        <f>INDEX([12]Delta!$F$1:$EE$65554,$L$14,$I232)</f>
        <v>7200</v>
      </c>
      <c r="G232" s="76">
        <f t="shared" si="55"/>
        <v>46.130355715699004</v>
      </c>
      <c r="I232" s="77">
        <f t="shared" si="62"/>
        <v>108</v>
      </c>
      <c r="J232" s="73">
        <f t="shared" si="56"/>
        <v>2038</v>
      </c>
      <c r="K232" s="78">
        <f t="shared" si="57"/>
        <v>50496</v>
      </c>
      <c r="M232" s="41">
        <v>2.1000000000000001E-2</v>
      </c>
      <c r="T232" s="177"/>
    </row>
    <row r="233" spans="2:20" hidden="1" outlineLevel="1">
      <c r="B233" s="78">
        <f t="shared" si="59"/>
        <v>50526</v>
      </c>
      <c r="C233" s="75">
        <f>IF(F233&lt;&gt;0,-INDEX([12]Delta!$F$1:$EE$65554,$L$13,$I233),0)</f>
        <v>193822.88571199775</v>
      </c>
      <c r="D233" s="71">
        <f>IF(F233&lt;&gt;0,VLOOKUP($J233,'Table 1'!$B$13:$C$33,2,FALSE)/12*1000*Study_MW,0)</f>
        <v>124770.91881661958</v>
      </c>
      <c r="E233" s="71">
        <f t="shared" si="54"/>
        <v>318593.8045286173</v>
      </c>
      <c r="F233" s="75">
        <f>INDEX([12]Delta!$F$1:$EE$65554,$L$14,$I233)</f>
        <v>7440</v>
      </c>
      <c r="G233" s="76">
        <f t="shared" si="55"/>
        <v>42.821747920513076</v>
      </c>
      <c r="I233" s="77">
        <f t="shared" si="62"/>
        <v>109</v>
      </c>
      <c r="J233" s="73">
        <f t="shared" si="56"/>
        <v>2038</v>
      </c>
      <c r="K233" s="78">
        <f t="shared" si="57"/>
        <v>50526</v>
      </c>
      <c r="M233" s="41">
        <v>2.1000000000000001E-2</v>
      </c>
      <c r="T233" s="177"/>
    </row>
    <row r="234" spans="2:20" hidden="1" outlineLevel="1">
      <c r="B234" s="78">
        <f t="shared" si="59"/>
        <v>50557</v>
      </c>
      <c r="C234" s="75">
        <f>IF(F234&lt;&gt;0,-INDEX([12]Delta!$F$1:$EE$65554,$L$13,$I234),0)</f>
        <v>244834.08831441402</v>
      </c>
      <c r="D234" s="71">
        <f>IF(F234&lt;&gt;0,VLOOKUP($J234,'Table 1'!$B$13:$C$33,2,FALSE)/12*1000*Study_MW,0)</f>
        <v>124770.91881661958</v>
      </c>
      <c r="E234" s="71">
        <f t="shared" si="54"/>
        <v>369605.00713103358</v>
      </c>
      <c r="F234" s="75">
        <f>INDEX([12]Delta!$F$1:$EE$65554,$L$14,$I234)</f>
        <v>7200</v>
      </c>
      <c r="G234" s="76">
        <f t="shared" si="55"/>
        <v>51.334028768199111</v>
      </c>
      <c r="I234" s="77">
        <f t="shared" si="62"/>
        <v>110</v>
      </c>
      <c r="J234" s="73">
        <f t="shared" si="56"/>
        <v>2038</v>
      </c>
      <c r="K234" s="78">
        <f t="shared" si="57"/>
        <v>50557</v>
      </c>
      <c r="M234" s="41">
        <v>2.1000000000000001E-2</v>
      </c>
      <c r="T234" s="177"/>
    </row>
    <row r="235" spans="2:20" hidden="1" outlineLevel="1">
      <c r="B235" s="78">
        <f t="shared" si="59"/>
        <v>50587</v>
      </c>
      <c r="C235" s="75">
        <f>IF(F235&lt;&gt;0,-INDEX([12]Delta!$F$1:$EE$65554,$L$13,$I235),0)</f>
        <v>384589.18486991525</v>
      </c>
      <c r="D235" s="71">
        <f>IF(F235&lt;&gt;0,VLOOKUP($J235,'Table 1'!$B$13:$C$33,2,FALSE)/12*1000*Study_MW,0)</f>
        <v>124770.91881661958</v>
      </c>
      <c r="E235" s="71">
        <f t="shared" si="54"/>
        <v>509360.1036865348</v>
      </c>
      <c r="F235" s="75">
        <f>INDEX([12]Delta!$F$1:$EE$65554,$L$14,$I235)</f>
        <v>7440</v>
      </c>
      <c r="G235" s="76">
        <f t="shared" si="55"/>
        <v>68.462379527760049</v>
      </c>
      <c r="I235" s="77">
        <f t="shared" si="62"/>
        <v>111</v>
      </c>
      <c r="J235" s="73">
        <f t="shared" si="56"/>
        <v>2038</v>
      </c>
      <c r="K235" s="78">
        <f t="shared" si="57"/>
        <v>50587</v>
      </c>
      <c r="M235" s="41">
        <v>2.1000000000000001E-2</v>
      </c>
      <c r="T235" s="177"/>
    </row>
    <row r="236" spans="2:20" hidden="1" outlineLevel="1">
      <c r="B236" s="78">
        <f t="shared" si="59"/>
        <v>50618</v>
      </c>
      <c r="C236" s="75">
        <f>IF(F236&lt;&gt;0,-INDEX([12]Delta!$F$1:$EE$65554,$L$13,$I236),0)</f>
        <v>397919.65806138515</v>
      </c>
      <c r="D236" s="71">
        <f>IF(F236&lt;&gt;0,VLOOKUP($J236,'Table 1'!$B$13:$C$33,2,FALSE)/12*1000*Study_MW,0)</f>
        <v>124770.91881661958</v>
      </c>
      <c r="E236" s="71">
        <f t="shared" si="54"/>
        <v>522690.57687800471</v>
      </c>
      <c r="F236" s="75">
        <f>INDEX([12]Delta!$F$1:$EE$65554,$L$14,$I236)</f>
        <v>7440</v>
      </c>
      <c r="G236" s="76">
        <f t="shared" si="55"/>
        <v>70.254109795430736</v>
      </c>
      <c r="I236" s="77">
        <f t="shared" si="62"/>
        <v>112</v>
      </c>
      <c r="J236" s="73">
        <f t="shared" si="56"/>
        <v>2038</v>
      </c>
      <c r="K236" s="78">
        <f t="shared" si="57"/>
        <v>50618</v>
      </c>
      <c r="M236" s="41">
        <v>2.1000000000000001E-2</v>
      </c>
      <c r="T236" s="177"/>
    </row>
    <row r="237" spans="2:20" hidden="1" outlineLevel="1">
      <c r="B237" s="78">
        <f t="shared" si="59"/>
        <v>50649</v>
      </c>
      <c r="C237" s="75">
        <f>IF(F237&lt;&gt;0,-INDEX([12]Delta!$F$1:$EE$65554,$L$13,$I237),0)</f>
        <v>265014.41920781136</v>
      </c>
      <c r="D237" s="71">
        <f>IF(F237&lt;&gt;0,VLOOKUP($J237,'Table 1'!$B$13:$C$33,2,FALSE)/12*1000*Study_MW,0)</f>
        <v>124770.91881661958</v>
      </c>
      <c r="E237" s="71">
        <f t="shared" si="54"/>
        <v>389785.33802443091</v>
      </c>
      <c r="F237" s="75">
        <f>INDEX([12]Delta!$F$1:$EE$65554,$L$14,$I237)</f>
        <v>7200</v>
      </c>
      <c r="G237" s="76">
        <f t="shared" si="55"/>
        <v>54.136852503393179</v>
      </c>
      <c r="I237" s="77">
        <f t="shared" si="62"/>
        <v>113</v>
      </c>
      <c r="J237" s="73">
        <f t="shared" si="56"/>
        <v>2038</v>
      </c>
      <c r="K237" s="78">
        <f t="shared" si="57"/>
        <v>50649</v>
      </c>
      <c r="M237" s="41">
        <v>2.1000000000000001E-2</v>
      </c>
      <c r="T237" s="177"/>
    </row>
    <row r="238" spans="2:20" hidden="1" outlineLevel="1">
      <c r="B238" s="78">
        <f t="shared" si="59"/>
        <v>50679</v>
      </c>
      <c r="C238" s="75">
        <f>IF(F238&lt;&gt;0,-INDEX([12]Delta!$F$1:$EE$65554,$L$13,$I238),0)</f>
        <v>266159.92068588734</v>
      </c>
      <c r="D238" s="71">
        <f>IF(F238&lt;&gt;0,VLOOKUP($J238,'Table 1'!$B$13:$C$33,2,FALSE)/12*1000*Study_MW,0)</f>
        <v>124770.91881661958</v>
      </c>
      <c r="E238" s="71">
        <f t="shared" si="54"/>
        <v>390930.83950250689</v>
      </c>
      <c r="F238" s="75">
        <f>INDEX([12]Delta!$F$1:$EE$65554,$L$14,$I238)</f>
        <v>7440</v>
      </c>
      <c r="G238" s="76">
        <f t="shared" si="55"/>
        <v>52.544467675068127</v>
      </c>
      <c r="I238" s="77">
        <f t="shared" si="62"/>
        <v>114</v>
      </c>
      <c r="J238" s="73">
        <f t="shared" si="56"/>
        <v>2038</v>
      </c>
      <c r="K238" s="78">
        <f t="shared" si="57"/>
        <v>50679</v>
      </c>
      <c r="M238" s="41">
        <v>2.1000000000000001E-2</v>
      </c>
      <c r="T238" s="177"/>
    </row>
    <row r="239" spans="2:20" hidden="1" outlineLevel="1">
      <c r="B239" s="78">
        <f t="shared" si="59"/>
        <v>50710</v>
      </c>
      <c r="C239" s="75">
        <f>IF(F239&lt;&gt;0,-INDEX([12]Delta!$F$1:$EE$65554,$L$13,$I239),0)</f>
        <v>275790.34223783016</v>
      </c>
      <c r="D239" s="71">
        <f>IF(F239&lt;&gt;0,VLOOKUP($J239,'Table 1'!$B$13:$C$33,2,FALSE)/12*1000*Study_MW,0)</f>
        <v>124770.91881661958</v>
      </c>
      <c r="E239" s="71">
        <f t="shared" si="54"/>
        <v>400561.26105444971</v>
      </c>
      <c r="F239" s="75">
        <f>INDEX([12]Delta!$F$1:$EE$65554,$L$14,$I239)</f>
        <v>7200</v>
      </c>
      <c r="G239" s="76">
        <f t="shared" si="55"/>
        <v>55.63350847978468</v>
      </c>
      <c r="I239" s="77">
        <f t="shared" si="62"/>
        <v>115</v>
      </c>
      <c r="J239" s="73">
        <f t="shared" si="56"/>
        <v>2038</v>
      </c>
      <c r="K239" s="78">
        <f t="shared" si="57"/>
        <v>50710</v>
      </c>
      <c r="M239" s="41">
        <v>2.1000000000000001E-2</v>
      </c>
      <c r="T239" s="177"/>
    </row>
    <row r="240" spans="2:20" hidden="1" outlineLevel="1">
      <c r="B240" s="82">
        <f t="shared" si="59"/>
        <v>50740</v>
      </c>
      <c r="C240" s="79">
        <f>IF(F240&lt;&gt;0,-INDEX([12]Delta!$F$1:$EE$65554,$L$13,$I240),0)</f>
        <v>341178.6491202116</v>
      </c>
      <c r="D240" s="80">
        <f>IF(F240&lt;&gt;0,VLOOKUP($J240,'Table 1'!$B$13:$C$33,2,FALSE)/12*1000*Study_MW,0)</f>
        <v>124770.91881661958</v>
      </c>
      <c r="E240" s="80">
        <f t="shared" si="54"/>
        <v>465949.56793683115</v>
      </c>
      <c r="F240" s="79">
        <f>INDEX([12]Delta!$F$1:$EE$65554,$L$14,$I240)</f>
        <v>7440</v>
      </c>
      <c r="G240" s="81">
        <f t="shared" si="55"/>
        <v>62.627630099036445</v>
      </c>
      <c r="I240" s="64">
        <f t="shared" si="62"/>
        <v>116</v>
      </c>
      <c r="J240" s="73">
        <f t="shared" si="56"/>
        <v>2038</v>
      </c>
      <c r="K240" s="82">
        <f t="shared" si="57"/>
        <v>50740</v>
      </c>
      <c r="M240" s="41">
        <v>2.1000000000000001E-2</v>
      </c>
      <c r="T240" s="177"/>
    </row>
    <row r="241" spans="2:20" hidden="1" outlineLevel="1">
      <c r="B241" s="193">
        <f t="shared" ref="B241:B252" si="63">EDATE(B240,1)</f>
        <v>50771</v>
      </c>
      <c r="C241" s="185">
        <f>(C229*(1+M241))*IF(AND(MONTH(K241)=2,OR(J229=2036,J229=2040)),28/29,1)</f>
        <v>324739.83477383672</v>
      </c>
      <c r="D241" s="186">
        <f>IF(ISNUMBER($F241)*SUM(F241:F252)&lt;&gt;0,VLOOKUP($J241,'Table 1'!$B$13:$C$33,2,FALSE)/12*1000*Study_MW,0)</f>
        <v>127375.50637441743</v>
      </c>
      <c r="E241" s="186">
        <f t="shared" si="54"/>
        <v>452115.34114825411</v>
      </c>
      <c r="F241" s="185">
        <f>IF(J241&gt;2036,F229*IF(AND(MONTH(B241)=2,OR(J229=2036,J229=2040)),28/29,1),INDEX([12]Delta!$F$1:$EE$65554,$L$14,$I241))</f>
        <v>7440</v>
      </c>
      <c r="G241" s="187">
        <f t="shared" ref="G241" si="64">IFERROR(E241/$F241,0)</f>
        <v>60.768191014550283</v>
      </c>
      <c r="I241" s="60">
        <f>I121</f>
        <v>118</v>
      </c>
      <c r="J241" s="73">
        <f t="shared" ref="J241:J256" si="65">YEAR(B241)</f>
        <v>2039</v>
      </c>
      <c r="K241" s="74">
        <f t="shared" ref="K241:K256" si="66">IF(ISNUMBER(F241),IF(F241&lt;&gt;0,B241,""),"")</f>
        <v>50771</v>
      </c>
      <c r="M241" s="41">
        <v>2.1000000000000001E-2</v>
      </c>
      <c r="T241" s="177"/>
    </row>
    <row r="242" spans="2:20" hidden="1" outlineLevel="1">
      <c r="B242" s="194">
        <f t="shared" si="63"/>
        <v>50802</v>
      </c>
      <c r="C242" s="179">
        <f t="shared" ref="C242:C252" si="67">(C230*(1+M242))*IF(AND(MONTH(K242)=2,OR(J230=2036,J230=2040)),28/29,1)</f>
        <v>262884.89659129706</v>
      </c>
      <c r="D242" s="180">
        <f>IF(ISNUMBER($F242)*SUM(F242:F253)&lt;&gt;0,VLOOKUP($J242,'Table 1'!$B$13:$C$33,2,FALSE)/12*1000*Study_MW,0)</f>
        <v>127375.50637441743</v>
      </c>
      <c r="E242" s="180">
        <f t="shared" ref="E242:E252" si="68">C242+D242</f>
        <v>390260.40296571446</v>
      </c>
      <c r="F242" s="179">
        <f>IF(J242&gt;2036,F230*IF(AND(MONTH(B242)=2,OR(J230=2036,J230=2040)),28/29,1),INDEX([12]Delta!$F$1:$EE$65554,$L$14,$I242))</f>
        <v>6720</v>
      </c>
      <c r="G242" s="181">
        <f t="shared" ref="G242:G252" si="69">IFERROR(E242/$F242,0)</f>
        <v>58.074464727040841</v>
      </c>
      <c r="I242" s="77">
        <f t="shared" ref="I242:I264" si="70">I122</f>
        <v>119</v>
      </c>
      <c r="J242" s="73">
        <f t="shared" si="65"/>
        <v>2039</v>
      </c>
      <c r="K242" s="78">
        <f t="shared" si="66"/>
        <v>50802</v>
      </c>
      <c r="M242" s="41">
        <v>2.1000000000000001E-2</v>
      </c>
      <c r="T242" s="177"/>
    </row>
    <row r="243" spans="2:20" hidden="1" outlineLevel="1">
      <c r="B243" s="194">
        <f t="shared" si="63"/>
        <v>50830</v>
      </c>
      <c r="C243" s="179">
        <f t="shared" si="67"/>
        <v>249752.70212023708</v>
      </c>
      <c r="D243" s="180">
        <f>IF(ISNUMBER($F243)*SUM(F243:F254)&lt;&gt;0,VLOOKUP($J243,'Table 1'!$B$13:$C$33,2,FALSE)/12*1000*Study_MW,0)</f>
        <v>127375.50637441743</v>
      </c>
      <c r="E243" s="180">
        <f t="shared" si="68"/>
        <v>377128.20849465451</v>
      </c>
      <c r="F243" s="179">
        <f>IF(J243&gt;2036,F231*IF(AND(MONTH(B243)=2,OR(J231=2036,J231=2040)),28/29,1),INDEX([12]Delta!$F$1:$EE$65554,$L$14,$I243))</f>
        <v>7440</v>
      </c>
      <c r="G243" s="181">
        <f t="shared" si="69"/>
        <v>50.689275335303023</v>
      </c>
      <c r="I243" s="77">
        <f t="shared" si="70"/>
        <v>120</v>
      </c>
      <c r="J243" s="73">
        <f t="shared" si="65"/>
        <v>2039</v>
      </c>
      <c r="K243" s="78">
        <f t="shared" si="66"/>
        <v>50830</v>
      </c>
      <c r="M243" s="41">
        <v>2.1000000000000001E-2</v>
      </c>
      <c r="T243" s="177"/>
    </row>
    <row r="244" spans="2:20" hidden="1" outlineLevel="1">
      <c r="B244" s="194">
        <f t="shared" si="63"/>
        <v>50861</v>
      </c>
      <c r="C244" s="179">
        <f t="shared" si="67"/>
        <v>211722.36282547793</v>
      </c>
      <c r="D244" s="180">
        <f>IF(ISNUMBER($F244)*SUM(F244:F255)&lt;&gt;0,VLOOKUP($J244,'Table 1'!$B$13:$C$33,2,FALSE)/12*1000*Study_MW,0)</f>
        <v>127375.50637441743</v>
      </c>
      <c r="E244" s="180">
        <f t="shared" si="68"/>
        <v>339097.86919989536</v>
      </c>
      <c r="F244" s="179">
        <f>IF(J244&gt;2036,F232*IF(AND(MONTH(B244)=2,OR(J232=2036,J232=2040)),28/29,1),INDEX([12]Delta!$F$1:$EE$65554,$L$14,$I244))</f>
        <v>7200</v>
      </c>
      <c r="G244" s="181">
        <f t="shared" si="69"/>
        <v>47.096926277763245</v>
      </c>
      <c r="I244" s="77">
        <f t="shared" si="70"/>
        <v>121</v>
      </c>
      <c r="J244" s="73">
        <f t="shared" si="65"/>
        <v>2039</v>
      </c>
      <c r="K244" s="78">
        <f t="shared" si="66"/>
        <v>50861</v>
      </c>
      <c r="M244" s="41">
        <v>2.1000000000000001E-2</v>
      </c>
      <c r="T244" s="177"/>
    </row>
    <row r="245" spans="2:20" hidden="1" outlineLevel="1">
      <c r="B245" s="194">
        <f t="shared" si="63"/>
        <v>50891</v>
      </c>
      <c r="C245" s="179">
        <f t="shared" si="67"/>
        <v>197893.1663119497</v>
      </c>
      <c r="D245" s="180">
        <f>IF(ISNUMBER($F245)*SUM(F245:F256)&lt;&gt;0,VLOOKUP($J245,'Table 1'!$B$13:$C$33,2,FALSE)/12*1000*Study_MW,0)</f>
        <v>127375.50637441743</v>
      </c>
      <c r="E245" s="180">
        <f t="shared" si="68"/>
        <v>325268.67268636712</v>
      </c>
      <c r="F245" s="179">
        <f>IF(J245&gt;2036,F233*IF(AND(MONTH(B245)=2,OR(J233=2036,J233=2040)),28/29,1),INDEX([12]Delta!$F$1:$EE$65554,$L$14,$I245))</f>
        <v>7440</v>
      </c>
      <c r="G245" s="181">
        <f t="shared" si="69"/>
        <v>43.718907619135365</v>
      </c>
      <c r="I245" s="77">
        <f t="shared" si="70"/>
        <v>122</v>
      </c>
      <c r="J245" s="73">
        <f t="shared" si="65"/>
        <v>2039</v>
      </c>
      <c r="K245" s="78">
        <f t="shared" si="66"/>
        <v>50891</v>
      </c>
      <c r="M245" s="41">
        <v>2.1000000000000001E-2</v>
      </c>
      <c r="T245" s="177"/>
    </row>
    <row r="246" spans="2:20" hidden="1" outlineLevel="1">
      <c r="B246" s="194">
        <f t="shared" si="63"/>
        <v>50922</v>
      </c>
      <c r="C246" s="179">
        <f t="shared" si="67"/>
        <v>249975.6041690167</v>
      </c>
      <c r="D246" s="180">
        <f>IF(ISNUMBER($F246)*SUM(F246:F257)&lt;&gt;0,VLOOKUP($J246,'Table 1'!$B$13:$C$33,2,FALSE)/12*1000*Study_MW,0)</f>
        <v>127375.50637441743</v>
      </c>
      <c r="E246" s="180">
        <f t="shared" si="68"/>
        <v>377351.11054343416</v>
      </c>
      <c r="F246" s="179">
        <f>IF(J246&gt;2036,F234*IF(AND(MONTH(B246)=2,OR(J234=2036,J234=2040)),28/29,1),INDEX([12]Delta!$F$1:$EE$65554,$L$14,$I246))</f>
        <v>7200</v>
      </c>
      <c r="G246" s="181">
        <f t="shared" si="69"/>
        <v>52.409876464365858</v>
      </c>
      <c r="I246" s="77">
        <f t="shared" si="70"/>
        <v>123</v>
      </c>
      <c r="J246" s="73">
        <f t="shared" si="65"/>
        <v>2039</v>
      </c>
      <c r="K246" s="78">
        <f t="shared" si="66"/>
        <v>50922</v>
      </c>
      <c r="M246" s="41">
        <v>2.1000000000000001E-2</v>
      </c>
      <c r="T246" s="177"/>
    </row>
    <row r="247" spans="2:20" hidden="1" outlineLevel="1">
      <c r="B247" s="194">
        <f t="shared" si="63"/>
        <v>50952</v>
      </c>
      <c r="C247" s="179">
        <f t="shared" si="67"/>
        <v>392665.55775218341</v>
      </c>
      <c r="D247" s="180">
        <f>IF(ISNUMBER($F247)*SUM(F247:F258)&lt;&gt;0,VLOOKUP($J247,'Table 1'!$B$13:$C$33,2,FALSE)/12*1000*Study_MW,0)</f>
        <v>127375.50637441743</v>
      </c>
      <c r="E247" s="180">
        <f t="shared" si="68"/>
        <v>520041.06412660086</v>
      </c>
      <c r="F247" s="179">
        <f>IF(J247&gt;2036,F235*IF(AND(MONTH(B247)=2,OR(J235=2036,J235=2040)),28/29,1),INDEX([12]Delta!$F$1:$EE$65554,$L$14,$I247))</f>
        <v>7440</v>
      </c>
      <c r="G247" s="181">
        <f t="shared" si="69"/>
        <v>69.897992490134527</v>
      </c>
      <c r="I247" s="77">
        <f t="shared" si="70"/>
        <v>124</v>
      </c>
      <c r="J247" s="73">
        <f t="shared" si="65"/>
        <v>2039</v>
      </c>
      <c r="K247" s="78">
        <f t="shared" si="66"/>
        <v>50952</v>
      </c>
      <c r="M247" s="41">
        <v>2.1000000000000001E-2</v>
      </c>
      <c r="T247" s="177"/>
    </row>
    <row r="248" spans="2:20" hidden="1" outlineLevel="1">
      <c r="B248" s="194">
        <f t="shared" si="63"/>
        <v>50983</v>
      </c>
      <c r="C248" s="179">
        <f t="shared" si="67"/>
        <v>406275.9708806742</v>
      </c>
      <c r="D248" s="180">
        <f>IF(ISNUMBER($F248)*SUM(F248:F259)&lt;&gt;0,VLOOKUP($J248,'Table 1'!$B$13:$C$33,2,FALSE)/12*1000*Study_MW,0)</f>
        <v>127375.50637441743</v>
      </c>
      <c r="E248" s="180">
        <f t="shared" si="68"/>
        <v>533651.47725509165</v>
      </c>
      <c r="F248" s="179">
        <f>IF(J248&gt;2036,F236*IF(AND(MONTH(B248)=2,OR(J236=2036,J236=2040)),28/29,1),INDEX([12]Delta!$F$1:$EE$65554,$L$14,$I248))</f>
        <v>7440</v>
      </c>
      <c r="G248" s="181">
        <f t="shared" si="69"/>
        <v>71.727349093426298</v>
      </c>
      <c r="I248" s="77">
        <f t="shared" si="70"/>
        <v>125</v>
      </c>
      <c r="J248" s="73">
        <f t="shared" si="65"/>
        <v>2039</v>
      </c>
      <c r="K248" s="78">
        <f t="shared" si="66"/>
        <v>50983</v>
      </c>
      <c r="M248" s="41">
        <v>2.1000000000000001E-2</v>
      </c>
      <c r="T248" s="177"/>
    </row>
    <row r="249" spans="2:20" hidden="1" outlineLevel="1">
      <c r="B249" s="194">
        <f t="shared" si="63"/>
        <v>51014</v>
      </c>
      <c r="C249" s="179">
        <f t="shared" si="67"/>
        <v>270579.72201117536</v>
      </c>
      <c r="D249" s="180">
        <f>IF(ISNUMBER($F249)*SUM(F249:F260)&lt;&gt;0,VLOOKUP($J249,'Table 1'!$B$13:$C$33,2,FALSE)/12*1000*Study_MW,0)</f>
        <v>127375.50637441743</v>
      </c>
      <c r="E249" s="180">
        <f t="shared" si="68"/>
        <v>397955.22838559281</v>
      </c>
      <c r="F249" s="179">
        <f>IF(J249&gt;2036,F237*IF(AND(MONTH(B249)=2,OR(J237=2036,J237=2040)),28/29,1),INDEX([12]Delta!$F$1:$EE$65554,$L$14,$I249))</f>
        <v>7200</v>
      </c>
      <c r="G249" s="181">
        <f t="shared" si="69"/>
        <v>55.271559497999</v>
      </c>
      <c r="I249" s="77">
        <f t="shared" si="70"/>
        <v>126</v>
      </c>
      <c r="J249" s="73">
        <f t="shared" si="65"/>
        <v>2039</v>
      </c>
      <c r="K249" s="78">
        <f t="shared" si="66"/>
        <v>51014</v>
      </c>
      <c r="M249" s="41">
        <v>2.1000000000000001E-2</v>
      </c>
      <c r="T249" s="177"/>
    </row>
    <row r="250" spans="2:20" hidden="1" outlineLevel="1">
      <c r="B250" s="194">
        <f t="shared" si="63"/>
        <v>51044</v>
      </c>
      <c r="C250" s="179">
        <f t="shared" si="67"/>
        <v>271749.27902029094</v>
      </c>
      <c r="D250" s="180">
        <f>IF(ISNUMBER($F250)*SUM(F250:F261)&lt;&gt;0,VLOOKUP($J250,'Table 1'!$B$13:$C$33,2,FALSE)/12*1000*Study_MW,0)</f>
        <v>127375.50637441743</v>
      </c>
      <c r="E250" s="180">
        <f t="shared" si="68"/>
        <v>399124.78539470839</v>
      </c>
      <c r="F250" s="179">
        <f>IF(J250&gt;2036,F238*IF(AND(MONTH(B250)=2,OR(J238=2036,J238=2040)),28/29,1),INDEX([12]Delta!$F$1:$EE$65554,$L$14,$I250))</f>
        <v>7440</v>
      </c>
      <c r="G250" s="181">
        <f t="shared" si="69"/>
        <v>53.645804488536072</v>
      </c>
      <c r="I250" s="77">
        <f t="shared" si="70"/>
        <v>127</v>
      </c>
      <c r="J250" s="73">
        <f t="shared" si="65"/>
        <v>2039</v>
      </c>
      <c r="K250" s="78">
        <f t="shared" si="66"/>
        <v>51044</v>
      </c>
      <c r="M250" s="41">
        <v>2.1000000000000001E-2</v>
      </c>
      <c r="T250" s="177"/>
    </row>
    <row r="251" spans="2:20" hidden="1" outlineLevel="1">
      <c r="B251" s="194">
        <f t="shared" si="63"/>
        <v>51075</v>
      </c>
      <c r="C251" s="179">
        <f t="shared" si="67"/>
        <v>281581.93942482455</v>
      </c>
      <c r="D251" s="180">
        <f>IF(ISNUMBER($F251)*SUM(F251:F262)&lt;&gt;0,VLOOKUP($J251,'Table 1'!$B$13:$C$33,2,FALSE)/12*1000*Study_MW,0)</f>
        <v>127375.50637441743</v>
      </c>
      <c r="E251" s="180">
        <f t="shared" si="68"/>
        <v>408957.44579924201</v>
      </c>
      <c r="F251" s="179">
        <f>IF(J251&gt;2036,F239*IF(AND(MONTH(B251)=2,OR(J239=2036,J239=2040)),28/29,1),INDEX([12]Delta!$F$1:$EE$65554,$L$14,$I251))</f>
        <v>7200</v>
      </c>
      <c r="G251" s="181">
        <f t="shared" si="69"/>
        <v>56.799645249894724</v>
      </c>
      <c r="I251" s="77">
        <f t="shared" si="70"/>
        <v>128</v>
      </c>
      <c r="J251" s="73">
        <f t="shared" si="65"/>
        <v>2039</v>
      </c>
      <c r="K251" s="78">
        <f t="shared" si="66"/>
        <v>51075</v>
      </c>
      <c r="M251" s="41">
        <v>2.1000000000000001E-2</v>
      </c>
      <c r="O251" s="177"/>
      <c r="P251" s="177"/>
      <c r="T251" s="177"/>
    </row>
    <row r="252" spans="2:20" hidden="1" outlineLevel="1" collapsed="1">
      <c r="B252" s="195">
        <f t="shared" si="63"/>
        <v>51105</v>
      </c>
      <c r="C252" s="182">
        <f t="shared" si="67"/>
        <v>348343.40075173602</v>
      </c>
      <c r="D252" s="183">
        <f>IF(ISNUMBER($F252)*SUM(F252:F263)&lt;&gt;0,VLOOKUP($J252,'Table 1'!$B$13:$C$33,2,FALSE)/12*1000*Study_MW,0)</f>
        <v>127375.50637441743</v>
      </c>
      <c r="E252" s="183">
        <f t="shared" si="68"/>
        <v>475718.90712615347</v>
      </c>
      <c r="F252" s="182">
        <f>IF(J252&gt;2036,F240*IF(AND(MONTH(B252)=2,OR(J240=2036,J240=2040)),28/29,1),INDEX([12]Delta!$F$1:$EE$65554,$L$14,$I252))</f>
        <v>7440</v>
      </c>
      <c r="G252" s="184">
        <f t="shared" si="69"/>
        <v>63.940713323407728</v>
      </c>
      <c r="I252" s="64">
        <f t="shared" si="70"/>
        <v>129</v>
      </c>
      <c r="J252" s="73">
        <f t="shared" si="65"/>
        <v>2039</v>
      </c>
      <c r="K252" s="82">
        <f t="shared" si="66"/>
        <v>51105</v>
      </c>
      <c r="M252" s="41">
        <v>2.1000000000000001E-2</v>
      </c>
      <c r="O252" s="177"/>
      <c r="P252" s="177"/>
      <c r="T252" s="177"/>
    </row>
    <row r="253" spans="2:20" hidden="1" outlineLevel="1">
      <c r="B253" s="193"/>
      <c r="C253" s="185"/>
      <c r="D253" s="186"/>
      <c r="E253" s="186"/>
      <c r="F253" s="185"/>
      <c r="G253" s="187"/>
      <c r="I253" s="60">
        <f>I133</f>
        <v>1</v>
      </c>
      <c r="J253" s="73">
        <f t="shared" si="65"/>
        <v>1900</v>
      </c>
      <c r="K253" s="74" t="str">
        <f t="shared" si="66"/>
        <v/>
      </c>
      <c r="M253" s="41" t="e">
        <v>#N/A</v>
      </c>
      <c r="O253" s="177"/>
      <c r="P253" s="177"/>
      <c r="T253" s="177"/>
    </row>
    <row r="254" spans="2:20" hidden="1" outlineLevel="1">
      <c r="B254" s="194"/>
      <c r="C254" s="179"/>
      <c r="D254" s="180"/>
      <c r="E254" s="180"/>
      <c r="F254" s="179"/>
      <c r="G254" s="181"/>
      <c r="I254" s="77">
        <f t="shared" si="70"/>
        <v>2</v>
      </c>
      <c r="J254" s="73">
        <f t="shared" si="65"/>
        <v>1900</v>
      </c>
      <c r="K254" s="78" t="str">
        <f t="shared" si="66"/>
        <v/>
      </c>
      <c r="M254" s="41" t="e">
        <v>#N/A</v>
      </c>
      <c r="O254" s="177"/>
      <c r="P254" s="177"/>
      <c r="T254" s="177"/>
    </row>
    <row r="255" spans="2:20" hidden="1" outlineLevel="1">
      <c r="B255" s="194"/>
      <c r="C255" s="179"/>
      <c r="D255" s="180"/>
      <c r="E255" s="180"/>
      <c r="F255" s="179"/>
      <c r="G255" s="181"/>
      <c r="I255" s="77">
        <f t="shared" si="70"/>
        <v>3</v>
      </c>
      <c r="J255" s="73">
        <f t="shared" si="65"/>
        <v>1900</v>
      </c>
      <c r="K255" s="78" t="str">
        <f t="shared" si="66"/>
        <v/>
      </c>
      <c r="M255" s="41" t="e">
        <v>#N/A</v>
      </c>
      <c r="O255" s="177"/>
      <c r="P255" s="177"/>
      <c r="T255" s="177"/>
    </row>
    <row r="256" spans="2:20" hidden="1" outlineLevel="1">
      <c r="B256" s="194"/>
      <c r="C256" s="179"/>
      <c r="D256" s="180"/>
      <c r="E256" s="180"/>
      <c r="F256" s="179"/>
      <c r="G256" s="181"/>
      <c r="I256" s="77">
        <f t="shared" si="70"/>
        <v>4</v>
      </c>
      <c r="J256" s="73">
        <f t="shared" si="65"/>
        <v>1900</v>
      </c>
      <c r="K256" s="78" t="str">
        <f t="shared" si="66"/>
        <v/>
      </c>
      <c r="M256" s="41" t="e">
        <v>#N/A</v>
      </c>
      <c r="O256" s="177"/>
      <c r="P256" s="177"/>
      <c r="T256" s="177"/>
    </row>
    <row r="257" spans="2:20" hidden="1" outlineLevel="1">
      <c r="B257" s="194"/>
      <c r="C257" s="179"/>
      <c r="D257" s="180"/>
      <c r="E257" s="180"/>
      <c r="F257" s="179"/>
      <c r="G257" s="181"/>
      <c r="I257" s="77">
        <f t="shared" si="70"/>
        <v>5</v>
      </c>
      <c r="J257" s="73">
        <f t="shared" ref="J257:J264" si="71">YEAR(B257)</f>
        <v>1900</v>
      </c>
      <c r="K257" s="78" t="str">
        <f t="shared" ref="K257:K264" si="72">IF(ISNUMBER(F257),IF(F257&lt;&gt;0,B257,""),"")</f>
        <v/>
      </c>
      <c r="M257" s="41" t="e">
        <v>#N/A</v>
      </c>
      <c r="O257" s="177"/>
      <c r="P257" s="177"/>
      <c r="T257" s="177"/>
    </row>
    <row r="258" spans="2:20" hidden="1" outlineLevel="1">
      <c r="B258" s="194"/>
      <c r="C258" s="179"/>
      <c r="D258" s="180"/>
      <c r="E258" s="180"/>
      <c r="F258" s="179"/>
      <c r="G258" s="181"/>
      <c r="I258" s="77">
        <f t="shared" si="70"/>
        <v>6</v>
      </c>
      <c r="J258" s="73">
        <f t="shared" si="71"/>
        <v>1900</v>
      </c>
      <c r="K258" s="78" t="str">
        <f t="shared" si="72"/>
        <v/>
      </c>
      <c r="M258" s="41" t="e">
        <v>#N/A</v>
      </c>
      <c r="O258" s="177"/>
      <c r="P258" s="177"/>
      <c r="T258" s="177"/>
    </row>
    <row r="259" spans="2:20" hidden="1" outlineLevel="1">
      <c r="B259" s="194"/>
      <c r="C259" s="179"/>
      <c r="D259" s="180"/>
      <c r="E259" s="180"/>
      <c r="F259" s="179"/>
      <c r="G259" s="181"/>
      <c r="I259" s="77">
        <f t="shared" si="70"/>
        <v>7</v>
      </c>
      <c r="J259" s="73">
        <f t="shared" si="71"/>
        <v>1900</v>
      </c>
      <c r="K259" s="78" t="str">
        <f t="shared" si="72"/>
        <v/>
      </c>
      <c r="M259" s="41" t="e">
        <v>#N/A</v>
      </c>
      <c r="O259" s="177"/>
      <c r="P259" s="177"/>
    </row>
    <row r="260" spans="2:20" hidden="1" outlineLevel="1">
      <c r="B260" s="194"/>
      <c r="C260" s="179"/>
      <c r="D260" s="180"/>
      <c r="E260" s="180"/>
      <c r="F260" s="179"/>
      <c r="G260" s="181"/>
      <c r="I260" s="77">
        <f t="shared" si="70"/>
        <v>8</v>
      </c>
      <c r="J260" s="73">
        <f t="shared" si="71"/>
        <v>1900</v>
      </c>
      <c r="K260" s="78" t="str">
        <f t="shared" si="72"/>
        <v/>
      </c>
      <c r="M260" s="41" t="e">
        <v>#N/A</v>
      </c>
      <c r="O260" s="177"/>
      <c r="P260" s="177"/>
    </row>
    <row r="261" spans="2:20" hidden="1" outlineLevel="1">
      <c r="B261" s="194"/>
      <c r="C261" s="179"/>
      <c r="D261" s="180"/>
      <c r="E261" s="180"/>
      <c r="F261" s="179"/>
      <c r="G261" s="181"/>
      <c r="I261" s="77">
        <f t="shared" si="70"/>
        <v>9</v>
      </c>
      <c r="J261" s="73">
        <f t="shared" si="71"/>
        <v>1900</v>
      </c>
      <c r="K261" s="78" t="str">
        <f t="shared" si="72"/>
        <v/>
      </c>
      <c r="M261" s="41" t="e">
        <v>#N/A</v>
      </c>
      <c r="O261" s="177"/>
      <c r="P261" s="177"/>
    </row>
    <row r="262" spans="2:20" hidden="1" outlineLevel="1">
      <c r="B262" s="194"/>
      <c r="C262" s="179"/>
      <c r="D262" s="180"/>
      <c r="E262" s="180"/>
      <c r="F262" s="179"/>
      <c r="G262" s="181"/>
      <c r="I262" s="77">
        <f t="shared" si="70"/>
        <v>10</v>
      </c>
      <c r="J262" s="73">
        <f t="shared" si="71"/>
        <v>1900</v>
      </c>
      <c r="K262" s="78" t="str">
        <f t="shared" si="72"/>
        <v/>
      </c>
      <c r="M262" s="41" t="e">
        <v>#N/A</v>
      </c>
    </row>
    <row r="263" spans="2:20" hidden="1" outlineLevel="1">
      <c r="B263" s="194"/>
      <c r="C263" s="179"/>
      <c r="D263" s="180"/>
      <c r="E263" s="180"/>
      <c r="F263" s="179"/>
      <c r="G263" s="181"/>
      <c r="I263" s="77">
        <f t="shared" si="70"/>
        <v>11</v>
      </c>
      <c r="J263" s="73">
        <f t="shared" si="71"/>
        <v>1900</v>
      </c>
      <c r="K263" s="78" t="str">
        <f t="shared" si="72"/>
        <v/>
      </c>
      <c r="M263" s="41" t="e">
        <v>#N/A</v>
      </c>
    </row>
    <row r="264" spans="2:20" hidden="1" outlineLevel="1">
      <c r="B264" s="195"/>
      <c r="C264" s="182"/>
      <c r="D264" s="183"/>
      <c r="E264" s="183"/>
      <c r="F264" s="182"/>
      <c r="G264" s="184"/>
      <c r="I264" s="64">
        <f t="shared" si="70"/>
        <v>12</v>
      </c>
      <c r="J264" s="73">
        <f t="shared" si="71"/>
        <v>1900</v>
      </c>
      <c r="K264" s="82" t="str">
        <f t="shared" si="72"/>
        <v/>
      </c>
      <c r="M264" s="41" t="e">
        <v>#N/A</v>
      </c>
    </row>
    <row r="265" spans="2:20" hidden="1" outlineLevel="1">
      <c r="B265" s="193"/>
      <c r="C265" s="185"/>
      <c r="D265" s="186"/>
      <c r="E265" s="186"/>
      <c r="F265" s="185"/>
      <c r="G265" s="187"/>
      <c r="I265" s="60">
        <f>I145</f>
        <v>14</v>
      </c>
      <c r="J265" s="73">
        <f t="shared" ref="J265:J276" si="73">YEAR(B265)</f>
        <v>1900</v>
      </c>
      <c r="K265" s="74" t="str">
        <f t="shared" ref="K265:K276" si="74">IF(ISNUMBER(F265),IF(F265&lt;&gt;0,B265,""),"")</f>
        <v/>
      </c>
      <c r="M265" s="41" t="e">
        <v>#N/A</v>
      </c>
      <c r="O265" s="177"/>
      <c r="P265" s="177"/>
      <c r="T265" s="177"/>
    </row>
    <row r="266" spans="2:20" hidden="1" outlineLevel="1">
      <c r="B266" s="194"/>
      <c r="C266" s="179"/>
      <c r="D266" s="180"/>
      <c r="E266" s="180"/>
      <c r="F266" s="179"/>
      <c r="G266" s="181"/>
      <c r="I266" s="77">
        <f t="shared" ref="I266:I276" si="75">I146</f>
        <v>15</v>
      </c>
      <c r="J266" s="73">
        <f t="shared" si="73"/>
        <v>1900</v>
      </c>
      <c r="K266" s="78" t="str">
        <f t="shared" si="74"/>
        <v/>
      </c>
      <c r="M266" s="41" t="e">
        <v>#N/A</v>
      </c>
      <c r="O266" s="177"/>
      <c r="P266" s="177"/>
      <c r="T266" s="177"/>
    </row>
    <row r="267" spans="2:20" hidden="1" outlineLevel="1">
      <c r="B267" s="194"/>
      <c r="C267" s="179"/>
      <c r="D267" s="180"/>
      <c r="E267" s="180"/>
      <c r="F267" s="179"/>
      <c r="G267" s="181"/>
      <c r="I267" s="77">
        <f t="shared" si="75"/>
        <v>16</v>
      </c>
      <c r="J267" s="73">
        <f t="shared" si="73"/>
        <v>1900</v>
      </c>
      <c r="K267" s="78" t="str">
        <f t="shared" si="74"/>
        <v/>
      </c>
      <c r="M267" s="41" t="e">
        <v>#N/A</v>
      </c>
      <c r="O267" s="177"/>
      <c r="P267" s="177"/>
      <c r="T267" s="177"/>
    </row>
    <row r="268" spans="2:20" hidden="1" outlineLevel="1">
      <c r="B268" s="194"/>
      <c r="C268" s="179"/>
      <c r="D268" s="180"/>
      <c r="E268" s="180"/>
      <c r="F268" s="179"/>
      <c r="G268" s="181"/>
      <c r="I268" s="77">
        <f t="shared" si="75"/>
        <v>17</v>
      </c>
      <c r="J268" s="73">
        <f t="shared" si="73"/>
        <v>1900</v>
      </c>
      <c r="K268" s="78" t="str">
        <f t="shared" si="74"/>
        <v/>
      </c>
      <c r="M268" s="41" t="e">
        <v>#N/A</v>
      </c>
      <c r="O268" s="177"/>
      <c r="P268" s="177"/>
      <c r="T268" s="177"/>
    </row>
    <row r="269" spans="2:20" hidden="1" outlineLevel="1">
      <c r="B269" s="194"/>
      <c r="C269" s="179"/>
      <c r="D269" s="180"/>
      <c r="E269" s="180"/>
      <c r="F269" s="179"/>
      <c r="G269" s="181"/>
      <c r="I269" s="77">
        <f t="shared" si="75"/>
        <v>18</v>
      </c>
      <c r="J269" s="73">
        <f t="shared" si="73"/>
        <v>1900</v>
      </c>
      <c r="K269" s="78" t="str">
        <f t="shared" si="74"/>
        <v/>
      </c>
      <c r="M269" s="41" t="e">
        <v>#N/A</v>
      </c>
      <c r="O269" s="177"/>
      <c r="P269" s="177"/>
      <c r="T269" s="177"/>
    </row>
    <row r="270" spans="2:20" hidden="1" outlineLevel="1">
      <c r="B270" s="194"/>
      <c r="C270" s="179"/>
      <c r="D270" s="180"/>
      <c r="E270" s="180"/>
      <c r="F270" s="179"/>
      <c r="G270" s="181"/>
      <c r="I270" s="77">
        <f t="shared" si="75"/>
        <v>19</v>
      </c>
      <c r="J270" s="73">
        <f t="shared" si="73"/>
        <v>1900</v>
      </c>
      <c r="K270" s="78" t="str">
        <f t="shared" si="74"/>
        <v/>
      </c>
      <c r="M270" s="41" t="e">
        <v>#N/A</v>
      </c>
      <c r="O270" s="177"/>
      <c r="P270" s="177"/>
      <c r="T270" s="177"/>
    </row>
    <row r="271" spans="2:20" hidden="1" outlineLevel="1">
      <c r="B271" s="194"/>
      <c r="C271" s="179"/>
      <c r="D271" s="180"/>
      <c r="E271" s="180"/>
      <c r="F271" s="179"/>
      <c r="G271" s="181"/>
      <c r="I271" s="77">
        <f t="shared" si="75"/>
        <v>20</v>
      </c>
      <c r="J271" s="73">
        <f t="shared" si="73"/>
        <v>1900</v>
      </c>
      <c r="K271" s="78" t="str">
        <f t="shared" si="74"/>
        <v/>
      </c>
      <c r="M271" s="41" t="e">
        <v>#N/A</v>
      </c>
      <c r="O271" s="177"/>
      <c r="P271" s="177"/>
    </row>
    <row r="272" spans="2:20" hidden="1" outlineLevel="1">
      <c r="B272" s="194"/>
      <c r="C272" s="179"/>
      <c r="D272" s="180"/>
      <c r="E272" s="180"/>
      <c r="F272" s="179"/>
      <c r="G272" s="181"/>
      <c r="I272" s="77">
        <f t="shared" si="75"/>
        <v>21</v>
      </c>
      <c r="J272" s="73">
        <f t="shared" si="73"/>
        <v>1900</v>
      </c>
      <c r="K272" s="78" t="str">
        <f t="shared" si="74"/>
        <v/>
      </c>
      <c r="M272" s="41" t="e">
        <v>#N/A</v>
      </c>
      <c r="O272" s="177"/>
      <c r="P272" s="177"/>
    </row>
    <row r="273" spans="2:16" hidden="1" outlineLevel="1">
      <c r="B273" s="194"/>
      <c r="C273" s="179"/>
      <c r="D273" s="180"/>
      <c r="E273" s="180"/>
      <c r="F273" s="179"/>
      <c r="G273" s="181"/>
      <c r="I273" s="77">
        <f t="shared" si="75"/>
        <v>22</v>
      </c>
      <c r="J273" s="73">
        <f t="shared" si="73"/>
        <v>1900</v>
      </c>
      <c r="K273" s="78" t="str">
        <f t="shared" si="74"/>
        <v/>
      </c>
      <c r="M273" s="41" t="e">
        <v>#N/A</v>
      </c>
      <c r="O273" s="177"/>
      <c r="P273" s="177"/>
    </row>
    <row r="274" spans="2:16" hidden="1" outlineLevel="1">
      <c r="B274" s="194"/>
      <c r="C274" s="179"/>
      <c r="D274" s="180"/>
      <c r="E274" s="180"/>
      <c r="F274" s="179"/>
      <c r="G274" s="181"/>
      <c r="I274" s="77">
        <f t="shared" si="75"/>
        <v>23</v>
      </c>
      <c r="J274" s="73">
        <f t="shared" si="73"/>
        <v>1900</v>
      </c>
      <c r="K274" s="78" t="str">
        <f t="shared" si="74"/>
        <v/>
      </c>
      <c r="M274" s="41" t="e">
        <v>#N/A</v>
      </c>
    </row>
    <row r="275" spans="2:16" hidden="1" outlineLevel="1">
      <c r="B275" s="194"/>
      <c r="C275" s="179"/>
      <c r="D275" s="180"/>
      <c r="E275" s="180"/>
      <c r="F275" s="179"/>
      <c r="G275" s="181"/>
      <c r="I275" s="77">
        <f t="shared" si="75"/>
        <v>24</v>
      </c>
      <c r="J275" s="73">
        <f t="shared" si="73"/>
        <v>1900</v>
      </c>
      <c r="K275" s="78" t="str">
        <f t="shared" si="74"/>
        <v/>
      </c>
      <c r="M275" s="41" t="e">
        <v>#N/A</v>
      </c>
    </row>
    <row r="276" spans="2:16" hidden="1" outlineLevel="1">
      <c r="B276" s="195"/>
      <c r="C276" s="182"/>
      <c r="D276" s="183"/>
      <c r="E276" s="183"/>
      <c r="F276" s="182"/>
      <c r="G276" s="184"/>
      <c r="I276" s="64">
        <f t="shared" si="75"/>
        <v>25</v>
      </c>
      <c r="J276" s="73">
        <f t="shared" si="73"/>
        <v>1900</v>
      </c>
      <c r="K276" s="82" t="str">
        <f t="shared" si="74"/>
        <v/>
      </c>
      <c r="M276" s="41" t="e">
        <v>#N/A</v>
      </c>
    </row>
    <row r="277" spans="2:16" collapsed="1"/>
  </sheetData>
  <printOptions horizontalCentered="1"/>
  <pageMargins left="0.25" right="0.25" top="0.75" bottom="0.75" header="0.3" footer="0.3"/>
  <pageSetup scale="86" orientation="portrait" r:id="rId1"/>
  <headerFooter alignWithMargins="0">
    <oddFooter>&amp;L&amp;8NPC Group - &amp;F   ( &amp;A )&amp;C &amp;R &amp;8&amp;D 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93"/>
  <sheetViews>
    <sheetView view="pageBreakPreview" topLeftCell="A2" zoomScale="60" zoomScaleNormal="80" workbookViewId="0">
      <selection activeCell="A2" sqref="A1:XFD1048576"/>
    </sheetView>
  </sheetViews>
  <sheetFormatPr defaultColWidth="9.33203125" defaultRowHeight="13.2"/>
  <cols>
    <col min="1" max="1" width="2.77734375" style="85" customWidth="1"/>
    <col min="2" max="2" width="10.77734375" style="85" customWidth="1"/>
    <col min="3" max="3" width="14.109375" style="85" customWidth="1"/>
    <col min="4" max="4" width="12.33203125" style="85" customWidth="1"/>
    <col min="5" max="5" width="10" style="85" customWidth="1"/>
    <col min="6" max="6" width="10.44140625" style="85" customWidth="1"/>
    <col min="7" max="7" width="10.44140625" style="85" bestFit="1" customWidth="1"/>
    <col min="8" max="8" width="11.6640625" style="85" bestFit="1" customWidth="1"/>
    <col min="9" max="9" width="11.109375" style="85" customWidth="1"/>
    <col min="10" max="10" width="12" style="85" bestFit="1" customWidth="1"/>
    <col min="11" max="11" width="14.109375" style="85" customWidth="1"/>
    <col min="12" max="12" width="14.33203125" style="85" customWidth="1"/>
    <col min="13" max="13" width="9.33203125" style="85"/>
    <col min="14" max="14" width="9.33203125" style="85" customWidth="1"/>
    <col min="15" max="20" width="11.33203125" style="85" customWidth="1"/>
    <col min="21" max="21" width="10.33203125" style="85" customWidth="1"/>
    <col min="22" max="22" width="12" style="85" customWidth="1"/>
    <col min="23" max="23" width="11.44140625" style="85" customWidth="1"/>
    <col min="24" max="25" width="9.33203125" style="85"/>
    <col min="26" max="26" width="13.6640625" style="85" customWidth="1"/>
    <col min="27" max="27" width="9.33203125" style="85"/>
    <col min="28" max="29" width="9.33203125" style="118"/>
    <col min="30" max="16384" width="9.33203125" style="85"/>
  </cols>
  <sheetData>
    <row r="1" spans="2:29" ht="15.6" hidden="1">
      <c r="B1" s="1" t="s">
        <v>35</v>
      </c>
      <c r="C1" s="288"/>
      <c r="D1" s="288"/>
      <c r="E1" s="288"/>
      <c r="F1" s="288"/>
      <c r="G1" s="288"/>
      <c r="H1" s="288"/>
      <c r="I1" s="288"/>
      <c r="J1" s="288"/>
      <c r="K1" s="288"/>
    </row>
    <row r="2" spans="2:29" ht="15.6">
      <c r="B2" s="1"/>
      <c r="C2" s="288"/>
      <c r="D2" s="288"/>
      <c r="E2" s="288"/>
      <c r="F2" s="288"/>
      <c r="G2" s="288"/>
      <c r="H2" s="288"/>
      <c r="I2" s="288"/>
      <c r="J2" s="288"/>
      <c r="K2" s="288"/>
    </row>
    <row r="3" spans="2:29" ht="15.6">
      <c r="B3" s="1" t="s">
        <v>56</v>
      </c>
      <c r="C3" s="288"/>
      <c r="D3" s="288"/>
      <c r="E3" s="288"/>
      <c r="F3" s="288"/>
      <c r="G3" s="288"/>
      <c r="H3" s="288"/>
      <c r="I3" s="288"/>
      <c r="J3" s="288"/>
      <c r="K3" s="288"/>
      <c r="U3" s="118"/>
      <c r="V3" s="118"/>
      <c r="W3" s="118"/>
      <c r="X3" s="118"/>
      <c r="Y3" s="118"/>
      <c r="Z3" s="118"/>
      <c r="AA3" s="118"/>
    </row>
    <row r="4" spans="2:29" ht="15.6">
      <c r="B4" s="1" t="s">
        <v>138</v>
      </c>
      <c r="C4" s="288"/>
      <c r="D4" s="288"/>
      <c r="E4" s="288"/>
      <c r="F4" s="288"/>
      <c r="G4" s="288"/>
      <c r="H4" s="288"/>
      <c r="I4" s="288"/>
      <c r="J4" s="288"/>
      <c r="K4" s="288"/>
      <c r="U4" s="118"/>
      <c r="V4" s="118"/>
      <c r="W4" s="118"/>
      <c r="X4" s="118"/>
      <c r="Y4" s="118"/>
      <c r="Z4" s="118"/>
      <c r="AA4" s="118"/>
    </row>
    <row r="5" spans="2:29" ht="15.6">
      <c r="B5" s="1" t="str">
        <f>C52</f>
        <v>Naughton - 185 MW - SCCT Frame "F" x1 - East Side Resource (6,050')</v>
      </c>
      <c r="C5" s="288"/>
      <c r="D5" s="288"/>
      <c r="E5" s="288"/>
      <c r="F5" s="288"/>
      <c r="G5" s="288"/>
      <c r="H5" s="288"/>
      <c r="I5" s="288"/>
      <c r="J5" s="288"/>
      <c r="K5" s="288"/>
    </row>
    <row r="6" spans="2:29" ht="15.6">
      <c r="B6" s="1"/>
      <c r="C6" s="288"/>
      <c r="D6" s="288"/>
      <c r="E6" s="288"/>
      <c r="F6" s="288"/>
      <c r="G6" s="288"/>
      <c r="H6" s="288"/>
      <c r="I6" s="288"/>
      <c r="K6" s="289"/>
      <c r="T6" s="86"/>
      <c r="U6" s="86"/>
      <c r="V6" s="86"/>
      <c r="W6" s="86"/>
      <c r="X6" s="86"/>
      <c r="Y6" s="86"/>
      <c r="Z6" s="86"/>
      <c r="AA6" s="86"/>
      <c r="AB6" s="120"/>
      <c r="AC6" s="120"/>
    </row>
    <row r="7" spans="2:29">
      <c r="B7" s="290"/>
      <c r="C7" s="290"/>
      <c r="D7" s="290"/>
      <c r="E7" s="290"/>
      <c r="F7" s="290"/>
      <c r="G7" s="290"/>
      <c r="H7" s="290"/>
      <c r="I7" s="288"/>
      <c r="J7" s="86"/>
      <c r="K7" s="86"/>
      <c r="L7" s="86"/>
      <c r="M7" s="86"/>
      <c r="N7" s="86"/>
      <c r="T7" s="86"/>
      <c r="U7" s="120"/>
      <c r="V7" s="120"/>
      <c r="W7" s="120"/>
      <c r="X7" s="120"/>
      <c r="Y7" s="120"/>
      <c r="Z7" s="120"/>
      <c r="AA7" s="120"/>
      <c r="AB7" s="120"/>
      <c r="AC7" s="120"/>
    </row>
    <row r="8" spans="2:29" ht="51.75" customHeight="1">
      <c r="B8" s="16" t="s">
        <v>0</v>
      </c>
      <c r="C8" s="17" t="s">
        <v>10</v>
      </c>
      <c r="D8" s="17" t="s">
        <v>11</v>
      </c>
      <c r="E8" s="17" t="s">
        <v>12</v>
      </c>
      <c r="F8" s="17" t="s">
        <v>13</v>
      </c>
      <c r="G8" s="17" t="s">
        <v>113</v>
      </c>
      <c r="H8" s="17" t="s">
        <v>114</v>
      </c>
      <c r="I8" s="291" t="s">
        <v>21</v>
      </c>
      <c r="J8" s="291" t="s">
        <v>115</v>
      </c>
      <c r="K8" s="17" t="s">
        <v>52</v>
      </c>
      <c r="L8" s="122" t="s">
        <v>225</v>
      </c>
      <c r="T8" s="86"/>
      <c r="U8" s="120"/>
      <c r="V8" s="120"/>
      <c r="W8" s="120"/>
      <c r="X8" s="120"/>
      <c r="Y8" s="120"/>
      <c r="Z8" s="120"/>
      <c r="AA8" s="120"/>
      <c r="AB8" s="120"/>
      <c r="AC8" s="120"/>
    </row>
    <row r="9" spans="2:29" ht="48" customHeight="1">
      <c r="B9" s="292"/>
      <c r="C9" s="18" t="s">
        <v>8</v>
      </c>
      <c r="D9" s="19" t="s">
        <v>9</v>
      </c>
      <c r="E9" s="19" t="s">
        <v>9</v>
      </c>
      <c r="F9" s="18" t="s">
        <v>31</v>
      </c>
      <c r="G9" s="19" t="s">
        <v>9</v>
      </c>
      <c r="H9" s="19" t="s">
        <v>9</v>
      </c>
      <c r="I9" s="19" t="s">
        <v>116</v>
      </c>
      <c r="J9" s="18" t="s">
        <v>31</v>
      </c>
      <c r="K9" s="18" t="s">
        <v>31</v>
      </c>
      <c r="L9" s="125" t="s">
        <v>9</v>
      </c>
      <c r="T9" s="86"/>
      <c r="U9" s="120"/>
      <c r="V9" s="120"/>
      <c r="W9" s="120"/>
      <c r="X9" s="120"/>
      <c r="Y9" s="120"/>
      <c r="Z9" s="378"/>
      <c r="AA9" s="378"/>
      <c r="AB9" s="120"/>
      <c r="AC9" s="120"/>
    </row>
    <row r="10" spans="2:29">
      <c r="C10" s="293" t="s">
        <v>1</v>
      </c>
      <c r="D10" s="293" t="s">
        <v>2</v>
      </c>
      <c r="E10" s="293" t="s">
        <v>3</v>
      </c>
      <c r="F10" s="293" t="s">
        <v>4</v>
      </c>
      <c r="G10" s="293" t="s">
        <v>5</v>
      </c>
      <c r="H10" s="293" t="s">
        <v>7</v>
      </c>
      <c r="I10" s="293" t="s">
        <v>22</v>
      </c>
      <c r="J10" s="293" t="s">
        <v>23</v>
      </c>
      <c r="K10" s="293" t="s">
        <v>24</v>
      </c>
      <c r="L10" s="126" t="s">
        <v>24</v>
      </c>
      <c r="T10" s="86"/>
      <c r="U10" s="120"/>
      <c r="V10" s="120"/>
      <c r="W10" s="120"/>
      <c r="X10" s="120"/>
      <c r="Y10" s="120"/>
      <c r="Z10" s="120"/>
      <c r="AA10" s="120"/>
      <c r="AB10" s="120"/>
      <c r="AC10" s="120"/>
    </row>
    <row r="11" spans="2:29" ht="6" customHeight="1">
      <c r="L11" s="120"/>
      <c r="T11" s="86"/>
      <c r="U11" s="120"/>
      <c r="V11" s="120"/>
      <c r="W11" s="120"/>
      <c r="X11" s="120"/>
      <c r="Y11" s="120"/>
      <c r="Z11" s="120"/>
      <c r="AA11" s="120"/>
      <c r="AB11" s="120"/>
      <c r="AC11" s="120"/>
    </row>
    <row r="12" spans="2:29" ht="15.6">
      <c r="B12" s="43" t="str">
        <f>C52</f>
        <v>Naughton - 185 MW - SCCT Frame "F" x1 - East Side Resource (6,050')</v>
      </c>
      <c r="C12" s="86"/>
      <c r="E12" s="86"/>
      <c r="F12" s="86"/>
      <c r="G12" s="86"/>
      <c r="H12" s="86"/>
      <c r="I12" s="290"/>
      <c r="J12" s="290"/>
      <c r="K12" s="290"/>
      <c r="L12" s="120"/>
      <c r="T12" s="86"/>
      <c r="U12" s="120"/>
      <c r="V12" s="120"/>
      <c r="W12" s="120"/>
      <c r="X12" s="120"/>
      <c r="Y12" s="120"/>
      <c r="Z12" s="120"/>
      <c r="AA12" s="120"/>
      <c r="AB12" s="120"/>
      <c r="AC12" s="120"/>
    </row>
    <row r="13" spans="2:29" ht="18.75" customHeight="1">
      <c r="B13" s="294"/>
      <c r="C13" s="295"/>
      <c r="D13" s="296"/>
      <c r="E13" s="297"/>
      <c r="F13" s="297"/>
      <c r="G13" s="298"/>
      <c r="H13" s="298"/>
      <c r="I13" s="298"/>
      <c r="J13" s="298"/>
      <c r="K13" s="298"/>
      <c r="L13" s="129"/>
      <c r="T13" s="86"/>
      <c r="U13" s="165"/>
      <c r="V13" s="161"/>
      <c r="W13" s="161"/>
      <c r="X13" s="161"/>
      <c r="Y13" s="120"/>
      <c r="Z13" s="161"/>
      <c r="AA13" s="161"/>
      <c r="AB13" s="120"/>
      <c r="AC13" s="120"/>
    </row>
    <row r="14" spans="2:29">
      <c r="B14" s="294">
        <v>2016</v>
      </c>
      <c r="C14" s="295"/>
      <c r="D14" s="296"/>
      <c r="E14" s="297"/>
      <c r="F14" s="297"/>
      <c r="G14" s="298"/>
      <c r="H14" s="298"/>
      <c r="I14" s="298"/>
      <c r="J14" s="298"/>
      <c r="K14" s="298"/>
      <c r="L14" s="129"/>
      <c r="T14" s="86"/>
      <c r="U14" s="120"/>
      <c r="V14" s="120"/>
      <c r="W14" s="161"/>
      <c r="X14" s="161"/>
      <c r="Y14" s="120"/>
      <c r="Z14" s="161"/>
      <c r="AA14" s="161"/>
      <c r="AB14" s="120"/>
      <c r="AC14" s="120"/>
    </row>
    <row r="15" spans="2:29">
      <c r="B15" s="294">
        <f t="shared" ref="B15:B40" si="0">B14+1</f>
        <v>2017</v>
      </c>
      <c r="C15" s="299"/>
      <c r="D15" s="296"/>
      <c r="E15" s="296"/>
      <c r="F15" s="296"/>
      <c r="G15" s="300"/>
      <c r="H15" s="300"/>
      <c r="I15" s="298"/>
      <c r="J15" s="298"/>
      <c r="K15" s="298"/>
      <c r="L15" s="129">
        <f>(E15+F15+G15)</f>
        <v>0</v>
      </c>
      <c r="M15" s="41"/>
      <c r="T15" s="86"/>
      <c r="U15" s="120"/>
      <c r="V15" s="120"/>
      <c r="W15" s="161"/>
      <c r="X15" s="161"/>
      <c r="Y15" s="120"/>
      <c r="Z15" s="161"/>
      <c r="AA15" s="161"/>
      <c r="AB15" s="120"/>
      <c r="AC15" s="120"/>
    </row>
    <row r="16" spans="2:29">
      <c r="B16" s="294">
        <f t="shared" si="0"/>
        <v>2018</v>
      </c>
      <c r="C16" s="295"/>
      <c r="D16" s="296"/>
      <c r="E16" s="129"/>
      <c r="F16" s="297">
        <f>$J$63</f>
        <v>7.76</v>
      </c>
      <c r="G16" s="298"/>
      <c r="H16" s="298"/>
      <c r="I16" s="298"/>
      <c r="J16" s="298"/>
      <c r="K16" s="298"/>
      <c r="L16" s="129">
        <f t="shared" ref="L16:L40" si="1">(E16+F16+G16)</f>
        <v>7.76</v>
      </c>
      <c r="M16" s="41"/>
      <c r="T16" s="86"/>
      <c r="U16" s="165"/>
      <c r="V16" s="161"/>
      <c r="W16" s="161"/>
      <c r="X16" s="379"/>
      <c r="Y16" s="120"/>
      <c r="Z16" s="161"/>
      <c r="AA16" s="161"/>
      <c r="AB16" s="120"/>
      <c r="AC16" s="120"/>
    </row>
    <row r="17" spans="2:29">
      <c r="B17" s="294">
        <f t="shared" si="0"/>
        <v>2019</v>
      </c>
      <c r="C17" s="299"/>
      <c r="D17" s="129"/>
      <c r="E17" s="129"/>
      <c r="F17" s="129">
        <f t="shared" ref="F17:F36" si="2">ROUND(F16*(1+(IFERROR(INDEX($D$81:$D$89,MATCH($B17,$C$81:$C$89,0),1),0)+IFERROR(INDEX($G$81:$G$89,MATCH($B17,$F$81:$F$89,0),1),0)+IFERROR(INDEX($J$81:$J$89,MATCH($B17,$I$81:$I$89,0),1),0))),2)</f>
        <v>7.9</v>
      </c>
      <c r="G17" s="298"/>
      <c r="H17" s="298"/>
      <c r="I17" s="298"/>
      <c r="J17" s="298"/>
      <c r="K17" s="298"/>
      <c r="L17" s="129">
        <f t="shared" si="1"/>
        <v>7.9</v>
      </c>
      <c r="M17" s="41"/>
      <c r="T17" s="86"/>
      <c r="U17" s="165"/>
      <c r="V17" s="120"/>
      <c r="W17" s="161"/>
      <c r="X17" s="379"/>
      <c r="Y17" s="120"/>
      <c r="Z17" s="161"/>
      <c r="AA17" s="161"/>
      <c r="AB17" s="120"/>
      <c r="AC17" s="120"/>
    </row>
    <row r="18" spans="2:29">
      <c r="B18" s="294">
        <f t="shared" si="0"/>
        <v>2020</v>
      </c>
      <c r="C18" s="299"/>
      <c r="D18" s="129"/>
      <c r="E18" s="129"/>
      <c r="F18" s="129">
        <f t="shared" si="2"/>
        <v>8.0500000000000007</v>
      </c>
      <c r="G18" s="298"/>
      <c r="H18" s="298"/>
      <c r="I18" s="298"/>
      <c r="J18" s="298"/>
      <c r="K18" s="298"/>
      <c r="L18" s="129">
        <f t="shared" si="1"/>
        <v>8.0500000000000007</v>
      </c>
      <c r="M18" s="41"/>
      <c r="T18" s="86"/>
      <c r="U18" s="165"/>
      <c r="V18" s="120"/>
      <c r="W18" s="161"/>
      <c r="X18" s="379"/>
      <c r="Y18" s="120"/>
      <c r="Z18" s="161"/>
      <c r="AA18" s="161"/>
      <c r="AB18" s="120"/>
      <c r="AC18" s="120"/>
    </row>
    <row r="19" spans="2:29">
      <c r="B19" s="294">
        <f t="shared" si="0"/>
        <v>2021</v>
      </c>
      <c r="C19" s="299"/>
      <c r="D19" s="129"/>
      <c r="E19" s="129"/>
      <c r="F19" s="129">
        <f t="shared" si="2"/>
        <v>8.2100000000000009</v>
      </c>
      <c r="G19" s="298"/>
      <c r="H19" s="298"/>
      <c r="I19" s="298"/>
      <c r="J19" s="298"/>
      <c r="K19" s="298"/>
      <c r="L19" s="129">
        <f t="shared" si="1"/>
        <v>8.2100000000000009</v>
      </c>
      <c r="M19" s="41"/>
      <c r="T19" s="86"/>
      <c r="U19" s="165"/>
      <c r="V19" s="161"/>
      <c r="W19" s="161"/>
      <c r="X19" s="379"/>
      <c r="Y19" s="161"/>
      <c r="Z19" s="161"/>
      <c r="AA19" s="161"/>
      <c r="AB19" s="120"/>
      <c r="AC19" s="120"/>
    </row>
    <row r="20" spans="2:29">
      <c r="B20" s="294">
        <f t="shared" si="0"/>
        <v>2022</v>
      </c>
      <c r="C20" s="299"/>
      <c r="D20" s="129"/>
      <c r="E20" s="129"/>
      <c r="F20" s="129">
        <f t="shared" si="2"/>
        <v>8.42</v>
      </c>
      <c r="G20" s="298"/>
      <c r="H20" s="298"/>
      <c r="I20" s="298"/>
      <c r="J20" s="298"/>
      <c r="K20" s="298"/>
      <c r="L20" s="129">
        <f t="shared" si="1"/>
        <v>8.42</v>
      </c>
      <c r="M20" s="41"/>
      <c r="T20" s="86"/>
      <c r="U20" s="165"/>
      <c r="V20" s="161"/>
      <c r="W20" s="161"/>
      <c r="X20" s="379"/>
      <c r="Y20" s="161"/>
      <c r="Z20" s="161"/>
      <c r="AA20" s="161"/>
      <c r="AB20" s="120"/>
      <c r="AC20" s="120"/>
    </row>
    <row r="21" spans="2:29">
      <c r="B21" s="294">
        <f t="shared" si="0"/>
        <v>2023</v>
      </c>
      <c r="C21" s="299"/>
      <c r="D21" s="129"/>
      <c r="E21" s="129"/>
      <c r="F21" s="129">
        <f t="shared" si="2"/>
        <v>8.6300000000000008</v>
      </c>
      <c r="G21" s="298"/>
      <c r="H21" s="298"/>
      <c r="I21" s="298"/>
      <c r="J21" s="298"/>
      <c r="K21" s="298"/>
      <c r="L21" s="129">
        <f t="shared" si="1"/>
        <v>8.6300000000000008</v>
      </c>
      <c r="M21" s="41"/>
      <c r="T21" s="86"/>
      <c r="U21" s="165"/>
      <c r="V21" s="161"/>
      <c r="W21" s="161"/>
      <c r="X21" s="379"/>
      <c r="Y21" s="161"/>
      <c r="Z21" s="161"/>
      <c r="AA21" s="161"/>
      <c r="AB21" s="120"/>
      <c r="AC21" s="120"/>
    </row>
    <row r="22" spans="2:29">
      <c r="B22" s="294">
        <f t="shared" si="0"/>
        <v>2024</v>
      </c>
      <c r="C22" s="299"/>
      <c r="D22" s="129"/>
      <c r="E22" s="129"/>
      <c r="F22" s="129">
        <f t="shared" si="2"/>
        <v>8.84</v>
      </c>
      <c r="G22" s="298"/>
      <c r="H22" s="298"/>
      <c r="I22" s="298"/>
      <c r="J22" s="298"/>
      <c r="K22" s="298"/>
      <c r="L22" s="129">
        <f t="shared" si="1"/>
        <v>8.84</v>
      </c>
      <c r="M22" s="41"/>
      <c r="T22" s="86"/>
      <c r="U22" s="165"/>
      <c r="V22" s="161"/>
      <c r="W22" s="161"/>
      <c r="X22" s="379"/>
      <c r="Y22" s="161"/>
      <c r="Z22" s="161"/>
      <c r="AA22" s="161"/>
      <c r="AB22" s="120"/>
      <c r="AC22" s="120"/>
    </row>
    <row r="23" spans="2:29">
      <c r="B23" s="294">
        <f t="shared" si="0"/>
        <v>2025</v>
      </c>
      <c r="C23" s="299"/>
      <c r="D23" s="129"/>
      <c r="E23" s="129"/>
      <c r="F23" s="129">
        <f t="shared" si="2"/>
        <v>9.0399999999999991</v>
      </c>
      <c r="G23" s="298"/>
      <c r="H23" s="298"/>
      <c r="I23" s="298"/>
      <c r="J23" s="298"/>
      <c r="K23" s="298"/>
      <c r="L23" s="129">
        <f t="shared" si="1"/>
        <v>9.0399999999999991</v>
      </c>
      <c r="M23" s="41"/>
      <c r="T23" s="86"/>
      <c r="U23" s="165"/>
      <c r="V23" s="161"/>
      <c r="W23" s="161"/>
      <c r="X23" s="379"/>
      <c r="Y23" s="161"/>
      <c r="Z23" s="161"/>
      <c r="AA23" s="161"/>
      <c r="AB23" s="120"/>
      <c r="AC23" s="120"/>
    </row>
    <row r="24" spans="2:29">
      <c r="B24" s="294">
        <f t="shared" si="0"/>
        <v>2026</v>
      </c>
      <c r="C24" s="137">
        <v>718.66414277988076</v>
      </c>
      <c r="D24" s="296">
        <f>ROUND(C24*$C$74,2)</f>
        <v>50.01</v>
      </c>
      <c r="E24" s="149">
        <v>38.05330989724176</v>
      </c>
      <c r="F24" s="129">
        <f t="shared" si="2"/>
        <v>9.25</v>
      </c>
      <c r="G24" s="298">
        <f t="shared" ref="G24:G36" si="3">ROUND(F24*(8.76*$G$63)+E24,2)</f>
        <v>64.790000000000006</v>
      </c>
      <c r="H24" s="298">
        <f t="shared" ref="H24:H36" si="4">ROUND(D24+G24,2)</f>
        <v>114.8</v>
      </c>
      <c r="I24" s="298">
        <f>VLOOKUP(B24,'Table 4'!$B$13:$D$43,3,FALSE)</f>
        <v>3.09</v>
      </c>
      <c r="J24" s="298">
        <f t="shared" ref="J24:J36" si="5">ROUND($K$63*I24/1000,2)</f>
        <v>30.24</v>
      </c>
      <c r="K24" s="298">
        <f t="shared" ref="K24:K36" si="6">ROUND(H24*1000/8760/$G$63+J24,2)</f>
        <v>69.95</v>
      </c>
      <c r="L24" s="129">
        <f t="shared" si="1"/>
        <v>112.09330989724177</v>
      </c>
      <c r="M24" s="41"/>
      <c r="T24" s="86"/>
      <c r="U24" s="165"/>
      <c r="V24" s="161"/>
      <c r="W24" s="161"/>
      <c r="X24" s="161"/>
      <c r="Y24" s="161"/>
      <c r="Z24" s="161"/>
      <c r="AA24" s="161"/>
      <c r="AB24" s="120"/>
      <c r="AC24" s="120"/>
    </row>
    <row r="25" spans="2:29">
      <c r="B25" s="294">
        <f t="shared" si="0"/>
        <v>2027</v>
      </c>
      <c r="C25" s="299"/>
      <c r="D25" s="129">
        <f t="shared" ref="D25:D36" si="7">ROUND(D24*(1+(IFERROR(INDEX($D$81:$D$89,MATCH($B25,$C$81:$C$89,0),1),0)+IFERROR(INDEX($G$81:$G$89,MATCH($B25,$F$81:$F$89,0),1),0)+IFERROR(INDEX($J$81:$J$89,MATCH($B25,$I$81:$I$89,0),1),0))),2)</f>
        <v>51.16</v>
      </c>
      <c r="E25" s="129">
        <f t="shared" ref="E25:E36" si="8">ROUND(E24*(1+(IFERROR(INDEX($D$81:$D$89,MATCH($B25,$C$81:$C$89,0),1),0)+IFERROR(INDEX($G$81:$G$89,MATCH($B25,$F$81:$F$89,0),1),0)+IFERROR(INDEX($J$81:$J$89,MATCH($B25,$I$81:$I$89,0),1),0))),2)</f>
        <v>38.93</v>
      </c>
      <c r="F25" s="129">
        <f t="shared" si="2"/>
        <v>9.4600000000000009</v>
      </c>
      <c r="G25" s="298">
        <f t="shared" si="3"/>
        <v>66.28</v>
      </c>
      <c r="H25" s="298">
        <f t="shared" si="4"/>
        <v>117.44</v>
      </c>
      <c r="I25" s="298">
        <f>VLOOKUP(B25,'Table 4'!$B$13:$D$43,3,FALSE)</f>
        <v>3.3</v>
      </c>
      <c r="J25" s="298">
        <f t="shared" si="5"/>
        <v>32.29</v>
      </c>
      <c r="K25" s="298">
        <f t="shared" si="6"/>
        <v>72.92</v>
      </c>
      <c r="L25" s="129">
        <f t="shared" si="1"/>
        <v>114.67</v>
      </c>
      <c r="M25" s="41"/>
      <c r="P25" s="348"/>
      <c r="T25" s="86"/>
      <c r="U25" s="380"/>
      <c r="V25" s="161"/>
      <c r="W25" s="161"/>
      <c r="X25" s="161"/>
      <c r="Y25" s="161"/>
      <c r="Z25" s="161"/>
      <c r="AA25" s="161"/>
      <c r="AB25" s="120"/>
      <c r="AC25" s="120"/>
    </row>
    <row r="26" spans="2:29">
      <c r="B26" s="294">
        <f t="shared" si="0"/>
        <v>2028</v>
      </c>
      <c r="C26" s="299"/>
      <c r="D26" s="129">
        <f t="shared" si="7"/>
        <v>52.34</v>
      </c>
      <c r="E26" s="129">
        <f t="shared" si="8"/>
        <v>39.83</v>
      </c>
      <c r="F26" s="129">
        <f t="shared" si="2"/>
        <v>9.68</v>
      </c>
      <c r="G26" s="298">
        <f t="shared" si="3"/>
        <v>67.81</v>
      </c>
      <c r="H26" s="298">
        <f t="shared" si="4"/>
        <v>120.15</v>
      </c>
      <c r="I26" s="298">
        <f>VLOOKUP(B26,'Table 4'!$B$13:$D$43,3,FALSE)</f>
        <v>3.61</v>
      </c>
      <c r="J26" s="298">
        <f t="shared" si="5"/>
        <v>35.33</v>
      </c>
      <c r="K26" s="298">
        <f t="shared" si="6"/>
        <v>76.89</v>
      </c>
      <c r="L26" s="129">
        <f t="shared" si="1"/>
        <v>117.32</v>
      </c>
      <c r="M26" s="41"/>
      <c r="T26" s="86"/>
      <c r="U26" s="165"/>
      <c r="V26" s="161"/>
      <c r="W26" s="161"/>
      <c r="X26" s="161"/>
      <c r="Y26" s="161"/>
      <c r="Z26" s="161"/>
      <c r="AA26" s="161"/>
      <c r="AB26" s="120"/>
      <c r="AC26" s="120"/>
    </row>
    <row r="27" spans="2:29">
      <c r="B27" s="294">
        <f t="shared" si="0"/>
        <v>2029</v>
      </c>
      <c r="C27" s="299"/>
      <c r="D27" s="129">
        <f t="shared" si="7"/>
        <v>53.54</v>
      </c>
      <c r="E27" s="129">
        <f t="shared" si="8"/>
        <v>40.75</v>
      </c>
      <c r="F27" s="129">
        <f t="shared" si="2"/>
        <v>9.9</v>
      </c>
      <c r="G27" s="298">
        <f t="shared" si="3"/>
        <v>69.37</v>
      </c>
      <c r="H27" s="298">
        <f t="shared" si="4"/>
        <v>122.91</v>
      </c>
      <c r="I27" s="298">
        <f>VLOOKUP(B27,'Table 4'!$B$13:$D$43,3,FALSE)</f>
        <v>3.93</v>
      </c>
      <c r="J27" s="298">
        <f t="shared" si="5"/>
        <v>38.46</v>
      </c>
      <c r="K27" s="298">
        <f t="shared" si="6"/>
        <v>80.98</v>
      </c>
      <c r="L27" s="129">
        <f t="shared" si="1"/>
        <v>120.02000000000001</v>
      </c>
      <c r="M27" s="41"/>
      <c r="T27" s="86"/>
      <c r="U27" s="165"/>
      <c r="V27" s="161"/>
      <c r="W27" s="161"/>
      <c r="X27" s="161"/>
      <c r="Y27" s="161"/>
      <c r="Z27" s="161"/>
      <c r="AA27" s="161"/>
      <c r="AB27" s="120"/>
      <c r="AC27" s="120"/>
    </row>
    <row r="28" spans="2:29" s="303" customFormat="1">
      <c r="B28" s="301">
        <f t="shared" si="0"/>
        <v>2030</v>
      </c>
      <c r="C28" s="302"/>
      <c r="D28" s="129">
        <f t="shared" si="7"/>
        <v>54.72</v>
      </c>
      <c r="E28" s="129">
        <f t="shared" si="8"/>
        <v>41.65</v>
      </c>
      <c r="F28" s="129">
        <f t="shared" si="2"/>
        <v>10.119999999999999</v>
      </c>
      <c r="G28" s="298">
        <f t="shared" si="3"/>
        <v>70.900000000000006</v>
      </c>
      <c r="H28" s="298">
        <f t="shared" si="4"/>
        <v>125.62</v>
      </c>
      <c r="I28" s="298">
        <f>VLOOKUP(B28,'Table 4'!$B$13:$D$43,3,FALSE)</f>
        <v>4.1900000000000004</v>
      </c>
      <c r="J28" s="298">
        <f t="shared" si="5"/>
        <v>41</v>
      </c>
      <c r="K28" s="298">
        <f t="shared" si="6"/>
        <v>84.46</v>
      </c>
      <c r="L28" s="129">
        <f t="shared" si="1"/>
        <v>122.67</v>
      </c>
      <c r="M28" s="50"/>
      <c r="N28" s="85"/>
      <c r="O28" s="85"/>
      <c r="T28" s="381"/>
      <c r="U28" s="165"/>
      <c r="V28" s="161"/>
      <c r="W28" s="161"/>
      <c r="X28" s="161"/>
      <c r="Y28" s="161"/>
      <c r="Z28" s="161"/>
      <c r="AA28" s="161"/>
      <c r="AB28" s="120"/>
      <c r="AC28" s="120"/>
    </row>
    <row r="29" spans="2:29" s="303" customFormat="1">
      <c r="B29" s="301">
        <f t="shared" si="0"/>
        <v>2031</v>
      </c>
      <c r="C29" s="302"/>
      <c r="D29" s="129">
        <f t="shared" si="7"/>
        <v>55.92</v>
      </c>
      <c r="E29" s="129">
        <f t="shared" si="8"/>
        <v>42.57</v>
      </c>
      <c r="F29" s="129">
        <f t="shared" si="2"/>
        <v>10.34</v>
      </c>
      <c r="G29" s="298">
        <f t="shared" si="3"/>
        <v>72.459999999999994</v>
      </c>
      <c r="H29" s="298">
        <f t="shared" si="4"/>
        <v>128.38</v>
      </c>
      <c r="I29" s="298">
        <f>VLOOKUP(B29,'Table 4'!$B$13:$D$43,3,FALSE)</f>
        <v>4.4800000000000004</v>
      </c>
      <c r="J29" s="298">
        <f t="shared" si="5"/>
        <v>43.84</v>
      </c>
      <c r="K29" s="298">
        <f t="shared" si="6"/>
        <v>88.25</v>
      </c>
      <c r="L29" s="129">
        <f t="shared" si="1"/>
        <v>125.36999999999999</v>
      </c>
      <c r="M29" s="50"/>
      <c r="N29" s="85"/>
      <c r="O29" s="85"/>
      <c r="T29" s="381"/>
      <c r="U29" s="165"/>
      <c r="V29" s="161"/>
      <c r="W29" s="161"/>
      <c r="X29" s="161"/>
      <c r="Y29" s="161"/>
      <c r="Z29" s="161"/>
      <c r="AA29" s="161"/>
      <c r="AB29" s="120"/>
      <c r="AC29" s="120"/>
    </row>
    <row r="30" spans="2:29" s="303" customFormat="1">
      <c r="B30" s="301">
        <f t="shared" si="0"/>
        <v>2032</v>
      </c>
      <c r="C30" s="302"/>
      <c r="D30" s="129">
        <f t="shared" si="7"/>
        <v>57.15</v>
      </c>
      <c r="E30" s="129">
        <f t="shared" si="8"/>
        <v>43.51</v>
      </c>
      <c r="F30" s="129">
        <f t="shared" si="2"/>
        <v>10.57</v>
      </c>
      <c r="G30" s="298">
        <f t="shared" si="3"/>
        <v>74.069999999999993</v>
      </c>
      <c r="H30" s="298">
        <f t="shared" si="4"/>
        <v>131.22</v>
      </c>
      <c r="I30" s="298">
        <f>VLOOKUP(B30,'Table 4'!$B$13:$D$43,3,FALSE)</f>
        <v>4.74</v>
      </c>
      <c r="J30" s="298">
        <f t="shared" si="5"/>
        <v>46.39</v>
      </c>
      <c r="K30" s="298">
        <f t="shared" si="6"/>
        <v>91.78</v>
      </c>
      <c r="L30" s="129">
        <f t="shared" si="1"/>
        <v>128.14999999999998</v>
      </c>
      <c r="M30" s="50"/>
      <c r="N30" s="85"/>
      <c r="O30" s="85"/>
      <c r="T30" s="381"/>
      <c r="U30" s="165"/>
      <c r="V30" s="161"/>
      <c r="W30" s="161"/>
      <c r="X30" s="161"/>
      <c r="Y30" s="161"/>
      <c r="Z30" s="161"/>
      <c r="AA30" s="161"/>
      <c r="AB30" s="120"/>
      <c r="AC30" s="120"/>
    </row>
    <row r="31" spans="2:29" s="303" customFormat="1">
      <c r="B31" s="301">
        <f t="shared" si="0"/>
        <v>2033</v>
      </c>
      <c r="C31" s="302"/>
      <c r="D31" s="129">
        <f t="shared" si="7"/>
        <v>58.35</v>
      </c>
      <c r="E31" s="129">
        <f t="shared" si="8"/>
        <v>44.42</v>
      </c>
      <c r="F31" s="129">
        <f t="shared" si="2"/>
        <v>10.79</v>
      </c>
      <c r="G31" s="298">
        <f t="shared" si="3"/>
        <v>75.61</v>
      </c>
      <c r="H31" s="298">
        <f t="shared" si="4"/>
        <v>133.96</v>
      </c>
      <c r="I31" s="298">
        <f>VLOOKUP(B31,'Table 4'!$B$13:$D$43,3,FALSE)</f>
        <v>4.8</v>
      </c>
      <c r="J31" s="298">
        <f t="shared" si="5"/>
        <v>46.97</v>
      </c>
      <c r="K31" s="298">
        <f t="shared" si="6"/>
        <v>93.31</v>
      </c>
      <c r="L31" s="129">
        <f t="shared" si="1"/>
        <v>130.82</v>
      </c>
      <c r="M31" s="50"/>
      <c r="N31" s="85"/>
      <c r="O31" s="85"/>
      <c r="T31" s="381"/>
      <c r="U31" s="165"/>
      <c r="V31" s="161"/>
      <c r="W31" s="161"/>
      <c r="X31" s="161"/>
      <c r="Y31" s="161"/>
      <c r="Z31" s="161"/>
      <c r="AA31" s="161"/>
      <c r="AB31" s="120"/>
      <c r="AC31" s="120"/>
    </row>
    <row r="32" spans="2:29" s="303" customFormat="1">
      <c r="B32" s="301">
        <f t="shared" si="0"/>
        <v>2034</v>
      </c>
      <c r="C32" s="302"/>
      <c r="D32" s="129">
        <f t="shared" si="7"/>
        <v>59.58</v>
      </c>
      <c r="E32" s="129">
        <f t="shared" si="8"/>
        <v>45.35</v>
      </c>
      <c r="F32" s="129">
        <f t="shared" si="2"/>
        <v>11.02</v>
      </c>
      <c r="G32" s="298">
        <f t="shared" si="3"/>
        <v>77.209999999999994</v>
      </c>
      <c r="H32" s="298">
        <f t="shared" si="4"/>
        <v>136.79</v>
      </c>
      <c r="I32" s="298">
        <f>VLOOKUP(B32,'Table 4'!$B$13:$D$43,3,FALSE)</f>
        <v>5.04</v>
      </c>
      <c r="J32" s="298">
        <f t="shared" si="5"/>
        <v>49.32</v>
      </c>
      <c r="K32" s="298">
        <f t="shared" si="6"/>
        <v>96.64</v>
      </c>
      <c r="L32" s="129">
        <f t="shared" si="1"/>
        <v>133.57999999999998</v>
      </c>
      <c r="M32" s="50"/>
      <c r="N32" s="85"/>
      <c r="O32" s="85"/>
      <c r="T32" s="381"/>
      <c r="U32" s="165"/>
      <c r="V32" s="161"/>
      <c r="W32" s="161"/>
      <c r="X32" s="161"/>
      <c r="Y32" s="161"/>
      <c r="Z32" s="161"/>
      <c r="AA32" s="161"/>
      <c r="AB32" s="120"/>
      <c r="AC32" s="120"/>
    </row>
    <row r="33" spans="2:29">
      <c r="B33" s="294">
        <f t="shared" si="0"/>
        <v>2035</v>
      </c>
      <c r="C33" s="299"/>
      <c r="D33" s="129">
        <f t="shared" si="7"/>
        <v>60.83</v>
      </c>
      <c r="E33" s="129">
        <f t="shared" si="8"/>
        <v>46.3</v>
      </c>
      <c r="F33" s="129">
        <f t="shared" si="2"/>
        <v>11.25</v>
      </c>
      <c r="G33" s="298">
        <f t="shared" si="3"/>
        <v>78.819999999999993</v>
      </c>
      <c r="H33" s="298">
        <f t="shared" si="4"/>
        <v>139.65</v>
      </c>
      <c r="I33" s="298">
        <f>VLOOKUP(B33,'Table 4'!$B$13:$D$43,3,FALSE)</f>
        <v>5.24</v>
      </c>
      <c r="J33" s="298">
        <f t="shared" si="5"/>
        <v>51.28</v>
      </c>
      <c r="K33" s="298">
        <f t="shared" si="6"/>
        <v>99.59</v>
      </c>
      <c r="L33" s="129">
        <f t="shared" si="1"/>
        <v>136.37</v>
      </c>
      <c r="M33" s="50"/>
      <c r="T33" s="86"/>
      <c r="U33" s="165"/>
      <c r="V33" s="161"/>
      <c r="W33" s="161"/>
      <c r="X33" s="161"/>
      <c r="Y33" s="161"/>
      <c r="Z33" s="161"/>
      <c r="AA33" s="161"/>
      <c r="AB33" s="120"/>
      <c r="AC33" s="120"/>
    </row>
    <row r="34" spans="2:29">
      <c r="B34" s="294">
        <f t="shared" si="0"/>
        <v>2036</v>
      </c>
      <c r="C34" s="299"/>
      <c r="D34" s="129">
        <f t="shared" si="7"/>
        <v>62.11</v>
      </c>
      <c r="E34" s="129">
        <f t="shared" si="8"/>
        <v>47.27</v>
      </c>
      <c r="F34" s="129">
        <f t="shared" si="2"/>
        <v>11.49</v>
      </c>
      <c r="G34" s="298">
        <f t="shared" si="3"/>
        <v>80.489999999999995</v>
      </c>
      <c r="H34" s="298">
        <f t="shared" si="4"/>
        <v>142.6</v>
      </c>
      <c r="I34" s="298">
        <f>VLOOKUP(B34,'Table 4'!$B$13:$D$43,3,FALSE)</f>
        <v>5.3</v>
      </c>
      <c r="J34" s="298">
        <f t="shared" si="5"/>
        <v>51.87</v>
      </c>
      <c r="K34" s="298">
        <f t="shared" si="6"/>
        <v>101.2</v>
      </c>
      <c r="L34" s="129">
        <f t="shared" si="1"/>
        <v>139.25</v>
      </c>
      <c r="M34" s="50"/>
      <c r="T34" s="86"/>
      <c r="U34" s="86"/>
      <c r="V34" s="86"/>
      <c r="W34" s="86"/>
      <c r="X34" s="86"/>
      <c r="Y34" s="86"/>
      <c r="Z34" s="86"/>
      <c r="AA34" s="86"/>
      <c r="AB34" s="120"/>
      <c r="AC34" s="120"/>
    </row>
    <row r="35" spans="2:29">
      <c r="B35" s="294">
        <f t="shared" si="0"/>
        <v>2037</v>
      </c>
      <c r="C35" s="299"/>
      <c r="D35" s="129">
        <f t="shared" si="7"/>
        <v>63.41</v>
      </c>
      <c r="E35" s="129">
        <f t="shared" si="8"/>
        <v>48.26</v>
      </c>
      <c r="F35" s="129">
        <f t="shared" si="2"/>
        <v>11.73</v>
      </c>
      <c r="G35" s="298">
        <f t="shared" si="3"/>
        <v>82.17</v>
      </c>
      <c r="H35" s="298">
        <f t="shared" si="4"/>
        <v>145.58000000000001</v>
      </c>
      <c r="I35" s="298">
        <f>VLOOKUP(B35,'Table 4'!$B$13:$D$43,3,FALSE)</f>
        <v>5.65</v>
      </c>
      <c r="J35" s="298">
        <f t="shared" si="5"/>
        <v>55.29</v>
      </c>
      <c r="K35" s="298">
        <f t="shared" si="6"/>
        <v>105.65</v>
      </c>
      <c r="L35" s="129">
        <f t="shared" si="1"/>
        <v>142.16</v>
      </c>
      <c r="M35" s="50"/>
      <c r="T35" s="86"/>
      <c r="U35" s="86"/>
      <c r="V35" s="86"/>
      <c r="W35" s="86"/>
      <c r="X35" s="86"/>
      <c r="Y35" s="86"/>
      <c r="Z35" s="86"/>
      <c r="AA35" s="86"/>
      <c r="AB35" s="120"/>
      <c r="AC35" s="120"/>
    </row>
    <row r="36" spans="2:29">
      <c r="B36" s="294">
        <f t="shared" si="0"/>
        <v>2038</v>
      </c>
      <c r="C36" s="299"/>
      <c r="D36" s="129">
        <f t="shared" si="7"/>
        <v>64.739999999999995</v>
      </c>
      <c r="E36" s="129">
        <f t="shared" si="8"/>
        <v>49.27</v>
      </c>
      <c r="F36" s="129">
        <f t="shared" si="2"/>
        <v>11.98</v>
      </c>
      <c r="G36" s="298">
        <f t="shared" si="3"/>
        <v>83.9</v>
      </c>
      <c r="H36" s="298">
        <f t="shared" si="4"/>
        <v>148.63999999999999</v>
      </c>
      <c r="I36" s="298">
        <f>VLOOKUP(B36,'Table 4'!$B$13:$D$43,3,FALSE)</f>
        <v>5.92</v>
      </c>
      <c r="J36" s="298">
        <f t="shared" si="5"/>
        <v>57.93</v>
      </c>
      <c r="K36" s="298">
        <f t="shared" si="6"/>
        <v>109.35</v>
      </c>
      <c r="L36" s="129">
        <f t="shared" si="1"/>
        <v>145.15</v>
      </c>
      <c r="M36" s="50"/>
      <c r="T36" s="86"/>
      <c r="U36" s="86"/>
      <c r="V36" s="86"/>
      <c r="W36" s="86"/>
      <c r="X36" s="86"/>
      <c r="Y36" s="86"/>
      <c r="Z36" s="86"/>
      <c r="AA36" s="86"/>
      <c r="AB36" s="120"/>
      <c r="AC36" s="120"/>
    </row>
    <row r="37" spans="2:29">
      <c r="B37" s="294">
        <f t="shared" si="0"/>
        <v>2039</v>
      </c>
      <c r="C37" s="299"/>
      <c r="D37" s="129">
        <f t="shared" ref="D37:D40" si="9">ROUND(D36*(1+(IFERROR(INDEX($D$81:$D$89,MATCH($B37,$C$81:$C$89,0),1),0)+IFERROR(INDEX($G$81:$G$89,MATCH($B37,$F$81:$F$89,0),1),0)+IFERROR(INDEX($J$81:$J$89,MATCH($B37,$I$81:$I$89,0),1),0))),2)</f>
        <v>66.099999999999994</v>
      </c>
      <c r="E37" s="129">
        <f t="shared" ref="E37:E40" si="10">ROUND(E36*(1+(IFERROR(INDEX($D$81:$D$89,MATCH($B37,$C$81:$C$89,0),1),0)+IFERROR(INDEX($G$81:$G$89,MATCH($B37,$F$81:$F$89,0),1),0)+IFERROR(INDEX($J$81:$J$89,MATCH($B37,$I$81:$I$89,0),1),0))),2)</f>
        <v>50.3</v>
      </c>
      <c r="F37" s="129">
        <f t="shared" ref="F37:F40" si="11">ROUND(F36*(1+(IFERROR(INDEX($D$81:$D$89,MATCH($B37,$C$81:$C$89,0),1),0)+IFERROR(INDEX($G$81:$G$89,MATCH($B37,$F$81:$F$89,0),1),0)+IFERROR(INDEX($J$81:$J$89,MATCH($B37,$I$81:$I$89,0),1),0))),2)</f>
        <v>12.23</v>
      </c>
      <c r="G37" s="298">
        <f t="shared" ref="G37:G40" si="12">ROUND(F37*(8.76*$G$63)+E37,2)</f>
        <v>85.65</v>
      </c>
      <c r="H37" s="298">
        <f t="shared" ref="H37:H40" si="13">ROUND(D37+G37,2)</f>
        <v>151.75</v>
      </c>
      <c r="I37" s="298">
        <f>VLOOKUP(B37,'Table 4'!$B$13:$D$43,3,FALSE)</f>
        <v>6.02</v>
      </c>
      <c r="J37" s="298">
        <f t="shared" ref="J37:J40" si="14">ROUND($K$63*I37/1000,2)</f>
        <v>58.91</v>
      </c>
      <c r="K37" s="298">
        <f t="shared" ref="K37:K40" si="15">ROUND(H37*1000/8760/$G$63+J37,2)</f>
        <v>111.4</v>
      </c>
      <c r="L37" s="129">
        <f t="shared" si="1"/>
        <v>148.18</v>
      </c>
      <c r="T37" s="86"/>
      <c r="U37" s="86"/>
      <c r="V37" s="86"/>
      <c r="W37" s="86"/>
      <c r="X37" s="86"/>
      <c r="Y37" s="86"/>
      <c r="Z37" s="86"/>
      <c r="AA37" s="86"/>
      <c r="AB37" s="120"/>
      <c r="AC37" s="120"/>
    </row>
    <row r="38" spans="2:29">
      <c r="B38" s="294">
        <f t="shared" si="0"/>
        <v>2040</v>
      </c>
      <c r="C38" s="299"/>
      <c r="D38" s="129">
        <f t="shared" si="9"/>
        <v>67.489999999999995</v>
      </c>
      <c r="E38" s="129">
        <f t="shared" si="10"/>
        <v>51.36</v>
      </c>
      <c r="F38" s="129">
        <f t="shared" si="11"/>
        <v>12.49</v>
      </c>
      <c r="G38" s="298">
        <f t="shared" si="12"/>
        <v>87.47</v>
      </c>
      <c r="H38" s="298">
        <f t="shared" si="13"/>
        <v>154.96</v>
      </c>
      <c r="I38" s="298">
        <f>VLOOKUP(B38,'Table 4'!$B$13:$D$43,3,FALSE)</f>
        <v>6.29</v>
      </c>
      <c r="J38" s="298">
        <f t="shared" si="14"/>
        <v>61.55</v>
      </c>
      <c r="K38" s="298">
        <f t="shared" si="15"/>
        <v>115.15</v>
      </c>
      <c r="L38" s="129">
        <f t="shared" si="1"/>
        <v>151.32</v>
      </c>
      <c r="T38" s="86"/>
      <c r="U38" s="86"/>
      <c r="V38" s="86"/>
      <c r="W38" s="86"/>
      <c r="X38" s="86"/>
      <c r="Y38" s="86"/>
      <c r="Z38" s="86"/>
      <c r="AA38" s="86"/>
      <c r="AB38" s="120"/>
      <c r="AC38" s="120"/>
    </row>
    <row r="39" spans="2:29">
      <c r="B39" s="294">
        <f t="shared" si="0"/>
        <v>2041</v>
      </c>
      <c r="C39" s="299"/>
      <c r="D39" s="129">
        <f t="shared" si="9"/>
        <v>68.91</v>
      </c>
      <c r="E39" s="129">
        <f t="shared" si="10"/>
        <v>52.44</v>
      </c>
      <c r="F39" s="129">
        <f t="shared" si="11"/>
        <v>12.75</v>
      </c>
      <c r="G39" s="298">
        <f t="shared" si="12"/>
        <v>89.3</v>
      </c>
      <c r="H39" s="298">
        <f t="shared" si="13"/>
        <v>158.21</v>
      </c>
      <c r="I39" s="129">
        <f t="shared" ref="I39:I40" si="16">ROUND(I38*(1+(IFERROR(INDEX($D$81:$D$89,MATCH($B39,$C$81:$C$89,0),1),0)+IFERROR(INDEX($G$81:$G$89,MATCH($B39,$F$81:$F$89,0),1),0)+IFERROR(INDEX($J$81:$J$89,MATCH($B39,$I$81:$I$89,0),1),0))),2)</f>
        <v>6.42</v>
      </c>
      <c r="J39" s="298">
        <f t="shared" si="14"/>
        <v>62.83</v>
      </c>
      <c r="K39" s="298">
        <f t="shared" si="15"/>
        <v>117.56</v>
      </c>
      <c r="L39" s="129">
        <f t="shared" si="1"/>
        <v>154.49</v>
      </c>
      <c r="T39" s="86"/>
      <c r="U39" s="86"/>
      <c r="V39" s="86"/>
      <c r="W39" s="86"/>
      <c r="X39" s="86"/>
      <c r="Y39" s="86"/>
      <c r="Z39" s="86"/>
      <c r="AA39" s="86"/>
      <c r="AB39" s="120"/>
      <c r="AC39" s="120"/>
    </row>
    <row r="40" spans="2:29">
      <c r="B40" s="294">
        <f t="shared" si="0"/>
        <v>2042</v>
      </c>
      <c r="C40" s="299"/>
      <c r="D40" s="129">
        <f t="shared" si="9"/>
        <v>70.36</v>
      </c>
      <c r="E40" s="129">
        <f t="shared" si="10"/>
        <v>53.54</v>
      </c>
      <c r="F40" s="129">
        <f t="shared" si="11"/>
        <v>13.02</v>
      </c>
      <c r="G40" s="298">
        <f t="shared" si="12"/>
        <v>91.18</v>
      </c>
      <c r="H40" s="298">
        <f t="shared" si="13"/>
        <v>161.54</v>
      </c>
      <c r="I40" s="129">
        <f t="shared" si="16"/>
        <v>6.55</v>
      </c>
      <c r="J40" s="298">
        <f t="shared" si="14"/>
        <v>64.099999999999994</v>
      </c>
      <c r="K40" s="298">
        <f t="shared" si="15"/>
        <v>119.98</v>
      </c>
      <c r="L40" s="129">
        <f t="shared" si="1"/>
        <v>157.74</v>
      </c>
      <c r="T40" s="86"/>
      <c r="U40" s="86"/>
      <c r="V40" s="86"/>
      <c r="W40" s="86"/>
      <c r="X40" s="86"/>
      <c r="Y40" s="86"/>
      <c r="Z40" s="86"/>
      <c r="AA40" s="86"/>
      <c r="AB40" s="120"/>
      <c r="AC40" s="120"/>
    </row>
    <row r="41" spans="2:29">
      <c r="M41" s="294"/>
      <c r="O41" s="304"/>
      <c r="T41" s="86"/>
      <c r="U41" s="86"/>
      <c r="V41" s="86"/>
      <c r="W41" s="86"/>
      <c r="X41" s="86"/>
      <c r="Y41" s="86"/>
      <c r="Z41" s="86"/>
      <c r="AA41" s="86"/>
      <c r="AB41" s="120"/>
      <c r="AC41" s="120"/>
    </row>
    <row r="42" spans="2:29" ht="13.8">
      <c r="B42" s="4" t="s">
        <v>25</v>
      </c>
      <c r="C42" s="20"/>
      <c r="D42" s="20"/>
      <c r="E42" s="20"/>
      <c r="F42" s="20"/>
      <c r="G42" s="20"/>
      <c r="H42" s="20"/>
      <c r="I42" s="20"/>
      <c r="J42" s="20"/>
      <c r="K42" s="20"/>
      <c r="M42" s="294"/>
      <c r="N42" s="304"/>
      <c r="O42" s="304"/>
      <c r="T42" s="86"/>
      <c r="U42" s="86"/>
      <c r="V42" s="86"/>
      <c r="W42" s="86"/>
      <c r="X42" s="86"/>
      <c r="Y42" s="86"/>
      <c r="Z42" s="86"/>
      <c r="AA42" s="86"/>
      <c r="AB42" s="120"/>
      <c r="AC42" s="120"/>
    </row>
    <row r="43" spans="2:29">
      <c r="T43" s="86"/>
      <c r="U43" s="86"/>
      <c r="V43" s="86"/>
      <c r="W43" s="86"/>
      <c r="X43" s="86"/>
      <c r="Y43" s="86"/>
      <c r="Z43" s="86"/>
      <c r="AA43" s="86"/>
      <c r="AB43" s="120"/>
      <c r="AC43" s="120"/>
    </row>
    <row r="44" spans="2:29">
      <c r="B44" s="85" t="s">
        <v>117</v>
      </c>
      <c r="D44" s="305" t="s">
        <v>139</v>
      </c>
      <c r="T44" s="86"/>
      <c r="U44" s="86"/>
      <c r="V44" s="86"/>
      <c r="W44" s="86"/>
      <c r="X44" s="86"/>
      <c r="Y44" s="86"/>
      <c r="Z44" s="86"/>
      <c r="AA44" s="86"/>
      <c r="AB44" s="120"/>
      <c r="AC44" s="120"/>
    </row>
    <row r="45" spans="2:29">
      <c r="C45" s="306" t="str">
        <f>D10</f>
        <v>(b)</v>
      </c>
      <c r="D45" s="298" t="str">
        <f>"= "&amp;C10&amp;" x "&amp;C74</f>
        <v>= (a) x 0.0695884915153164</v>
      </c>
      <c r="T45" s="86"/>
      <c r="U45" s="86"/>
      <c r="V45" s="86"/>
      <c r="W45" s="86"/>
      <c r="X45" s="86"/>
      <c r="Y45" s="86"/>
      <c r="Z45" s="86"/>
      <c r="AA45" s="86"/>
      <c r="AB45" s="120"/>
      <c r="AC45" s="120"/>
    </row>
    <row r="46" spans="2:29">
      <c r="C46" s="306" t="str">
        <f>G10</f>
        <v>(e)</v>
      </c>
      <c r="D46" s="298" t="str">
        <f>"= "&amp;$F$10&amp;" x  (8.76 x "&amp;TEXT(G63,"0.0%")&amp;") + "&amp;$E$10</f>
        <v>= (d) x  (8.76 x 33.0%) + (c)</v>
      </c>
      <c r="T46" s="86"/>
      <c r="U46" s="86"/>
      <c r="V46" s="86"/>
      <c r="W46" s="86"/>
      <c r="X46" s="86"/>
      <c r="Y46" s="86"/>
      <c r="Z46" s="86"/>
      <c r="AA46" s="86"/>
      <c r="AB46" s="120"/>
      <c r="AC46" s="120"/>
    </row>
    <row r="47" spans="2:29">
      <c r="C47" s="306" t="str">
        <f>H10</f>
        <v>(f)</v>
      </c>
      <c r="D47" s="298" t="str">
        <f>"= "&amp;D10&amp;" + "&amp;G10</f>
        <v>= (b) + (e)</v>
      </c>
      <c r="T47" s="86"/>
      <c r="U47" s="86"/>
      <c r="V47" s="86"/>
      <c r="W47" s="86"/>
      <c r="X47" s="86"/>
      <c r="Y47" s="86"/>
      <c r="Z47" s="86"/>
      <c r="AA47" s="86"/>
      <c r="AB47" s="120"/>
      <c r="AC47" s="120"/>
    </row>
    <row r="48" spans="2:29">
      <c r="C48" s="306" t="str">
        <f>I10</f>
        <v>(g)</v>
      </c>
      <c r="D48" s="307" t="str">
        <f>'Table 4'!B3&amp;" - "&amp;'Table 4'!B4</f>
        <v>Table 4 - Burnertip Natural Gas Price Forecast</v>
      </c>
      <c r="T48" s="86"/>
      <c r="U48" s="86"/>
      <c r="V48" s="86"/>
      <c r="W48" s="86"/>
      <c r="X48" s="86"/>
      <c r="Y48" s="86"/>
      <c r="Z48" s="86"/>
      <c r="AA48" s="86"/>
      <c r="AB48" s="120"/>
      <c r="AC48" s="120"/>
    </row>
    <row r="49" spans="3:29">
      <c r="C49" s="306" t="str">
        <f>J10</f>
        <v>(h)</v>
      </c>
      <c r="D49" s="298" t="str">
        <f>"= "&amp;TEXT(K63,"?,0")&amp;" MMBtu/MWH x "&amp;I9</f>
        <v>= 9,786 MMBtu/MWH x $/MMBtu</v>
      </c>
      <c r="T49" s="86"/>
      <c r="U49" s="86"/>
      <c r="V49" s="86"/>
      <c r="W49" s="86"/>
      <c r="X49" s="86"/>
      <c r="Y49" s="86"/>
      <c r="Z49" s="86"/>
      <c r="AA49" s="86"/>
      <c r="AB49" s="120"/>
      <c r="AC49" s="120"/>
    </row>
    <row r="50" spans="3:29">
      <c r="C50" s="306" t="str">
        <f>K10</f>
        <v>(i)</v>
      </c>
      <c r="D50" s="298" t="str">
        <f>"= "&amp;H10&amp;" / (8.76 x 'Capacity Factor' ) + "&amp;J10</f>
        <v>= (f) / (8.76 x 'Capacity Factor' ) + (h)</v>
      </c>
      <c r="T50" s="86"/>
      <c r="U50" s="86"/>
      <c r="V50" s="86"/>
      <c r="W50" s="86"/>
      <c r="X50" s="86"/>
      <c r="Y50" s="86"/>
      <c r="Z50" s="86"/>
      <c r="AA50" s="86"/>
      <c r="AB50" s="120"/>
      <c r="AC50" s="120"/>
    </row>
    <row r="51" spans="3:29" ht="13.8" thickBot="1">
      <c r="T51" s="86"/>
      <c r="U51" s="86"/>
      <c r="V51" s="86"/>
      <c r="W51" s="86"/>
      <c r="X51" s="86"/>
      <c r="Y51" s="86"/>
      <c r="Z51" s="86"/>
      <c r="AA51" s="86"/>
      <c r="AB51" s="120"/>
      <c r="AC51" s="120"/>
    </row>
    <row r="52" spans="3:29" ht="13.8" thickBot="1">
      <c r="C52" s="42" t="s">
        <v>143</v>
      </c>
      <c r="D52" s="308"/>
      <c r="E52" s="308"/>
      <c r="F52" s="308"/>
      <c r="G52" s="308"/>
      <c r="H52" s="308"/>
      <c r="I52" s="308"/>
      <c r="J52" s="309"/>
      <c r="K52" s="310"/>
    </row>
    <row r="53" spans="3:29" ht="5.25" customHeight="1"/>
    <row r="54" spans="3:29" ht="5.25" customHeight="1"/>
    <row r="55" spans="3:29">
      <c r="C55" s="311" t="s">
        <v>118</v>
      </c>
      <c r="D55" s="312"/>
      <c r="E55" s="311"/>
      <c r="F55" s="313" t="s">
        <v>32</v>
      </c>
      <c r="G55" s="313" t="s">
        <v>119</v>
      </c>
      <c r="H55" s="313" t="s">
        <v>120</v>
      </c>
      <c r="I55" s="313" t="s">
        <v>33</v>
      </c>
    </row>
    <row r="56" spans="3:29">
      <c r="C56" s="303" t="s">
        <v>121</v>
      </c>
      <c r="F56" s="314">
        <f>C67</f>
        <v>185</v>
      </c>
      <c r="G56" s="41">
        <f>F56/F58</f>
        <v>1</v>
      </c>
      <c r="H56" s="315">
        <f>C68</f>
        <v>745.12812495389073</v>
      </c>
      <c r="I56" s="316">
        <f>C71</f>
        <v>31.908814304665992</v>
      </c>
      <c r="P56" s="118"/>
      <c r="Q56" s="118" t="s">
        <v>103</v>
      </c>
      <c r="R56" s="118">
        <v>2026</v>
      </c>
      <c r="S56" s="118"/>
      <c r="T56" s="118"/>
      <c r="U56" s="118"/>
    </row>
    <row r="57" spans="3:29">
      <c r="C57" s="303"/>
      <c r="F57" s="317">
        <f>D67</f>
        <v>0</v>
      </c>
      <c r="G57" s="318">
        <f>1-G56</f>
        <v>0</v>
      </c>
      <c r="H57" s="319">
        <f>D68</f>
        <v>0</v>
      </c>
      <c r="I57" s="320">
        <f>D71</f>
        <v>0</v>
      </c>
      <c r="P57" s="382">
        <v>184.90000000000006</v>
      </c>
      <c r="Q57" s="118" t="s">
        <v>32</v>
      </c>
      <c r="R57" s="118" t="s">
        <v>151</v>
      </c>
      <c r="S57" s="118"/>
      <c r="T57" s="118"/>
      <c r="U57" s="118" t="str">
        <f>$R$57&amp;"Proposed Station Capital Costs"</f>
        <v>I_NTN_SC_FRMProposed Station Capital Costs</v>
      </c>
    </row>
    <row r="58" spans="3:29">
      <c r="C58" s="303" t="s">
        <v>122</v>
      </c>
      <c r="F58" s="314">
        <f>F56+F57</f>
        <v>185</v>
      </c>
      <c r="G58" s="41">
        <f>G56+G57</f>
        <v>1</v>
      </c>
      <c r="H58" s="315">
        <f>ROUND(((F56*H56)+(F57*H57))/F58,0)</f>
        <v>745</v>
      </c>
      <c r="I58" s="316">
        <f>ROUND(((F56*I56)+(F57*I57))/F58,2)</f>
        <v>31.91</v>
      </c>
      <c r="P58" s="382"/>
      <c r="Q58" s="118" t="s">
        <v>32</v>
      </c>
      <c r="R58" s="118"/>
      <c r="S58" s="120"/>
      <c r="T58" s="118"/>
      <c r="U58" s="118" t="str">
        <f>$R$57&amp;"Proposed Station Fixed Costs"</f>
        <v>I_NTN_SC_FRMProposed Station Fixed Costs</v>
      </c>
    </row>
    <row r="59" spans="3:29">
      <c r="C59" s="303"/>
      <c r="F59" s="314"/>
      <c r="G59" s="41"/>
      <c r="H59" s="321"/>
      <c r="I59" s="322"/>
      <c r="P59" s="118"/>
      <c r="Q59" s="118"/>
      <c r="R59" s="343" t="str">
        <f>R57&amp;R56</f>
        <v>I_NTN_SC_FRM2026</v>
      </c>
      <c r="S59" s="118"/>
      <c r="T59" s="118"/>
      <c r="U59" s="118" t="str">
        <f>$R$57&amp;"Proposed Station Variable O&amp;M Costs"</f>
        <v>I_NTN_SC_FRMProposed Station Variable O&amp;M Costs</v>
      </c>
    </row>
    <row r="60" spans="3:29">
      <c r="C60" s="323" t="s">
        <v>118</v>
      </c>
      <c r="D60" s="312"/>
      <c r="E60" s="311"/>
      <c r="F60" s="313" t="s">
        <v>32</v>
      </c>
      <c r="G60" s="313" t="s">
        <v>34</v>
      </c>
      <c r="H60" s="313" t="s">
        <v>123</v>
      </c>
      <c r="I60" s="313" t="s">
        <v>119</v>
      </c>
      <c r="J60" s="313" t="s">
        <v>124</v>
      </c>
      <c r="K60" s="313" t="s">
        <v>125</v>
      </c>
    </row>
    <row r="61" spans="3:29">
      <c r="C61" s="324" t="str">
        <f>C56</f>
        <v>SCCT Dry "F" - Turbine</v>
      </c>
      <c r="D61" s="325"/>
      <c r="E61" s="325"/>
      <c r="F61" s="85">
        <f>C67</f>
        <v>185</v>
      </c>
      <c r="G61" s="41">
        <f>C75</f>
        <v>0.33</v>
      </c>
      <c r="H61" s="326">
        <f>G61*F61</f>
        <v>61.050000000000004</v>
      </c>
      <c r="I61" s="41">
        <f>H61/H63</f>
        <v>1</v>
      </c>
      <c r="J61" s="322">
        <f>C72</f>
        <v>7.7612665227267676</v>
      </c>
      <c r="K61" s="327">
        <f>C73</f>
        <v>9786.4587359536672</v>
      </c>
    </row>
    <row r="62" spans="3:29">
      <c r="C62" s="324">
        <f>C57</f>
        <v>0</v>
      </c>
      <c r="D62" s="325"/>
      <c r="E62" s="325"/>
      <c r="F62" s="328">
        <f>D67</f>
        <v>0</v>
      </c>
      <c r="G62" s="318">
        <f>D75</f>
        <v>0</v>
      </c>
      <c r="H62" s="329">
        <f>G62*F62</f>
        <v>0</v>
      </c>
      <c r="I62" s="318">
        <f>1-I61</f>
        <v>0</v>
      </c>
      <c r="J62" s="330">
        <f>D72</f>
        <v>0</v>
      </c>
      <c r="K62" s="331">
        <f>D73</f>
        <v>0</v>
      </c>
    </row>
    <row r="63" spans="3:29">
      <c r="C63" s="303" t="s">
        <v>126</v>
      </c>
      <c r="F63" s="85">
        <f>F61+F62</f>
        <v>185</v>
      </c>
      <c r="G63" s="332">
        <f>ROUND(H63/F63,3)</f>
        <v>0.33</v>
      </c>
      <c r="H63" s="326">
        <f>SUM(H61:H62)</f>
        <v>61.050000000000004</v>
      </c>
      <c r="I63" s="41">
        <f>I61+I62</f>
        <v>1</v>
      </c>
      <c r="J63" s="322">
        <f>ROUND(($I61*J61)+($I62*J62),2)</f>
        <v>7.76</v>
      </c>
      <c r="K63" s="333">
        <f>ROUND(($I61*K61)+($I62*K62),0)</f>
        <v>9786</v>
      </c>
    </row>
    <row r="64" spans="3:29">
      <c r="G64" s="332"/>
      <c r="I64" s="41"/>
      <c r="J64" s="322"/>
      <c r="K64" s="334" t="s">
        <v>127</v>
      </c>
    </row>
    <row r="66" spans="2:29">
      <c r="C66" s="313" t="s">
        <v>128</v>
      </c>
      <c r="D66" s="313" t="s">
        <v>129</v>
      </c>
      <c r="E66" s="335" t="str">
        <f>D44</f>
        <v xml:space="preserve">Plant Costs  - 2019 IRP - Table 6.1 &amp; 6.2 </v>
      </c>
      <c r="F66" s="336"/>
      <c r="G66" s="336"/>
      <c r="H66" s="336"/>
      <c r="I66" s="336"/>
      <c r="J66" s="336"/>
      <c r="K66" s="337"/>
    </row>
    <row r="67" spans="2:29">
      <c r="C67" s="85">
        <v>185</v>
      </c>
      <c r="E67" s="85" t="s">
        <v>130</v>
      </c>
      <c r="H67" s="338"/>
    </row>
    <row r="68" spans="2:29">
      <c r="B68" s="85" t="s">
        <v>101</v>
      </c>
      <c r="C68" s="321">
        <v>745.12812495389073</v>
      </c>
      <c r="D68" s="321"/>
      <c r="E68" s="85" t="s">
        <v>131</v>
      </c>
      <c r="M68" s="383"/>
    </row>
    <row r="69" spans="2:29">
      <c r="B69" s="85" t="s">
        <v>101</v>
      </c>
      <c r="C69" s="322">
        <v>17.005460468665991</v>
      </c>
      <c r="D69" s="322"/>
      <c r="E69" s="85" t="s">
        <v>132</v>
      </c>
    </row>
    <row r="70" spans="2:29">
      <c r="B70" s="85" t="s">
        <v>101</v>
      </c>
      <c r="C70" s="339">
        <v>14.903353836000001</v>
      </c>
      <c r="D70" s="339"/>
      <c r="E70" s="85" t="s">
        <v>133</v>
      </c>
    </row>
    <row r="71" spans="2:29">
      <c r="B71" s="85" t="s">
        <v>101</v>
      </c>
      <c r="C71" s="322">
        <f>C69+C70</f>
        <v>31.908814304665992</v>
      </c>
      <c r="D71" s="322"/>
      <c r="E71" s="85" t="s">
        <v>134</v>
      </c>
    </row>
    <row r="72" spans="2:29">
      <c r="B72" s="85" t="s">
        <v>101</v>
      </c>
      <c r="C72" s="322">
        <v>7.7612665227267676</v>
      </c>
      <c r="D72" s="322"/>
      <c r="E72" s="85" t="s">
        <v>135</v>
      </c>
    </row>
    <row r="73" spans="2:29">
      <c r="C73" s="333">
        <v>9786.4587359536672</v>
      </c>
      <c r="D73" s="333"/>
      <c r="E73" s="85" t="s">
        <v>136</v>
      </c>
    </row>
    <row r="74" spans="2:29">
      <c r="C74" s="340">
        <v>6.9588491515316389E-2</v>
      </c>
      <c r="D74" s="340"/>
      <c r="E74" s="85" t="s">
        <v>36</v>
      </c>
      <c r="AB74" s="120"/>
      <c r="AC74" s="120"/>
    </row>
    <row r="75" spans="2:29">
      <c r="C75" s="341">
        <v>0.33</v>
      </c>
      <c r="D75" s="341"/>
      <c r="E75" s="85" t="s">
        <v>37</v>
      </c>
      <c r="AB75" s="120"/>
      <c r="AC75" s="120"/>
    </row>
    <row r="76" spans="2:29">
      <c r="D76" s="41">
        <f>ROUND(H63/F63,3)</f>
        <v>0.33</v>
      </c>
      <c r="E76" s="85" t="s">
        <v>137</v>
      </c>
      <c r="AB76" s="120"/>
      <c r="AC76" s="120"/>
    </row>
    <row r="77" spans="2:29">
      <c r="D77" s="332"/>
      <c r="E77" s="50"/>
      <c r="AB77" s="120"/>
      <c r="AC77" s="120"/>
    </row>
    <row r="78" spans="2:29">
      <c r="B78" s="49"/>
      <c r="C78" s="49"/>
      <c r="D78" s="49"/>
      <c r="E78" s="49"/>
      <c r="F78" s="49"/>
      <c r="AB78" s="120"/>
      <c r="AC78" s="120"/>
    </row>
    <row r="79" spans="2:29" ht="13.8" thickBot="1"/>
    <row r="80" spans="2:29" ht="13.8" thickBot="1">
      <c r="C80" s="40" t="str">
        <f>"Company Official Inflation Forecast Dated "&amp;TEXT('Table 4'!$H$5,"mmmm dd, yyyy")</f>
        <v>Company Official Inflation Forecast Dated December 31, 2019</v>
      </c>
      <c r="D80" s="143"/>
      <c r="E80" s="143"/>
      <c r="F80" s="143"/>
      <c r="G80" s="143"/>
      <c r="H80" s="143"/>
      <c r="I80" s="143"/>
      <c r="J80" s="143"/>
      <c r="K80" s="143"/>
      <c r="L80" s="145"/>
    </row>
    <row r="81" spans="3:29">
      <c r="C81" s="87">
        <v>2017</v>
      </c>
      <c r="D81" s="41">
        <v>0.02</v>
      </c>
      <c r="F81" s="87">
        <f>C89+1</f>
        <v>2026</v>
      </c>
      <c r="G81" s="41">
        <v>2.3E-2</v>
      </c>
      <c r="H81" s="41"/>
      <c r="I81" s="87">
        <f>F89+1</f>
        <v>2035</v>
      </c>
      <c r="J81" s="41">
        <v>2.1000000000000001E-2</v>
      </c>
      <c r="K81" s="118"/>
      <c r="L81" s="118"/>
    </row>
    <row r="82" spans="3:29">
      <c r="C82" s="87">
        <f t="shared" ref="C82:C89" si="17">C81+1</f>
        <v>2018</v>
      </c>
      <c r="D82" s="41">
        <v>2.4E-2</v>
      </c>
      <c r="F82" s="87">
        <f t="shared" ref="F82:F89" si="18">F81+1</f>
        <v>2027</v>
      </c>
      <c r="G82" s="41">
        <v>2.3E-2</v>
      </c>
      <c r="H82" s="41"/>
      <c r="I82" s="87">
        <f>I81+1</f>
        <v>2036</v>
      </c>
      <c r="J82" s="41">
        <v>2.1000000000000001E-2</v>
      </c>
      <c r="K82" s="118"/>
      <c r="L82" s="118"/>
    </row>
    <row r="83" spans="3:29">
      <c r="C83" s="87">
        <f t="shared" si="17"/>
        <v>2019</v>
      </c>
      <c r="D83" s="41">
        <v>1.7999999999999999E-2</v>
      </c>
      <c r="F83" s="87">
        <f t="shared" si="18"/>
        <v>2028</v>
      </c>
      <c r="G83" s="41">
        <v>2.3E-2</v>
      </c>
      <c r="H83" s="41"/>
      <c r="I83" s="87">
        <f t="shared" ref="I83:I89" si="19">I82+1</f>
        <v>2037</v>
      </c>
      <c r="J83" s="41">
        <v>2.1000000000000001E-2</v>
      </c>
      <c r="K83" s="118"/>
      <c r="L83" s="118"/>
    </row>
    <row r="84" spans="3:29">
      <c r="C84" s="87">
        <f t="shared" si="17"/>
        <v>2020</v>
      </c>
      <c r="D84" s="41">
        <v>1.9E-2</v>
      </c>
      <c r="F84" s="87">
        <f t="shared" si="18"/>
        <v>2029</v>
      </c>
      <c r="G84" s="41">
        <v>2.3E-2</v>
      </c>
      <c r="H84" s="41"/>
      <c r="I84" s="87">
        <f t="shared" si="19"/>
        <v>2038</v>
      </c>
      <c r="J84" s="41">
        <v>2.1000000000000001E-2</v>
      </c>
      <c r="K84" s="118"/>
      <c r="L84" s="118"/>
    </row>
    <row r="85" spans="3:29">
      <c r="C85" s="87">
        <f t="shared" si="17"/>
        <v>2021</v>
      </c>
      <c r="D85" s="41">
        <v>0.02</v>
      </c>
      <c r="F85" s="87">
        <f t="shared" si="18"/>
        <v>2030</v>
      </c>
      <c r="G85" s="41">
        <v>2.1999999999999999E-2</v>
      </c>
      <c r="H85" s="41"/>
      <c r="I85" s="87">
        <f t="shared" si="19"/>
        <v>2039</v>
      </c>
      <c r="J85" s="41">
        <v>2.1000000000000001E-2</v>
      </c>
      <c r="K85" s="118"/>
      <c r="L85" s="118"/>
    </row>
    <row r="86" spans="3:29">
      <c r="C86" s="87">
        <f t="shared" si="17"/>
        <v>2022</v>
      </c>
      <c r="D86" s="41">
        <v>2.5000000000000001E-2</v>
      </c>
      <c r="F86" s="87">
        <f t="shared" si="18"/>
        <v>2031</v>
      </c>
      <c r="G86" s="41">
        <v>2.1999999999999999E-2</v>
      </c>
      <c r="H86" s="41"/>
      <c r="I86" s="87">
        <f t="shared" si="19"/>
        <v>2040</v>
      </c>
      <c r="J86" s="41">
        <v>2.1000000000000001E-2</v>
      </c>
      <c r="K86" s="118"/>
      <c r="L86" s="118"/>
    </row>
    <row r="87" spans="3:29" s="86" customFormat="1">
      <c r="C87" s="87">
        <f t="shared" si="17"/>
        <v>2023</v>
      </c>
      <c r="D87" s="41">
        <v>2.5000000000000001E-2</v>
      </c>
      <c r="F87" s="87">
        <f t="shared" si="18"/>
        <v>2032</v>
      </c>
      <c r="G87" s="41">
        <v>2.1999999999999999E-2</v>
      </c>
      <c r="H87" s="41"/>
      <c r="I87" s="87">
        <f t="shared" si="19"/>
        <v>2041</v>
      </c>
      <c r="J87" s="41">
        <v>2.1000000000000001E-2</v>
      </c>
      <c r="K87" s="120"/>
      <c r="L87" s="120"/>
      <c r="N87" s="85"/>
      <c r="O87" s="85"/>
      <c r="AB87" s="118"/>
      <c r="AC87" s="118"/>
    </row>
    <row r="88" spans="3:29" s="86" customFormat="1">
      <c r="C88" s="87">
        <f t="shared" si="17"/>
        <v>2024</v>
      </c>
      <c r="D88" s="41">
        <v>2.4E-2</v>
      </c>
      <c r="F88" s="87">
        <f t="shared" si="18"/>
        <v>2033</v>
      </c>
      <c r="G88" s="41">
        <v>2.1000000000000001E-2</v>
      </c>
      <c r="H88" s="41"/>
      <c r="I88" s="87">
        <f t="shared" si="19"/>
        <v>2042</v>
      </c>
      <c r="J88" s="41">
        <v>2.1000000000000001E-2</v>
      </c>
      <c r="K88" s="120"/>
      <c r="L88" s="120"/>
      <c r="N88" s="85"/>
      <c r="O88" s="85"/>
      <c r="AB88" s="118"/>
      <c r="AC88" s="118"/>
    </row>
    <row r="89" spans="3:29" s="86" customFormat="1">
      <c r="C89" s="87">
        <f t="shared" si="17"/>
        <v>2025</v>
      </c>
      <c r="D89" s="41">
        <v>2.3E-2</v>
      </c>
      <c r="F89" s="87">
        <f t="shared" si="18"/>
        <v>2034</v>
      </c>
      <c r="G89" s="41">
        <v>2.1000000000000001E-2</v>
      </c>
      <c r="H89" s="41"/>
      <c r="I89" s="87">
        <f t="shared" si="19"/>
        <v>2043</v>
      </c>
      <c r="J89" s="41">
        <v>2.1000000000000001E-2</v>
      </c>
      <c r="K89" s="120"/>
      <c r="L89" s="120"/>
      <c r="N89" s="85"/>
      <c r="O89" s="85"/>
      <c r="AB89" s="118"/>
      <c r="AC89" s="118"/>
    </row>
    <row r="90" spans="3:29" s="86" customFormat="1">
      <c r="N90" s="85"/>
      <c r="O90" s="85"/>
      <c r="AB90" s="118"/>
      <c r="AC90" s="118"/>
    </row>
    <row r="91" spans="3:29" s="86" customFormat="1">
      <c r="N91" s="85"/>
      <c r="O91" s="85"/>
      <c r="AB91" s="118"/>
      <c r="AC91" s="118"/>
    </row>
    <row r="92" spans="3:29">
      <c r="D92" s="342"/>
    </row>
    <row r="93" spans="3:29">
      <c r="D93" s="342"/>
    </row>
  </sheetData>
  <printOptions horizontalCentered="1"/>
  <pageMargins left="0.25" right="0.25" top="0.75" bottom="0.75" header="0.3" footer="0.3"/>
  <pageSetup scale="84" fitToHeight="0" orientation="portrait" r:id="rId1"/>
  <headerFooter alignWithMargins="0"/>
  <rowBreaks count="1" manualBreakCount="1">
    <brk id="50" max="11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A102"/>
  <sheetViews>
    <sheetView zoomScale="80" zoomScaleNormal="80" workbookViewId="0">
      <selection activeCell="A7" sqref="A7"/>
    </sheetView>
  </sheetViews>
  <sheetFormatPr defaultColWidth="9.33203125" defaultRowHeight="13.2"/>
  <cols>
    <col min="1" max="1" width="13.33203125" style="118" customWidth="1"/>
    <col min="2" max="2" width="15" style="118" customWidth="1"/>
    <col min="3" max="3" width="12.33203125" style="118" bestFit="1" customWidth="1"/>
    <col min="4" max="4" width="19.77734375" style="118" customWidth="1"/>
    <col min="5" max="5" width="8.77734375" style="118" bestFit="1" customWidth="1"/>
    <col min="6" max="6" width="13.44140625" style="118" customWidth="1"/>
    <col min="7" max="8" width="9.44140625" style="118" bestFit="1" customWidth="1"/>
    <col min="9" max="9" width="12.6640625" style="118" customWidth="1"/>
    <col min="10" max="10" width="14" style="118" customWidth="1"/>
    <col min="11" max="11" width="13.109375" style="118" customWidth="1"/>
    <col min="12" max="12" width="3.109375" style="118" customWidth="1"/>
    <col min="13" max="13" width="15" style="118" hidden="1" customWidth="1"/>
    <col min="14" max="14" width="5.6640625" style="162" customWidth="1"/>
    <col min="15" max="15" width="9.33203125" style="118"/>
    <col min="16" max="16" width="10" style="118" customWidth="1"/>
    <col min="17" max="17" width="25.109375" style="118" customWidth="1"/>
    <col min="18" max="18" width="18.109375" style="118" customWidth="1"/>
    <col min="19" max="19" width="9.33203125" style="118"/>
    <col min="20" max="20" width="16.6640625" style="118" customWidth="1"/>
    <col min="21" max="21" width="11.77734375" style="118" customWidth="1"/>
    <col min="22" max="22" width="9.6640625" style="118" bestFit="1" customWidth="1"/>
    <col min="23" max="16384" width="9.33203125" style="118"/>
  </cols>
  <sheetData>
    <row r="1" spans="2:25" ht="15.6">
      <c r="B1" s="116" t="s">
        <v>56</v>
      </c>
      <c r="C1" s="117"/>
      <c r="D1" s="117"/>
      <c r="E1" s="117"/>
      <c r="F1" s="117"/>
      <c r="G1" s="117"/>
      <c r="H1" s="117"/>
      <c r="I1" s="117"/>
      <c r="J1" s="117"/>
    </row>
    <row r="2" spans="2:25" ht="15.6">
      <c r="B2" s="116" t="s">
        <v>156</v>
      </c>
      <c r="C2" s="117"/>
      <c r="D2" s="117"/>
      <c r="E2" s="117"/>
      <c r="F2" s="117"/>
      <c r="G2" s="117"/>
      <c r="H2" s="117"/>
      <c r="I2" s="117"/>
      <c r="J2" s="117"/>
    </row>
    <row r="3" spans="2:25" ht="15.6">
      <c r="B3" s="116" t="str">
        <f>TEXT($C$63,"0%")&amp;" Capacity Factor"</f>
        <v>37% Capacity Factor</v>
      </c>
      <c r="C3" s="117"/>
      <c r="D3" s="117"/>
      <c r="E3" s="117"/>
      <c r="F3" s="117"/>
      <c r="G3" s="117"/>
      <c r="H3" s="117"/>
      <c r="I3" s="117"/>
      <c r="J3" s="117"/>
    </row>
    <row r="4" spans="2:25">
      <c r="B4" s="119"/>
      <c r="C4" s="119"/>
      <c r="D4" s="119"/>
      <c r="E4" s="119"/>
      <c r="F4" s="119"/>
      <c r="G4" s="119"/>
      <c r="H4" s="119"/>
      <c r="I4" s="120"/>
      <c r="J4" s="120"/>
      <c r="K4" s="120"/>
    </row>
    <row r="5" spans="2:25" ht="51.75" customHeight="1">
      <c r="B5" s="121" t="s">
        <v>0</v>
      </c>
      <c r="C5" s="122" t="s">
        <v>10</v>
      </c>
      <c r="D5" s="122" t="s">
        <v>11</v>
      </c>
      <c r="E5" s="122" t="s">
        <v>12</v>
      </c>
      <c r="F5" s="17" t="s">
        <v>91</v>
      </c>
      <c r="G5" s="122" t="s">
        <v>61</v>
      </c>
      <c r="H5" s="17" t="s">
        <v>13</v>
      </c>
      <c r="I5" s="122" t="s">
        <v>72</v>
      </c>
      <c r="J5" s="17" t="s">
        <v>52</v>
      </c>
      <c r="K5" s="122" t="s">
        <v>225</v>
      </c>
      <c r="M5" s="218"/>
      <c r="N5" s="218"/>
      <c r="P5" s="218"/>
      <c r="R5" s="280"/>
      <c r="T5" s="277"/>
      <c r="U5" s="278"/>
      <c r="V5" s="277"/>
      <c r="W5" s="278"/>
      <c r="X5" s="120"/>
      <c r="Y5" s="218"/>
    </row>
    <row r="6" spans="2:25" ht="24" customHeight="1">
      <c r="B6" s="123"/>
      <c r="C6" s="124" t="s">
        <v>8</v>
      </c>
      <c r="D6" s="125" t="s">
        <v>9</v>
      </c>
      <c r="E6" s="125" t="s">
        <v>9</v>
      </c>
      <c r="F6" s="125" t="s">
        <v>9</v>
      </c>
      <c r="G6" s="124" t="s">
        <v>31</v>
      </c>
      <c r="H6" s="18" t="s">
        <v>31</v>
      </c>
      <c r="I6" s="124" t="s">
        <v>31</v>
      </c>
      <c r="J6" s="19" t="s">
        <v>9</v>
      </c>
      <c r="K6" s="125" t="s">
        <v>9</v>
      </c>
      <c r="R6" s="281"/>
    </row>
    <row r="7" spans="2:25">
      <c r="C7" s="126" t="s">
        <v>1</v>
      </c>
      <c r="D7" s="126" t="s">
        <v>2</v>
      </c>
      <c r="E7" s="126" t="s">
        <v>3</v>
      </c>
      <c r="F7" s="126" t="s">
        <v>4</v>
      </c>
      <c r="G7" s="126" t="s">
        <v>5</v>
      </c>
      <c r="H7" s="126" t="s">
        <v>7</v>
      </c>
      <c r="I7" s="126" t="s">
        <v>22</v>
      </c>
      <c r="J7" s="126" t="s">
        <v>23</v>
      </c>
      <c r="K7" s="126" t="s">
        <v>24</v>
      </c>
    </row>
    <row r="8" spans="2:25" ht="6" customHeight="1">
      <c r="K8" s="120"/>
    </row>
    <row r="9" spans="2:25" ht="15.6">
      <c r="B9" s="43" t="str">
        <f>C52</f>
        <v>2019 IRP Yakima Wind with Storage Resource - 37% Capacity Factor</v>
      </c>
      <c r="C9" s="120"/>
      <c r="E9" s="120"/>
      <c r="F9" s="120"/>
      <c r="G9" s="120"/>
      <c r="H9" s="120"/>
      <c r="I9" s="120"/>
      <c r="J9" s="120"/>
      <c r="K9" s="120"/>
      <c r="N9" s="118"/>
    </row>
    <row r="10" spans="2:25">
      <c r="B10" s="127">
        <v>2016</v>
      </c>
      <c r="C10" s="128"/>
      <c r="D10" s="129"/>
      <c r="E10" s="129"/>
      <c r="F10" s="129"/>
      <c r="G10" s="130"/>
      <c r="H10" s="130"/>
      <c r="I10" s="131"/>
      <c r="J10" s="131"/>
      <c r="K10" s="129"/>
      <c r="N10" s="163"/>
    </row>
    <row r="11" spans="2:25">
      <c r="B11" s="127">
        <f t="shared" ref="B11:B37" si="0">B10+1</f>
        <v>2017</v>
      </c>
      <c r="C11" s="132"/>
      <c r="D11" s="129"/>
      <c r="E11" s="129"/>
      <c r="F11" s="129"/>
      <c r="G11" s="130"/>
      <c r="H11" s="129"/>
      <c r="I11" s="131"/>
      <c r="J11" s="131"/>
      <c r="K11" s="129"/>
      <c r="N11" s="118"/>
    </row>
    <row r="12" spans="2:25">
      <c r="B12" s="136">
        <f t="shared" si="0"/>
        <v>2018</v>
      </c>
      <c r="C12" s="137"/>
      <c r="D12" s="129"/>
      <c r="E12" s="149"/>
      <c r="F12" s="149"/>
      <c r="G12" s="131"/>
      <c r="H12" s="149">
        <f>$C$58</f>
        <v>10</v>
      </c>
      <c r="I12" s="131"/>
      <c r="J12" s="131"/>
      <c r="K12" s="129">
        <f>(D12+E12+F12)</f>
        <v>0</v>
      </c>
      <c r="L12" s="120"/>
      <c r="N12" s="118"/>
      <c r="R12" s="149"/>
      <c r="T12" s="162"/>
      <c r="U12" s="154"/>
      <c r="V12" s="154"/>
      <c r="W12" s="154"/>
      <c r="X12" s="275"/>
      <c r="Y12" s="275"/>
    </row>
    <row r="13" spans="2:25">
      <c r="B13" s="136">
        <f t="shared" si="0"/>
        <v>2019</v>
      </c>
      <c r="C13" s="137"/>
      <c r="D13" s="129"/>
      <c r="E13" s="149"/>
      <c r="F13" s="149"/>
      <c r="G13" s="131"/>
      <c r="H13" s="129">
        <f>ROUND(H12*(1+(IFERROR(INDEX($D$66:$D$74,MATCH($B13,$C$66:$C$74,0),1),0)+IFERROR(INDEX($G$66:$G$74,MATCH($B13,$F$66:$F$74,0),1),0)+IFERROR(INDEX(#REF!,MATCH($B13,$I$66:$I$74,0),1),0))),2)</f>
        <v>10.18</v>
      </c>
      <c r="I13" s="131"/>
      <c r="J13" s="131"/>
      <c r="K13" s="129">
        <f t="shared" ref="K13:K37" si="1">(D13+E13+F13)</f>
        <v>0</v>
      </c>
      <c r="L13" s="120"/>
      <c r="N13" s="118"/>
      <c r="V13" s="154"/>
      <c r="W13" s="154"/>
      <c r="X13" s="275"/>
      <c r="Y13" s="275"/>
    </row>
    <row r="14" spans="2:25">
      <c r="B14" s="136">
        <f t="shared" si="0"/>
        <v>2020</v>
      </c>
      <c r="C14" s="137"/>
      <c r="D14" s="129"/>
      <c r="E14" s="129"/>
      <c r="F14" s="129"/>
      <c r="G14" s="131"/>
      <c r="H14" s="129">
        <f>ROUND(H13*(1+(IFERROR(INDEX($D$66:$D$74,MATCH($B14,$C$66:$C$74,0),1),0)+IFERROR(INDEX($G$66:$G$74,MATCH($B14,$F$66:$F$74,0),1),0)+IFERROR(INDEX(#REF!,MATCH($B14,$I$66:$I$74,0),1),0))),2)</f>
        <v>10.37</v>
      </c>
      <c r="I14" s="131"/>
      <c r="J14" s="131"/>
      <c r="K14" s="129">
        <f t="shared" si="1"/>
        <v>0</v>
      </c>
      <c r="L14" s="120"/>
      <c r="N14" s="118"/>
      <c r="O14" s="133"/>
      <c r="P14" s="134"/>
      <c r="Q14" s="135"/>
      <c r="V14" s="154"/>
      <c r="W14" s="154"/>
      <c r="X14" s="275"/>
      <c r="Y14" s="275"/>
    </row>
    <row r="15" spans="2:25">
      <c r="B15" s="136">
        <f t="shared" si="0"/>
        <v>2021</v>
      </c>
      <c r="C15" s="137"/>
      <c r="D15" s="129"/>
      <c r="E15" s="129"/>
      <c r="F15" s="129"/>
      <c r="G15" s="131"/>
      <c r="H15" s="129">
        <f>ROUND(H14*(1+(IFERROR(INDEX($D$66:$D$74,MATCH($B15,$C$66:$C$74,0),1),0)+IFERROR(INDEX($G$66:$G$74,MATCH($B15,$F$66:$F$74,0),1),0)+IFERROR(INDEX(#REF!,MATCH($B15,$I$66:$I$74,0),1),0))),2)</f>
        <v>10.58</v>
      </c>
      <c r="I15" s="131"/>
      <c r="J15" s="131"/>
      <c r="K15" s="129">
        <f t="shared" si="1"/>
        <v>0</v>
      </c>
      <c r="L15" s="120"/>
      <c r="N15" s="118"/>
      <c r="O15" s="276"/>
      <c r="P15" s="134"/>
      <c r="Q15" s="135"/>
      <c r="V15" s="154"/>
      <c r="W15" s="154"/>
      <c r="X15" s="275"/>
      <c r="Y15" s="275"/>
    </row>
    <row r="16" spans="2:25">
      <c r="B16" s="136">
        <f t="shared" si="0"/>
        <v>2022</v>
      </c>
      <c r="C16" s="137"/>
      <c r="D16" s="129"/>
      <c r="E16" s="129"/>
      <c r="F16" s="129"/>
      <c r="G16" s="131"/>
      <c r="H16" s="129">
        <f>ROUND(H15*(1+(IFERROR(INDEX($D$66:$D$74,MATCH($B16,$C$66:$C$74,0),1),0)+IFERROR(INDEX($G$66:$G$74,MATCH($B16,$F$66:$F$74,0),1),0)+IFERROR(INDEX(#REF!,MATCH($B16,$I$66:$I$74,0),1),0))),2)</f>
        <v>10.84</v>
      </c>
      <c r="I16" s="131"/>
      <c r="J16" s="131"/>
      <c r="K16" s="129">
        <f t="shared" si="1"/>
        <v>0</v>
      </c>
      <c r="L16" s="120"/>
      <c r="N16" s="118"/>
      <c r="V16" s="154"/>
      <c r="W16" s="154"/>
      <c r="X16" s="275"/>
      <c r="Y16" s="275"/>
    </row>
    <row r="17" spans="2:25">
      <c r="B17" s="136">
        <f t="shared" si="0"/>
        <v>2023</v>
      </c>
      <c r="C17" s="137"/>
      <c r="D17" s="129"/>
      <c r="E17" s="129"/>
      <c r="F17" s="129"/>
      <c r="G17" s="131"/>
      <c r="H17" s="129">
        <f>ROUND(H16*(1+(IFERROR(INDEX($D$66:$D$74,MATCH($B17,$C$66:$C$74,0),1),0)+IFERROR(INDEX($G$66:$G$74,MATCH($B17,$F$66:$F$74,0),1),0)+IFERROR(INDEX(#REF!,MATCH($B17,$I$66:$I$74,0),1),0))),2)</f>
        <v>11.11</v>
      </c>
      <c r="I17" s="131"/>
      <c r="J17" s="131"/>
      <c r="K17" s="129">
        <f t="shared" si="1"/>
        <v>0</v>
      </c>
      <c r="L17" s="120"/>
      <c r="N17" s="118"/>
      <c r="O17" s="133"/>
      <c r="V17" s="154"/>
      <c r="W17" s="154"/>
      <c r="X17" s="275"/>
      <c r="Y17" s="275"/>
    </row>
    <row r="18" spans="2:25">
      <c r="B18" s="136">
        <f t="shared" si="0"/>
        <v>2024</v>
      </c>
      <c r="C18" s="137"/>
      <c r="D18" s="129"/>
      <c r="E18" s="149"/>
      <c r="F18" s="149"/>
      <c r="G18" s="131"/>
      <c r="H18" s="129">
        <f>ROUND(H17*(1+(IFERROR(INDEX($D$66:$D$74,MATCH($B18,$C$66:$C$74,0),1),0)+IFERROR(INDEX($G$66:$G$74,MATCH($B18,$F$66:$F$74,0),1),0)+IFERROR(INDEX(#REF!,MATCH($B18,$I$66:$I$74,0),1),0))),2)</f>
        <v>11.38</v>
      </c>
      <c r="I18" s="131"/>
      <c r="J18" s="131"/>
      <c r="K18" s="129">
        <f t="shared" si="1"/>
        <v>0</v>
      </c>
      <c r="L18" s="120"/>
      <c r="N18" s="118"/>
      <c r="T18" s="162"/>
      <c r="U18" s="154"/>
      <c r="V18" s="154"/>
      <c r="W18" s="154"/>
      <c r="X18" s="275"/>
      <c r="Y18" s="275"/>
    </row>
    <row r="19" spans="2:25">
      <c r="B19" s="136">
        <f t="shared" si="0"/>
        <v>2025</v>
      </c>
      <c r="C19" s="137"/>
      <c r="D19" s="129"/>
      <c r="E19" s="149"/>
      <c r="F19" s="149"/>
      <c r="G19" s="131"/>
      <c r="H19" s="129">
        <f>ROUND(H18*(1+(IFERROR(INDEX($D$66:$D$74,MATCH($B19,$C$66:$C$74,0),1),0)+IFERROR(INDEX($G$66:$G$74,MATCH($B19,$F$66:$F$74,0),1),0)+IFERROR(INDEX(#REF!,MATCH($B19,$I$66:$I$74,0),1),0))),2)</f>
        <v>11.64</v>
      </c>
      <c r="I19" s="131"/>
      <c r="J19" s="131"/>
      <c r="K19" s="129">
        <f t="shared" si="1"/>
        <v>0</v>
      </c>
      <c r="L19" s="120"/>
      <c r="N19" s="118"/>
      <c r="T19" s="162"/>
      <c r="U19" s="154"/>
      <c r="V19" s="154"/>
      <c r="W19" s="154"/>
      <c r="X19" s="275"/>
      <c r="Y19" s="275"/>
    </row>
    <row r="20" spans="2:25">
      <c r="B20" s="136">
        <f t="shared" si="0"/>
        <v>2026</v>
      </c>
      <c r="C20" s="137"/>
      <c r="D20" s="129"/>
      <c r="E20" s="149"/>
      <c r="F20" s="149"/>
      <c r="G20" s="131"/>
      <c r="H20" s="129">
        <f>ROUND(H19*(1+(IFERROR(INDEX($D$66:$D$74,MATCH($B20,$C$66:$C$74,0),1),0)+IFERROR(INDEX($G$66:$G$74,MATCH($B20,$F$66:$F$74,0),1),0)+IFERROR(INDEX(#REF!,MATCH($B20,$I$66:$I$74,0),1),0))),2)</f>
        <v>11.91</v>
      </c>
      <c r="I20" s="131"/>
      <c r="J20" s="131"/>
      <c r="K20" s="129">
        <f t="shared" si="1"/>
        <v>0</v>
      </c>
      <c r="L20" s="120"/>
      <c r="N20" s="118"/>
      <c r="R20" s="154"/>
      <c r="T20" s="162"/>
      <c r="U20" s="154"/>
      <c r="V20" s="154"/>
      <c r="W20" s="154"/>
      <c r="X20" s="275"/>
      <c r="Y20" s="275"/>
    </row>
    <row r="21" spans="2:25">
      <c r="B21" s="136">
        <f t="shared" si="0"/>
        <v>2027</v>
      </c>
      <c r="C21" s="137"/>
      <c r="D21" s="129"/>
      <c r="E21" s="149"/>
      <c r="F21" s="149"/>
      <c r="G21" s="131"/>
      <c r="H21" s="129">
        <f>ROUND(H20*(1+(IFERROR(INDEX($D$66:$D$74,MATCH($B21,$C$66:$C$74,0),1),0)+IFERROR(INDEX($G$66:$G$74,MATCH($B21,$F$66:$F$74,0),1),0)+IFERROR(INDEX(#REF!,MATCH($B21,$I$66:$I$74,0),1),0))),2)</f>
        <v>12.18</v>
      </c>
      <c r="I21" s="131"/>
      <c r="J21" s="131"/>
      <c r="K21" s="129">
        <f t="shared" si="1"/>
        <v>0</v>
      </c>
      <c r="L21" s="120"/>
      <c r="N21" s="118"/>
      <c r="R21" s="154"/>
      <c r="T21" s="162"/>
      <c r="U21" s="154"/>
      <c r="V21" s="154"/>
      <c r="W21" s="154"/>
      <c r="X21" s="275"/>
      <c r="Y21" s="275"/>
    </row>
    <row r="22" spans="2:25">
      <c r="B22" s="136">
        <f t="shared" si="0"/>
        <v>2028</v>
      </c>
      <c r="C22" s="137"/>
      <c r="D22" s="129"/>
      <c r="E22" s="149"/>
      <c r="F22" s="149"/>
      <c r="G22" s="131"/>
      <c r="H22" s="129">
        <f>ROUND(H21*(1+(IFERROR(INDEX($D$66:$D$74,MATCH($B22,$C$66:$C$74,0),1),0)+IFERROR(INDEX($G$66:$G$74,MATCH($B22,$F$66:$F$74,0),1),0)+IFERROR(INDEX(#REF!,MATCH($B22,$I$66:$I$74,0),1),0))),2)</f>
        <v>12.46</v>
      </c>
      <c r="I22" s="131"/>
      <c r="J22" s="131"/>
      <c r="K22" s="129">
        <f t="shared" si="1"/>
        <v>0</v>
      </c>
      <c r="L22" s="120"/>
      <c r="N22" s="118"/>
      <c r="R22" s="154"/>
      <c r="T22" s="162"/>
      <c r="U22" s="154"/>
      <c r="V22" s="154"/>
      <c r="W22" s="154"/>
      <c r="X22" s="275"/>
      <c r="Y22" s="275"/>
    </row>
    <row r="23" spans="2:25">
      <c r="B23" s="136">
        <f t="shared" si="0"/>
        <v>2029</v>
      </c>
      <c r="C23" s="344">
        <v>1709.591836734694</v>
      </c>
      <c r="D23" s="129">
        <f>C23*$C$62</f>
        <v>117.94474081632653</v>
      </c>
      <c r="E23" s="273">
        <v>25</v>
      </c>
      <c r="F23" s="129">
        <f>INDEX('Table 3 PV wS YK_2024'!$F$10:$F$38,MATCH(B23,'Table 3 PV wS YK_2024'!$B$10:$B$38,0),1)</f>
        <v>0.44</v>
      </c>
      <c r="G23" s="131">
        <f>(D23+E23+F23)/(8.76*$C$63)</f>
        <v>44.118924791790221</v>
      </c>
      <c r="H23" s="129">
        <f>ROUND(H22*(1+(IFERROR(INDEX($D$66:$D$74,MATCH($B23,$C$66:$C$74,0),1),0)+IFERROR(INDEX($G$66:$G$74,MATCH($B23,$F$66:$F$74,0),1),0)+IFERROR(INDEX(#REF!,MATCH($B23,$I$66:$I$74,0),1),0))),2)</f>
        <v>12.75</v>
      </c>
      <c r="I23" s="131">
        <f>(G23+H23)</f>
        <v>56.868924791790221</v>
      </c>
      <c r="J23" s="131">
        <f t="shared" ref="J23" si="2">ROUND(I23*$C$63*8.76,2)</f>
        <v>184.82</v>
      </c>
      <c r="K23" s="129">
        <f t="shared" si="1"/>
        <v>143.38474081632654</v>
      </c>
      <c r="L23" s="120"/>
      <c r="N23" s="118"/>
      <c r="P23" s="202"/>
      <c r="R23" s="154"/>
      <c r="T23" s="162"/>
      <c r="U23" s="154"/>
      <c r="V23" s="154"/>
      <c r="W23" s="154"/>
      <c r="X23" s="275"/>
      <c r="Y23" s="275"/>
    </row>
    <row r="24" spans="2:25">
      <c r="B24" s="136">
        <f t="shared" si="0"/>
        <v>2030</v>
      </c>
      <c r="C24" s="137"/>
      <c r="D24" s="129">
        <f t="shared" ref="D24:E37" si="3">ROUND(D23*(1+(IFERROR(INDEX($D$66:$D$74,MATCH($B24,$C$66:$C$74,0),1),0)+IFERROR(INDEX($G$66:$G$74,MATCH($B24,$F$66:$F$74,0),1),0)+IFERROR(INDEX($J$66:$J$74,MATCH($B24,$I$66:$I$74,0),1),0))),2)</f>
        <v>120.54</v>
      </c>
      <c r="E24" s="273">
        <v>25.510204081632654</v>
      </c>
      <c r="F24" s="129">
        <f>INDEX('Table 3 PV wS YK_2024'!$F$10:$F$38,MATCH(B24,'Table 3 PV wS YK_2024'!$B$10:$B$38,0),1)</f>
        <v>0.45</v>
      </c>
      <c r="G24" s="131">
        <f t="shared" ref="G24:G37" si="4">(D24+E24+F24)/(8.76*$C$63)</f>
        <v>45.077540671772169</v>
      </c>
      <c r="H24" s="129">
        <f>ROUND(H23*(1+(IFERROR(INDEX($D$66:$D$74,MATCH($B24,$C$66:$C$74,0),1),0)+IFERROR(INDEX($G$66:$G$74,MATCH($B24,$F$66:$F$74,0),1),0)+IFERROR(INDEX(#REF!,MATCH($B24,$I$66:$I$74,0),1),0))),2)</f>
        <v>13.03</v>
      </c>
      <c r="I24" s="131">
        <f t="shared" ref="I24:I37" si="5">(G24+H24)</f>
        <v>58.107540671772171</v>
      </c>
      <c r="J24" s="131">
        <f t="shared" ref="J24:J32" si="6">ROUND(I24*$C$63*8.76,2)</f>
        <v>188.85</v>
      </c>
      <c r="K24" s="129">
        <f t="shared" si="1"/>
        <v>146.50020408163266</v>
      </c>
      <c r="L24" s="120"/>
      <c r="N24" s="118"/>
      <c r="R24" s="154"/>
      <c r="T24" s="162"/>
      <c r="U24" s="154"/>
      <c r="V24" s="154"/>
      <c r="W24" s="154"/>
      <c r="X24" s="275"/>
      <c r="Y24" s="275"/>
    </row>
    <row r="25" spans="2:25">
      <c r="B25" s="136">
        <f t="shared" si="0"/>
        <v>2031</v>
      </c>
      <c r="C25" s="137"/>
      <c r="D25" s="129">
        <f t="shared" si="3"/>
        <v>123.19</v>
      </c>
      <c r="E25" s="273">
        <v>26.122448979591837</v>
      </c>
      <c r="F25" s="129">
        <f>INDEX('Table 3 PV wS YK_2024'!$F$10:$F$38,MATCH(B25,'Table 3 PV wS YK_2024'!$B$10:$B$38,0),1)</f>
        <v>0.46</v>
      </c>
      <c r="G25" s="131">
        <f t="shared" si="4"/>
        <v>46.084397647845471</v>
      </c>
      <c r="H25" s="129">
        <f>ROUND(H24*(1+(IFERROR(INDEX($D$66:$D$74,MATCH($B25,$C$66:$C$74,0),1),0)+IFERROR(INDEX($G$66:$G$74,MATCH($B25,$F$66:$F$74,0),1),0)+IFERROR(INDEX(#REF!,MATCH($B25,$I$66:$I$74,0),1),0))),2)</f>
        <v>13.32</v>
      </c>
      <c r="I25" s="131">
        <f t="shared" si="5"/>
        <v>59.404397647845471</v>
      </c>
      <c r="J25" s="131">
        <f t="shared" si="6"/>
        <v>193.06</v>
      </c>
      <c r="K25" s="129">
        <f t="shared" si="1"/>
        <v>149.77244897959184</v>
      </c>
      <c r="L25" s="120"/>
      <c r="N25" s="118"/>
      <c r="R25" s="154"/>
      <c r="T25" s="162"/>
      <c r="U25" s="154"/>
      <c r="V25" s="154"/>
      <c r="W25" s="154"/>
      <c r="X25" s="275"/>
      <c r="Y25" s="275"/>
    </row>
    <row r="26" spans="2:25">
      <c r="B26" s="136">
        <f t="shared" si="0"/>
        <v>2032</v>
      </c>
      <c r="C26" s="137"/>
      <c r="D26" s="129">
        <f t="shared" si="3"/>
        <v>125.9</v>
      </c>
      <c r="E26" s="273">
        <v>26.73469387755102</v>
      </c>
      <c r="F26" s="129">
        <f>INDEX('Table 3 PV wS YK_2024'!$F$10:$F$38,MATCH(B26,'Table 3 PV wS YK_2024'!$B$10:$B$38,0),1)</f>
        <v>0.47</v>
      </c>
      <c r="G26" s="131">
        <f t="shared" si="4"/>
        <v>47.109716389602042</v>
      </c>
      <c r="H26" s="129">
        <f>ROUND(H25*(1+(IFERROR(INDEX($D$66:$D$74,MATCH($B26,$C$66:$C$74,0),1),0)+IFERROR(INDEX($G$66:$G$74,MATCH($B26,$F$66:$F$74,0),1),0)+IFERROR(INDEX(#REF!,MATCH($B26,$I$66:$I$74,0),1),0))),2)</f>
        <v>13.61</v>
      </c>
      <c r="I26" s="131">
        <f t="shared" si="5"/>
        <v>60.719716389602041</v>
      </c>
      <c r="J26" s="131">
        <f t="shared" si="6"/>
        <v>197.34</v>
      </c>
      <c r="K26" s="129">
        <f t="shared" si="1"/>
        <v>153.10469387755103</v>
      </c>
      <c r="L26" s="120"/>
      <c r="N26" s="118"/>
      <c r="R26" s="154"/>
      <c r="T26" s="162"/>
      <c r="U26" s="154"/>
      <c r="V26" s="154"/>
      <c r="W26" s="154"/>
      <c r="X26" s="275"/>
      <c r="Y26" s="275"/>
    </row>
    <row r="27" spans="2:25">
      <c r="B27" s="136">
        <f t="shared" si="0"/>
        <v>2033</v>
      </c>
      <c r="C27" s="137"/>
      <c r="D27" s="129">
        <f t="shared" si="3"/>
        <v>128.54</v>
      </c>
      <c r="E27" s="273">
        <v>27.346938775510203</v>
      </c>
      <c r="F27" s="129">
        <f>INDEX('Table 3 PV wS YK_2024'!$F$10:$F$38,MATCH(B27,'Table 3 PV wS YK_2024'!$B$10:$B$38,0),1)</f>
        <v>0.48</v>
      </c>
      <c r="G27" s="131">
        <f t="shared" si="4"/>
        <v>48.113496404728124</v>
      </c>
      <c r="H27" s="129">
        <f>ROUND(H26*(1+(IFERROR(INDEX($D$66:$D$74,MATCH($B27,$C$66:$C$74,0),1),0)+IFERROR(INDEX($G$66:$G$74,MATCH($B27,$F$66:$F$74,0),1),0)+IFERROR(INDEX(#REF!,MATCH($B27,$I$66:$I$74,0),1),0))),2)</f>
        <v>13.9</v>
      </c>
      <c r="I27" s="131">
        <f t="shared" si="5"/>
        <v>62.013496404728123</v>
      </c>
      <c r="J27" s="131">
        <f t="shared" si="6"/>
        <v>201.54</v>
      </c>
      <c r="K27" s="129">
        <f t="shared" si="1"/>
        <v>156.36693877551019</v>
      </c>
      <c r="L27" s="120"/>
      <c r="N27" s="118"/>
      <c r="R27" s="154"/>
      <c r="T27" s="162"/>
      <c r="U27" s="154"/>
      <c r="V27" s="154"/>
      <c r="W27" s="154"/>
      <c r="X27" s="275"/>
      <c r="Y27" s="275"/>
    </row>
    <row r="28" spans="2:25">
      <c r="B28" s="136">
        <f t="shared" si="0"/>
        <v>2034</v>
      </c>
      <c r="C28" s="137"/>
      <c r="D28" s="129">
        <f t="shared" si="3"/>
        <v>131.24</v>
      </c>
      <c r="E28" s="273">
        <v>27.959183673469386</v>
      </c>
      <c r="F28" s="129">
        <f>INDEX('Table 3 PV wS YK_2024'!$F$10:$F$38,MATCH(B28,'Table 3 PV wS YK_2024'!$B$10:$B$38,0),1)</f>
        <v>0.49</v>
      </c>
      <c r="G28" s="131">
        <f t="shared" si="4"/>
        <v>49.135738185537491</v>
      </c>
      <c r="H28" s="129">
        <f>ROUND(H27*(1+(IFERROR(INDEX($D$66:$D$74,MATCH($B28,$C$66:$C$74,0),1),0)+IFERROR(INDEX($G$66:$G$74,MATCH($B28,$F$66:$F$74,0),1),0)+IFERROR(INDEX(#REF!,MATCH($B28,$I$66:$I$74,0),1),0))),2)</f>
        <v>14.19</v>
      </c>
      <c r="I28" s="131">
        <f t="shared" si="5"/>
        <v>63.325738185537489</v>
      </c>
      <c r="J28" s="131">
        <f t="shared" si="6"/>
        <v>205.81</v>
      </c>
      <c r="K28" s="129">
        <f t="shared" si="1"/>
        <v>159.68918367346942</v>
      </c>
      <c r="L28" s="120"/>
      <c r="N28" s="118"/>
      <c r="R28" s="154"/>
      <c r="T28" s="162"/>
      <c r="U28" s="154"/>
      <c r="V28" s="154"/>
      <c r="W28" s="154"/>
      <c r="X28" s="275"/>
      <c r="Y28" s="275"/>
    </row>
    <row r="29" spans="2:25">
      <c r="B29" s="136">
        <f t="shared" si="0"/>
        <v>2035</v>
      </c>
      <c r="C29" s="137"/>
      <c r="D29" s="129">
        <f t="shared" si="3"/>
        <v>134</v>
      </c>
      <c r="E29" s="273">
        <v>28.571428571428573</v>
      </c>
      <c r="F29" s="129">
        <f>INDEX('Table 3 PV wS YK_2024'!$F$10:$F$38,MATCH(B29,'Table 3 PV wS YK_2024'!$B$10:$B$38,0),1)</f>
        <v>0.5</v>
      </c>
      <c r="G29" s="131">
        <f t="shared" si="4"/>
        <v>50.176441732030113</v>
      </c>
      <c r="H29" s="129">
        <f>ROUND(H28*(1+(IFERROR(INDEX($D$66:$D$74,MATCH($B29,$C$66:$C$74,0),1),0)+IFERROR(INDEX($G$66:$G$74,MATCH($B29,$F$66:$F$74,0),1),0)+IFERROR(INDEX(#REF!,MATCH($B29,$I$66:$I$74,0),1),0))),2)</f>
        <v>14.19</v>
      </c>
      <c r="I29" s="131">
        <f t="shared" si="5"/>
        <v>64.366441732030111</v>
      </c>
      <c r="J29" s="131">
        <f t="shared" si="6"/>
        <v>209.19</v>
      </c>
      <c r="K29" s="129">
        <f t="shared" si="1"/>
        <v>163.07142857142858</v>
      </c>
      <c r="L29" s="120"/>
      <c r="N29" s="118"/>
      <c r="R29" s="154"/>
      <c r="T29" s="162"/>
      <c r="U29" s="154"/>
      <c r="V29" s="154"/>
      <c r="W29" s="154"/>
      <c r="X29" s="275"/>
      <c r="Y29" s="275"/>
    </row>
    <row r="30" spans="2:25">
      <c r="B30" s="136">
        <f t="shared" si="0"/>
        <v>2036</v>
      </c>
      <c r="C30" s="137"/>
      <c r="D30" s="129">
        <f t="shared" si="3"/>
        <v>136.81</v>
      </c>
      <c r="E30" s="273">
        <v>29.183673469387756</v>
      </c>
      <c r="F30" s="129">
        <f>INDEX('Table 3 PV wS YK_2024'!$F$10:$F$38,MATCH(B30,'Table 3 PV wS YK_2024'!$B$10:$B$38,0),1)</f>
        <v>0.51</v>
      </c>
      <c r="G30" s="131">
        <f t="shared" si="4"/>
        <v>51.232530083258801</v>
      </c>
      <c r="H30" s="129">
        <f>ROUND(H29*(1+(IFERROR(INDEX($D$66:$D$74,MATCH($B30,$C$66:$C$74,0),1),0)+IFERROR(INDEX($G$66:$G$74,MATCH($B30,$F$66:$F$74,0),1),0)+IFERROR(INDEX(#REF!,MATCH($B30,$I$66:$I$74,0),1),0))),2)</f>
        <v>14.19</v>
      </c>
      <c r="I30" s="131">
        <f t="shared" si="5"/>
        <v>65.422530083258806</v>
      </c>
      <c r="J30" s="131">
        <f t="shared" si="6"/>
        <v>212.62</v>
      </c>
      <c r="K30" s="129">
        <f t="shared" si="1"/>
        <v>166.50367346938776</v>
      </c>
      <c r="L30" s="120"/>
      <c r="N30" s="118"/>
      <c r="R30" s="154"/>
      <c r="T30" s="162"/>
      <c r="U30" s="154"/>
      <c r="V30" s="154"/>
      <c r="W30" s="154"/>
      <c r="X30" s="275"/>
      <c r="Y30" s="275"/>
    </row>
    <row r="31" spans="2:25">
      <c r="B31" s="136">
        <f t="shared" si="0"/>
        <v>2037</v>
      </c>
      <c r="C31" s="137"/>
      <c r="D31" s="129">
        <f t="shared" si="3"/>
        <v>139.68</v>
      </c>
      <c r="E31" s="273">
        <v>29.897959183673468</v>
      </c>
      <c r="F31" s="129">
        <f>INDEX('Table 3 PV wS YK_2024'!$F$10:$F$38,MATCH(B31,'Table 3 PV wS YK_2024'!$B$10:$B$38,0),1)</f>
        <v>0.52</v>
      </c>
      <c r="G31" s="131">
        <f t="shared" si="4"/>
        <v>52.338477760856591</v>
      </c>
      <c r="H31" s="129">
        <f>ROUND(H30*(1+(IFERROR(INDEX($D$66:$D$74,MATCH($B31,$C$66:$C$74,0),1),0)+IFERROR(INDEX($G$66:$G$74,MATCH($B31,$F$66:$F$74,0),1),0)+IFERROR(INDEX(#REF!,MATCH($B31,$I$66:$I$74,0),1),0))),2)</f>
        <v>14.19</v>
      </c>
      <c r="I31" s="131">
        <f t="shared" si="5"/>
        <v>66.528477760856589</v>
      </c>
      <c r="J31" s="131">
        <f t="shared" si="6"/>
        <v>216.21</v>
      </c>
      <c r="K31" s="129">
        <f t="shared" si="1"/>
        <v>170.09795918367348</v>
      </c>
      <c r="L31" s="120"/>
      <c r="N31" s="118"/>
      <c r="R31" s="154"/>
      <c r="T31" s="162"/>
      <c r="U31" s="154"/>
      <c r="V31" s="154"/>
      <c r="W31" s="154"/>
      <c r="X31" s="275"/>
      <c r="Y31" s="275"/>
    </row>
    <row r="32" spans="2:25">
      <c r="B32" s="136">
        <f t="shared" si="0"/>
        <v>2038</v>
      </c>
      <c r="C32" s="137"/>
      <c r="D32" s="129">
        <f t="shared" si="3"/>
        <v>142.61000000000001</v>
      </c>
      <c r="E32" s="273">
        <v>30.612244897959183</v>
      </c>
      <c r="F32" s="129">
        <f>INDEX('Table 3 PV wS YK_2024'!$F$10:$F$38,MATCH(B32,'Table 3 PV wS YK_2024'!$B$10:$B$38,0),1)</f>
        <v>0.53</v>
      </c>
      <c r="G32" s="131">
        <f t="shared" si="4"/>
        <v>53.462887204137658</v>
      </c>
      <c r="H32" s="129">
        <f>ROUND(H31*(1+(IFERROR(INDEX($D$66:$D$74,MATCH($B32,$C$66:$C$74,0),1),0)+IFERROR(INDEX($G$66:$G$74,MATCH($B32,$F$66:$F$74,0),1),0)+IFERROR(INDEX(#REF!,MATCH($B32,$I$66:$I$74,0),1),0))),2)</f>
        <v>14.19</v>
      </c>
      <c r="I32" s="131">
        <f t="shared" si="5"/>
        <v>67.652887204137656</v>
      </c>
      <c r="J32" s="131">
        <f t="shared" si="6"/>
        <v>219.87</v>
      </c>
      <c r="K32" s="129">
        <f t="shared" si="1"/>
        <v>173.7522448979592</v>
      </c>
      <c r="L32" s="120"/>
      <c r="N32" s="118"/>
      <c r="R32" s="154"/>
      <c r="T32" s="162"/>
      <c r="U32" s="154"/>
      <c r="V32" s="154"/>
      <c r="W32" s="154"/>
      <c r="X32" s="275"/>
      <c r="Y32" s="275"/>
    </row>
    <row r="33" spans="2:27">
      <c r="B33" s="136">
        <f t="shared" si="0"/>
        <v>2039</v>
      </c>
      <c r="C33" s="137"/>
      <c r="D33" s="129">
        <f t="shared" si="3"/>
        <v>145.6</v>
      </c>
      <c r="E33" s="129">
        <f t="shared" si="3"/>
        <v>31.26</v>
      </c>
      <c r="F33" s="129">
        <f>INDEX('Table 3 PV wS YK_2024'!$F$10:$F$38,MATCH(B33,'Table 3 PV wS YK_2024'!$B$10:$B$38,0),1)</f>
        <v>0.54</v>
      </c>
      <c r="G33" s="131">
        <f t="shared" si="4"/>
        <v>54.585287203534811</v>
      </c>
      <c r="H33" s="129">
        <f>ROUND(H32*(1+(IFERROR(INDEX($D$66:$D$74,MATCH($B33,$C$66:$C$74,0),1),0)+IFERROR(INDEX($G$66:$G$74,MATCH($B33,$F$66:$F$74,0),1),0)+IFERROR(INDEX(#REF!,MATCH($B33,$I$66:$I$74,0),1),0))),2)</f>
        <v>14.19</v>
      </c>
      <c r="I33" s="131">
        <f t="shared" si="5"/>
        <v>68.775287203534816</v>
      </c>
      <c r="J33" s="131">
        <f t="shared" ref="J33:J37" si="7">ROUND(I33*$C$63*8.76,2)</f>
        <v>223.52</v>
      </c>
      <c r="K33" s="129">
        <f t="shared" si="1"/>
        <v>177.39999999999998</v>
      </c>
      <c r="L33" s="120"/>
      <c r="N33" s="118"/>
      <c r="AA33" s="282"/>
    </row>
    <row r="34" spans="2:27">
      <c r="B34" s="136">
        <f t="shared" si="0"/>
        <v>2040</v>
      </c>
      <c r="C34" s="137"/>
      <c r="D34" s="129">
        <f t="shared" si="3"/>
        <v>148.66</v>
      </c>
      <c r="E34" s="129">
        <f t="shared" ref="E34" si="8">ROUND(E33*(1+(IFERROR(INDEX($D$66:$D$74,MATCH($B34,$C$66:$C$74,0),1),0)+IFERROR(INDEX($G$66:$G$74,MATCH($B34,$F$66:$F$74,0),1),0)+IFERROR(INDEX($J$66:$J$74,MATCH($B34,$I$66:$I$74,0),1),0))),2)</f>
        <v>31.92</v>
      </c>
      <c r="F34" s="129">
        <f>INDEX('Table 3 PV wS YK_2024'!$F$10:$F$38,MATCH(B34,'Table 3 PV wS YK_2024'!$B$10:$B$38,0),1)</f>
        <v>0.55000000000000004</v>
      </c>
      <c r="G34" s="131">
        <f t="shared" si="4"/>
        <v>55.732993636844768</v>
      </c>
      <c r="H34" s="129">
        <f>ROUND(H33*(1+(IFERROR(INDEX($D$66:$D$74,MATCH($B34,$C$66:$C$74,0),1),0)+IFERROR(INDEX($G$66:$G$74,MATCH($B34,$F$66:$F$74,0),1),0)+IFERROR(INDEX(#REF!,MATCH($B34,$I$66:$I$74,0),1),0))),2)</f>
        <v>14.19</v>
      </c>
      <c r="I34" s="131">
        <f t="shared" si="5"/>
        <v>69.922993636844765</v>
      </c>
      <c r="J34" s="131">
        <f t="shared" si="7"/>
        <v>227.25</v>
      </c>
      <c r="K34" s="129">
        <f t="shared" si="1"/>
        <v>181.13</v>
      </c>
      <c r="L34" s="120"/>
      <c r="N34" s="118"/>
      <c r="AA34" s="282"/>
    </row>
    <row r="35" spans="2:27">
      <c r="B35" s="136">
        <f t="shared" si="0"/>
        <v>2041</v>
      </c>
      <c r="C35" s="137"/>
      <c r="D35" s="129">
        <f t="shared" si="3"/>
        <v>151.78</v>
      </c>
      <c r="E35" s="129">
        <f t="shared" ref="E35" si="9">ROUND(E34*(1+(IFERROR(INDEX($D$66:$D$74,MATCH($B35,$C$66:$C$74,0),1),0)+IFERROR(INDEX($G$66:$G$74,MATCH($B35,$F$66:$F$74,0),1),0)+IFERROR(INDEX($J$66:$J$74,MATCH($B35,$I$66:$I$74,0),1),0))),2)</f>
        <v>32.590000000000003</v>
      </c>
      <c r="F35" s="129">
        <f>INDEX('Table 3 PV wS YK_2024'!$F$10:$F$38,MATCH(B35,'Table 3 PV wS YK_2024'!$B$10:$B$38,0),1)</f>
        <v>0.56000000000000005</v>
      </c>
      <c r="G35" s="131">
        <f t="shared" si="4"/>
        <v>56.902238796785198</v>
      </c>
      <c r="H35" s="129">
        <f>ROUND(H34*(1+(IFERROR(INDEX($D$66:$D$74,MATCH($B35,$C$66:$C$74,0),1),0)+IFERROR(INDEX($G$66:$G$74,MATCH($B35,$F$66:$F$74,0),1),0)+IFERROR(INDEX(#REF!,MATCH($B35,$I$66:$I$74,0),1),0))),2)</f>
        <v>14.19</v>
      </c>
      <c r="I35" s="131">
        <f t="shared" si="5"/>
        <v>71.092238796785196</v>
      </c>
      <c r="J35" s="131">
        <f t="shared" si="7"/>
        <v>231.05</v>
      </c>
      <c r="K35" s="129">
        <f t="shared" si="1"/>
        <v>184.93</v>
      </c>
      <c r="L35" s="120"/>
      <c r="N35" s="118"/>
      <c r="AA35" s="282"/>
    </row>
    <row r="36" spans="2:27">
      <c r="B36" s="136">
        <f t="shared" si="0"/>
        <v>2042</v>
      </c>
      <c r="C36" s="137"/>
      <c r="D36" s="129">
        <f t="shared" si="3"/>
        <v>154.97</v>
      </c>
      <c r="E36" s="129">
        <f t="shared" ref="E36" si="10">ROUND(E35*(1+(IFERROR(INDEX($D$66:$D$74,MATCH($B36,$C$66:$C$74,0),1),0)+IFERROR(INDEX($G$66:$G$74,MATCH($B36,$F$66:$F$74,0),1),0)+IFERROR(INDEX($J$66:$J$74,MATCH($B36,$I$66:$I$74,0),1),0))),2)</f>
        <v>33.270000000000003</v>
      </c>
      <c r="F36" s="129">
        <f>INDEX('Table 3 PV wS YK_2024'!$F$10:$F$38,MATCH(B36,'Table 3 PV wS YK_2024'!$B$10:$B$38,0),1)</f>
        <v>0.56999999999999995</v>
      </c>
      <c r="G36" s="131">
        <f t="shared" si="4"/>
        <v>58.096099644303322</v>
      </c>
      <c r="H36" s="129">
        <f>ROUND(H35*(1+(IFERROR(INDEX($D$66:$D$74,MATCH($B36,$C$66:$C$74,0),1),0)+IFERROR(INDEX($G$66:$G$74,MATCH($B36,$F$66:$F$74,0),1),0)+IFERROR(INDEX(#REF!,MATCH($B36,$I$66:$I$74,0),1),0))),2)</f>
        <v>14.19</v>
      </c>
      <c r="I36" s="131">
        <f t="shared" si="5"/>
        <v>72.28609964430332</v>
      </c>
      <c r="J36" s="131">
        <f t="shared" si="7"/>
        <v>234.93</v>
      </c>
      <c r="K36" s="129">
        <f t="shared" si="1"/>
        <v>188.81</v>
      </c>
      <c r="L36" s="120"/>
      <c r="N36" s="118"/>
      <c r="AA36" s="282"/>
    </row>
    <row r="37" spans="2:27">
      <c r="B37" s="136">
        <f t="shared" si="0"/>
        <v>2043</v>
      </c>
      <c r="C37" s="137"/>
      <c r="D37" s="129">
        <f t="shared" si="3"/>
        <v>158.22</v>
      </c>
      <c r="E37" s="129">
        <f t="shared" ref="E37" si="11">ROUND(E36*(1+(IFERROR(INDEX($D$66:$D$74,MATCH($B37,$C$66:$C$74,0),1),0)+IFERROR(INDEX($G$66:$G$74,MATCH($B37,$F$66:$F$74,0),1),0)+IFERROR(INDEX($J$66:$J$74,MATCH($B37,$I$66:$I$74,0),1),0))),2)</f>
        <v>33.97</v>
      </c>
      <c r="F37" s="129">
        <f>INDEX('Table 3 PV wS YK_2024'!$F$10:$F$38,MATCH(B37,'Table 3 PV wS YK_2024'!$B$10:$B$38,0),1)</f>
        <v>0.57999999999999996</v>
      </c>
      <c r="G37" s="131">
        <f t="shared" si="4"/>
        <v>59.31457617939914</v>
      </c>
      <c r="H37" s="129">
        <f>ROUND(H36*(1+(IFERROR(INDEX($D$66:$D$74,MATCH($B37,$C$66:$C$74,0),1),0)+IFERROR(INDEX($G$66:$G$74,MATCH($B37,$F$66:$F$74,0),1),0)+IFERROR(INDEX(#REF!,MATCH($B37,$I$66:$I$74,0),1),0))),2)</f>
        <v>14.19</v>
      </c>
      <c r="I37" s="131">
        <f t="shared" si="5"/>
        <v>73.504576179399137</v>
      </c>
      <c r="J37" s="131">
        <f t="shared" si="7"/>
        <v>238.89</v>
      </c>
      <c r="K37" s="129">
        <f t="shared" si="1"/>
        <v>192.77</v>
      </c>
      <c r="L37" s="120"/>
      <c r="N37" s="118"/>
      <c r="AA37" s="282"/>
    </row>
    <row r="38" spans="2:27">
      <c r="B38" s="136"/>
      <c r="C38" s="137"/>
      <c r="D38" s="129"/>
      <c r="E38" s="129"/>
      <c r="F38" s="129"/>
      <c r="G38" s="131"/>
      <c r="H38" s="129"/>
      <c r="I38" s="131"/>
      <c r="J38" s="131"/>
      <c r="K38" s="129"/>
      <c r="L38" s="120"/>
      <c r="N38" s="118"/>
      <c r="AA38" s="282"/>
    </row>
    <row r="39" spans="2:27">
      <c r="B39" s="136"/>
      <c r="C39" s="137"/>
      <c r="D39" s="129"/>
      <c r="E39" s="129"/>
      <c r="F39" s="129"/>
      <c r="G39" s="131"/>
      <c r="H39" s="129"/>
      <c r="I39" s="131"/>
      <c r="J39" s="131"/>
      <c r="K39" s="129"/>
      <c r="L39" s="120"/>
      <c r="N39" s="118"/>
      <c r="AA39" s="282"/>
    </row>
    <row r="40" spans="2:27">
      <c r="B40" s="136"/>
      <c r="C40" s="137"/>
      <c r="D40" s="129"/>
      <c r="E40" s="129"/>
      <c r="F40" s="129"/>
      <c r="G40" s="131"/>
      <c r="H40" s="129"/>
      <c r="I40" s="131"/>
      <c r="J40" s="131"/>
      <c r="K40" s="129"/>
      <c r="L40" s="120"/>
      <c r="N40" s="118"/>
      <c r="AA40" s="282"/>
    </row>
    <row r="41" spans="2:27">
      <c r="B41" s="136"/>
      <c r="C41" s="137"/>
      <c r="D41" s="129"/>
      <c r="E41" s="129"/>
      <c r="F41" s="129"/>
      <c r="G41" s="131"/>
      <c r="H41" s="129"/>
      <c r="I41" s="131"/>
      <c r="J41" s="131"/>
      <c r="K41" s="129"/>
      <c r="L41" s="120"/>
      <c r="N41" s="118"/>
      <c r="AA41" s="282"/>
    </row>
    <row r="42" spans="2:27" ht="13.8">
      <c r="B42" s="139" t="s">
        <v>25</v>
      </c>
      <c r="C42" s="140"/>
      <c r="D42" s="140"/>
      <c r="E42" s="140"/>
      <c r="F42" s="140"/>
      <c r="G42" s="140"/>
      <c r="H42" s="140"/>
      <c r="AA42" s="282"/>
    </row>
    <row r="43" spans="2:27">
      <c r="AA43" s="282"/>
    </row>
    <row r="44" spans="2:27">
      <c r="B44" s="118" t="s">
        <v>62</v>
      </c>
      <c r="C44" s="141" t="s">
        <v>63</v>
      </c>
      <c r="D44" s="142" t="s">
        <v>102</v>
      </c>
      <c r="AA44" s="282"/>
    </row>
    <row r="45" spans="2:27">
      <c r="C45" s="141" t="str">
        <f>C7</f>
        <v>(a)</v>
      </c>
      <c r="D45" s="118" t="s">
        <v>64</v>
      </c>
      <c r="AA45" s="282"/>
    </row>
    <row r="46" spans="2:27">
      <c r="C46" s="141" t="str">
        <f>D7</f>
        <v>(b)</v>
      </c>
      <c r="D46" s="131" t="str">
        <f>"= "&amp;C7&amp;" x "&amp;C62</f>
        <v>= (a) x 0.06899</v>
      </c>
      <c r="AA46" s="282"/>
    </row>
    <row r="47" spans="2:27">
      <c r="C47" s="141" t="str">
        <f>G7</f>
        <v>(e)</v>
      </c>
      <c r="D47" s="131" t="str">
        <f>"= ("&amp;$D$7&amp;" + "&amp;$E$7&amp;") /  (8.76 x "&amp;TEXT(C63,"0.0%")&amp;")"</f>
        <v>= ((b) + (c)) /  (8.76 x 37.1%)</v>
      </c>
      <c r="AA47" s="282"/>
    </row>
    <row r="48" spans="2:27">
      <c r="C48" s="141" t="str">
        <f>I7</f>
        <v>(g)</v>
      </c>
      <c r="D48" s="131" t="str">
        <f>"= "&amp;$G$7&amp;" + "&amp;$H$7</f>
        <v>= (e) + (f)</v>
      </c>
      <c r="AA48" s="282"/>
    </row>
    <row r="49" spans="2:27">
      <c r="C49" s="141" t="str">
        <f>K7</f>
        <v>(i)</v>
      </c>
      <c r="D49" s="85" t="str">
        <f>D44</f>
        <v>Plant Costs  - 2019 IRP Update - Table 6.1 &amp; 6.2</v>
      </c>
      <c r="AA49" s="282"/>
    </row>
    <row r="50" spans="2:27">
      <c r="C50" s="141"/>
      <c r="D50" s="131"/>
      <c r="AA50" s="282"/>
    </row>
    <row r="51" spans="2:27" ht="13.8" thickBot="1">
      <c r="AA51" s="282"/>
    </row>
    <row r="52" spans="2:27" ht="13.8" thickBot="1">
      <c r="C52" s="42" t="str">
        <f>B2&amp;" - "&amp;B3</f>
        <v>2019 IRP Yakima Wind with Storage Resource - 37% Capacity Factor</v>
      </c>
      <c r="D52" s="143"/>
      <c r="E52" s="143"/>
      <c r="F52" s="143"/>
      <c r="G52" s="143"/>
      <c r="H52" s="143"/>
      <c r="I52" s="144"/>
      <c r="J52" s="144"/>
      <c r="K52" s="145"/>
      <c r="AA52" s="282"/>
    </row>
    <row r="53" spans="2:27" ht="13.8" thickBot="1">
      <c r="C53" s="146" t="s">
        <v>65</v>
      </c>
      <c r="D53" s="147" t="s">
        <v>66</v>
      </c>
      <c r="E53" s="147"/>
      <c r="F53" s="147"/>
      <c r="G53" s="147"/>
      <c r="H53" s="147"/>
      <c r="I53" s="144"/>
      <c r="J53" s="144"/>
      <c r="K53" s="145"/>
      <c r="AA53" s="282"/>
    </row>
    <row r="54" spans="2:27">
      <c r="P54" s="118" t="s">
        <v>103</v>
      </c>
      <c r="Q54" s="118">
        <v>2029</v>
      </c>
    </row>
    <row r="55" spans="2:27">
      <c r="B55" s="85" t="s">
        <v>101</v>
      </c>
      <c r="C55" s="171">
        <v>1923.6831909029345</v>
      </c>
      <c r="D55" s="118" t="s">
        <v>64</v>
      </c>
      <c r="T55" s="118" t="str">
        <f>$Q$56&amp;"Proposed Station Capital Costs"</f>
        <v>H_.YK1_WDSProposed Station Capital Costs</v>
      </c>
    </row>
    <row r="56" spans="2:27">
      <c r="B56" s="85" t="s">
        <v>101</v>
      </c>
      <c r="C56" s="273">
        <v>30.743277943329019</v>
      </c>
      <c r="D56" s="118" t="s">
        <v>67</v>
      </c>
      <c r="O56" s="118">
        <v>9.8000000000000007</v>
      </c>
      <c r="P56" s="118" t="s">
        <v>32</v>
      </c>
      <c r="Q56" s="118" t="s">
        <v>157</v>
      </c>
      <c r="T56" s="118" t="str">
        <f>Q56&amp;"Proposed Station Fixed Costs"</f>
        <v>H_.YK1_WDSProposed Station Fixed Costs</v>
      </c>
      <c r="Z56" s="118" t="s">
        <v>110</v>
      </c>
      <c r="AA56" s="283">
        <f>PMT(0.0692,30,NPV(0.0692,AA23:AA52))</f>
        <v>0</v>
      </c>
    </row>
    <row r="57" spans="2:27" ht="24" customHeight="1">
      <c r="B57" s="85"/>
      <c r="C57" s="275"/>
      <c r="D57" s="118" t="s">
        <v>105</v>
      </c>
    </row>
    <row r="58" spans="2:27">
      <c r="B58" s="85" t="s">
        <v>101</v>
      </c>
      <c r="C58" s="273">
        <v>10</v>
      </c>
      <c r="D58" s="118" t="s">
        <v>68</v>
      </c>
      <c r="K58" s="120"/>
      <c r="L58" s="150"/>
      <c r="M58" s="52"/>
      <c r="N58" s="164"/>
      <c r="O58" s="52"/>
      <c r="P58" s="52"/>
      <c r="Q58" s="120"/>
      <c r="R58" s="120"/>
      <c r="T58" s="118" t="str">
        <f>$Q$56&amp;"Proposed Station Variable O&amp;M Costs"</f>
        <v>H_.YK1_WDSProposed Station Variable O&amp;M Costs</v>
      </c>
      <c r="U58" s="120"/>
      <c r="V58" s="120"/>
      <c r="W58" s="120"/>
      <c r="X58" s="120"/>
      <c r="Y58" s="120"/>
    </row>
    <row r="59" spans="2:27">
      <c r="B59" s="85"/>
      <c r="C59" s="159"/>
      <c r="D59" s="118" t="s">
        <v>69</v>
      </c>
      <c r="I59" s="201" t="s">
        <v>90</v>
      </c>
      <c r="L59" s="152"/>
      <c r="M59" s="153"/>
      <c r="O59" s="151"/>
      <c r="P59" s="120"/>
      <c r="Q59" s="218" t="str">
        <f>Q56&amp;Q54</f>
        <v>H_.YK1_WDS2029</v>
      </c>
      <c r="R59" s="120"/>
      <c r="T59" s="118" t="str">
        <f>$Q$57&amp;"Proposed Station Variable O&amp;M Costs"</f>
        <v>Proposed Station Variable O&amp;M Costs</v>
      </c>
      <c r="U59" s="120"/>
      <c r="V59" s="120"/>
      <c r="W59" s="120"/>
      <c r="X59" s="120"/>
      <c r="Y59" s="120"/>
    </row>
    <row r="60" spans="2:27">
      <c r="B60" s="366" t="str">
        <f>LEFT(RIGHT(INDEX('Table 3 TransCost'!$39:$39,1,MATCH(F60,'Table 3 TransCost'!$4:$4,0)),6),5)</f>
        <v>2024$</v>
      </c>
      <c r="C60" s="275">
        <f>INDEX('Table 3 TransCost'!$39:$39,1,MATCH(F60,'Table 3 TransCost'!$4:$4,0)+2)</f>
        <v>0.39132049215213044</v>
      </c>
      <c r="D60" s="118" t="s">
        <v>219</v>
      </c>
      <c r="F60" s="279" t="s">
        <v>183</v>
      </c>
      <c r="K60" s="152"/>
      <c r="L60" s="152"/>
      <c r="M60" s="152"/>
      <c r="N60" s="165"/>
      <c r="O60" s="151"/>
      <c r="P60" s="120"/>
      <c r="Q60" s="120"/>
      <c r="R60" s="120"/>
      <c r="T60" s="120"/>
      <c r="U60" s="120"/>
      <c r="V60" s="120"/>
      <c r="W60" s="120"/>
      <c r="X60" s="120"/>
      <c r="Y60" s="120"/>
    </row>
    <row r="61" spans="2:27">
      <c r="B61" s="85"/>
      <c r="C61" s="204"/>
      <c r="K61" s="152"/>
      <c r="L61" s="152"/>
      <c r="M61" s="152"/>
      <c r="N61" s="165"/>
      <c r="O61" s="152"/>
      <c r="R61" s="120"/>
      <c r="T61" s="120"/>
      <c r="U61" s="120"/>
      <c r="V61" s="120"/>
      <c r="W61" s="120"/>
      <c r="X61" s="120"/>
      <c r="Y61" s="120"/>
    </row>
    <row r="62" spans="2:27" ht="13.8">
      <c r="C62" s="274">
        <v>6.8989999999999996E-2</v>
      </c>
      <c r="D62" s="118" t="s">
        <v>36</v>
      </c>
      <c r="K62" s="156"/>
      <c r="L62" s="157"/>
      <c r="M62" s="157"/>
      <c r="O62" s="158"/>
    </row>
    <row r="63" spans="2:27">
      <c r="C63" s="212">
        <v>0.371</v>
      </c>
      <c r="D63" s="118" t="s">
        <v>37</v>
      </c>
    </row>
    <row r="64" spans="2:27" ht="13.8" thickBot="1">
      <c r="D64" s="155"/>
    </row>
    <row r="65" spans="3:14" ht="13.8" thickBot="1">
      <c r="C65" s="40" t="str">
        <f>"Company Official Inflation Forecast Dated "&amp;TEXT('Table 4'!$H$5,"mmmm dd, yyyy")</f>
        <v>Company Official Inflation Forecast Dated December 31, 2019</v>
      </c>
      <c r="D65" s="143"/>
      <c r="E65" s="143"/>
      <c r="F65" s="143"/>
      <c r="G65" s="143"/>
      <c r="H65" s="143"/>
      <c r="I65" s="143"/>
      <c r="J65" s="143"/>
      <c r="K65" s="145"/>
    </row>
    <row r="66" spans="3:14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41"/>
      <c r="I66" s="87">
        <f>F74+1</f>
        <v>2035</v>
      </c>
      <c r="J66" s="41">
        <v>2.1000000000000001E-2</v>
      </c>
    </row>
    <row r="67" spans="3:14">
      <c r="C67" s="87">
        <f t="shared" ref="C67:C74" si="12">C66+1</f>
        <v>2018</v>
      </c>
      <c r="D67" s="41">
        <v>2.4E-2</v>
      </c>
      <c r="E67" s="85"/>
      <c r="F67" s="87">
        <f t="shared" ref="F67:F74" si="13">F66+1</f>
        <v>2027</v>
      </c>
      <c r="G67" s="41">
        <v>2.3E-2</v>
      </c>
      <c r="H67" s="41"/>
      <c r="I67" s="87">
        <f>I66+1</f>
        <v>2036</v>
      </c>
      <c r="J67" s="41">
        <v>2.1000000000000001E-2</v>
      </c>
    </row>
    <row r="68" spans="3:14">
      <c r="C68" s="87">
        <f t="shared" si="12"/>
        <v>2019</v>
      </c>
      <c r="D68" s="41">
        <v>1.7999999999999999E-2</v>
      </c>
      <c r="E68" s="85"/>
      <c r="F68" s="87">
        <f t="shared" si="13"/>
        <v>2028</v>
      </c>
      <c r="G68" s="41">
        <v>2.3E-2</v>
      </c>
      <c r="H68" s="41"/>
      <c r="I68" s="87">
        <f t="shared" ref="I68:I74" si="14">I67+1</f>
        <v>2037</v>
      </c>
      <c r="J68" s="41">
        <v>2.1000000000000001E-2</v>
      </c>
    </row>
    <row r="69" spans="3:14">
      <c r="C69" s="87">
        <f t="shared" si="12"/>
        <v>2020</v>
      </c>
      <c r="D69" s="41">
        <v>1.9E-2</v>
      </c>
      <c r="E69" s="85"/>
      <c r="F69" s="87">
        <f t="shared" si="13"/>
        <v>2029</v>
      </c>
      <c r="G69" s="41">
        <v>2.3E-2</v>
      </c>
      <c r="H69" s="41"/>
      <c r="I69" s="87">
        <f t="shared" si="14"/>
        <v>2038</v>
      </c>
      <c r="J69" s="41">
        <v>2.1000000000000001E-2</v>
      </c>
    </row>
    <row r="70" spans="3:14">
      <c r="C70" s="87">
        <f t="shared" si="12"/>
        <v>2021</v>
      </c>
      <c r="D70" s="41">
        <v>0.02</v>
      </c>
      <c r="E70" s="85"/>
      <c r="F70" s="87">
        <f t="shared" si="13"/>
        <v>2030</v>
      </c>
      <c r="G70" s="41">
        <v>2.1999999999999999E-2</v>
      </c>
      <c r="H70" s="41"/>
      <c r="I70" s="87">
        <f t="shared" si="14"/>
        <v>2039</v>
      </c>
      <c r="J70" s="41">
        <v>2.1000000000000001E-2</v>
      </c>
    </row>
    <row r="71" spans="3:14">
      <c r="C71" s="87">
        <f t="shared" si="12"/>
        <v>2022</v>
      </c>
      <c r="D71" s="41">
        <v>2.5000000000000001E-2</v>
      </c>
      <c r="E71" s="85"/>
      <c r="F71" s="87">
        <f t="shared" si="13"/>
        <v>2031</v>
      </c>
      <c r="G71" s="41">
        <v>2.1999999999999999E-2</v>
      </c>
      <c r="H71" s="41"/>
      <c r="I71" s="87">
        <f t="shared" si="14"/>
        <v>2040</v>
      </c>
      <c r="J71" s="41">
        <v>2.1000000000000001E-2</v>
      </c>
    </row>
    <row r="72" spans="3:14" s="120" customFormat="1">
      <c r="C72" s="87">
        <f t="shared" si="12"/>
        <v>2023</v>
      </c>
      <c r="D72" s="41">
        <v>2.5000000000000001E-2</v>
      </c>
      <c r="E72" s="86"/>
      <c r="F72" s="87">
        <f t="shared" si="13"/>
        <v>2032</v>
      </c>
      <c r="G72" s="41">
        <v>2.1999999999999999E-2</v>
      </c>
      <c r="H72" s="41"/>
      <c r="I72" s="87">
        <f t="shared" si="14"/>
        <v>2041</v>
      </c>
      <c r="J72" s="41">
        <v>2.1000000000000001E-2</v>
      </c>
      <c r="N72" s="165"/>
    </row>
    <row r="73" spans="3:14" s="120" customFormat="1">
      <c r="C73" s="87">
        <f t="shared" si="12"/>
        <v>2024</v>
      </c>
      <c r="D73" s="41">
        <v>2.4E-2</v>
      </c>
      <c r="E73" s="86"/>
      <c r="F73" s="87">
        <f t="shared" si="13"/>
        <v>2033</v>
      </c>
      <c r="G73" s="41">
        <v>2.1000000000000001E-2</v>
      </c>
      <c r="H73" s="41"/>
      <c r="I73" s="87">
        <f t="shared" si="14"/>
        <v>2042</v>
      </c>
      <c r="J73" s="41">
        <v>2.1000000000000001E-2</v>
      </c>
      <c r="N73" s="165"/>
    </row>
    <row r="74" spans="3:14" s="120" customFormat="1">
      <c r="C74" s="87">
        <f t="shared" si="12"/>
        <v>2025</v>
      </c>
      <c r="D74" s="41">
        <v>2.3E-2</v>
      </c>
      <c r="E74" s="86"/>
      <c r="F74" s="87">
        <f t="shared" si="13"/>
        <v>2034</v>
      </c>
      <c r="G74" s="41">
        <v>2.1000000000000001E-2</v>
      </c>
      <c r="H74" s="41"/>
      <c r="I74" s="87">
        <f t="shared" si="14"/>
        <v>2043</v>
      </c>
      <c r="J74" s="41">
        <v>2.1000000000000001E-2</v>
      </c>
      <c r="N74" s="165"/>
    </row>
    <row r="75" spans="3:14" s="120" customFormat="1">
      <c r="N75" s="165"/>
    </row>
    <row r="76" spans="3:14" s="120" customFormat="1">
      <c r="N76" s="165"/>
    </row>
    <row r="93" spans="3:4">
      <c r="C93" s="151"/>
      <c r="D93" s="155"/>
    </row>
    <row r="94" spans="3:4">
      <c r="C94" s="151"/>
      <c r="D94" s="155"/>
    </row>
    <row r="95" spans="3:4">
      <c r="C95" s="151"/>
      <c r="D95" s="155"/>
    </row>
    <row r="96" spans="3:4">
      <c r="C96" s="151"/>
      <c r="D96" s="155"/>
    </row>
    <row r="97" spans="3:4">
      <c r="C97" s="151"/>
      <c r="D97" s="155"/>
    </row>
    <row r="98" spans="3:4">
      <c r="C98" s="151"/>
      <c r="D98" s="155"/>
    </row>
    <row r="99" spans="3:4">
      <c r="C99" s="151"/>
      <c r="D99" s="155"/>
    </row>
    <row r="100" spans="3:4">
      <c r="C100" s="151"/>
      <c r="D100" s="155"/>
    </row>
    <row r="101" spans="3:4">
      <c r="C101" s="151"/>
      <c r="D101" s="155"/>
    </row>
    <row r="102" spans="3:4">
      <c r="C102" s="151"/>
      <c r="D102" s="155"/>
    </row>
  </sheetData>
  <printOptions horizontalCentered="1"/>
  <pageMargins left="0.8" right="0.3" top="0.4" bottom="0.4" header="0.5" footer="0.2"/>
  <pageSetup scale="54" orientation="landscape" r:id="rId1"/>
  <headerFooter alignWithMargins="0"/>
  <rowBreaks count="1" manualBreakCount="1">
    <brk id="51" max="1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A102"/>
  <sheetViews>
    <sheetView zoomScale="70" zoomScaleNormal="70" workbookViewId="0">
      <selection activeCell="A35" sqref="A35"/>
    </sheetView>
  </sheetViews>
  <sheetFormatPr defaultColWidth="9.33203125" defaultRowHeight="13.2"/>
  <cols>
    <col min="1" max="1" width="13.33203125" style="118" customWidth="1"/>
    <col min="2" max="2" width="15" style="118" customWidth="1"/>
    <col min="3" max="3" width="12.33203125" style="118" bestFit="1" customWidth="1"/>
    <col min="4" max="4" width="19.77734375" style="118" customWidth="1"/>
    <col min="5" max="5" width="8.77734375" style="118" bestFit="1" customWidth="1"/>
    <col min="6" max="6" width="13.44140625" style="118" customWidth="1"/>
    <col min="7" max="8" width="9.44140625" style="118" bestFit="1" customWidth="1"/>
    <col min="9" max="9" width="12.6640625" style="118" customWidth="1"/>
    <col min="10" max="10" width="14" style="118" customWidth="1"/>
    <col min="11" max="11" width="13.109375" style="118" customWidth="1"/>
    <col min="12" max="12" width="3.109375" style="118" customWidth="1"/>
    <col min="13" max="13" width="15" style="118" hidden="1" customWidth="1"/>
    <col min="14" max="14" width="5.6640625" style="162" customWidth="1"/>
    <col min="15" max="15" width="9.33203125" style="118"/>
    <col min="16" max="16" width="10" style="118" customWidth="1"/>
    <col min="17" max="17" width="25.109375" style="118" customWidth="1"/>
    <col min="18" max="18" width="18.109375" style="118" customWidth="1"/>
    <col min="19" max="19" width="9.33203125" style="118"/>
    <col min="20" max="20" width="16.6640625" style="118" customWidth="1"/>
    <col min="21" max="21" width="9.33203125" style="118"/>
    <col min="22" max="22" width="9.6640625" style="118" bestFit="1" customWidth="1"/>
    <col min="23" max="16384" width="9.33203125" style="118"/>
  </cols>
  <sheetData>
    <row r="1" spans="2:24" ht="15.6">
      <c r="B1" s="116" t="s">
        <v>56</v>
      </c>
      <c r="C1" s="117"/>
      <c r="D1" s="117"/>
      <c r="E1" s="117"/>
      <c r="F1" s="117"/>
      <c r="G1" s="117"/>
      <c r="H1" s="117"/>
      <c r="I1" s="117"/>
      <c r="J1" s="117"/>
    </row>
    <row r="2" spans="2:24" ht="15.6">
      <c r="B2" s="116" t="s">
        <v>155</v>
      </c>
      <c r="C2" s="117"/>
      <c r="D2" s="117"/>
      <c r="E2" s="117"/>
      <c r="F2" s="117"/>
      <c r="G2" s="117"/>
      <c r="H2" s="117"/>
      <c r="I2" s="117"/>
      <c r="J2" s="117"/>
    </row>
    <row r="3" spans="2:24" ht="15.6">
      <c r="B3" s="116" t="str">
        <f>TEXT($C$63,"0%")&amp;" Capacity Factor"</f>
        <v>37% Capacity Factor</v>
      </c>
      <c r="C3" s="117"/>
      <c r="D3" s="117"/>
      <c r="E3" s="117"/>
      <c r="F3" s="117"/>
      <c r="G3" s="117"/>
      <c r="H3" s="117"/>
      <c r="I3" s="117"/>
      <c r="J3" s="117"/>
    </row>
    <row r="4" spans="2:24">
      <c r="B4" s="119"/>
      <c r="C4" s="119"/>
      <c r="D4" s="119"/>
      <c r="E4" s="119"/>
      <c r="F4" s="119"/>
      <c r="G4" s="119"/>
      <c r="H4" s="119"/>
      <c r="I4" s="120"/>
      <c r="J4" s="120"/>
      <c r="K4" s="120"/>
    </row>
    <row r="5" spans="2:24" ht="51.75" customHeight="1">
      <c r="B5" s="121" t="s">
        <v>0</v>
      </c>
      <c r="C5" s="122" t="s">
        <v>10</v>
      </c>
      <c r="D5" s="122" t="s">
        <v>11</v>
      </c>
      <c r="E5" s="122" t="s">
        <v>12</v>
      </c>
      <c r="F5" s="17" t="s">
        <v>91</v>
      </c>
      <c r="G5" s="122" t="s">
        <v>61</v>
      </c>
      <c r="H5" s="17" t="s">
        <v>13</v>
      </c>
      <c r="I5" s="122" t="s">
        <v>72</v>
      </c>
      <c r="J5" s="17" t="s">
        <v>52</v>
      </c>
      <c r="K5" s="122" t="s">
        <v>225</v>
      </c>
      <c r="M5" s="218"/>
      <c r="N5" s="218"/>
      <c r="P5" s="218"/>
      <c r="R5" s="280"/>
      <c r="T5" s="277"/>
      <c r="U5" s="278"/>
      <c r="V5" s="277"/>
      <c r="W5" s="278"/>
      <c r="X5" s="120"/>
    </row>
    <row r="6" spans="2:24" ht="24" customHeight="1">
      <c r="B6" s="123"/>
      <c r="C6" s="124" t="s">
        <v>8</v>
      </c>
      <c r="D6" s="125" t="s">
        <v>9</v>
      </c>
      <c r="E6" s="125" t="s">
        <v>9</v>
      </c>
      <c r="F6" s="125" t="s">
        <v>9</v>
      </c>
      <c r="G6" s="124" t="s">
        <v>31</v>
      </c>
      <c r="H6" s="18" t="s">
        <v>31</v>
      </c>
      <c r="I6" s="124" t="s">
        <v>31</v>
      </c>
      <c r="J6" s="19" t="s">
        <v>9</v>
      </c>
      <c r="K6" s="125" t="s">
        <v>9</v>
      </c>
      <c r="R6" s="281"/>
    </row>
    <row r="7" spans="2:24">
      <c r="C7" s="126" t="s">
        <v>1</v>
      </c>
      <c r="D7" s="126" t="s">
        <v>2</v>
      </c>
      <c r="E7" s="126" t="s">
        <v>3</v>
      </c>
      <c r="F7" s="126" t="s">
        <v>4</v>
      </c>
      <c r="G7" s="126" t="s">
        <v>5</v>
      </c>
      <c r="H7" s="126" t="s">
        <v>7</v>
      </c>
      <c r="I7" s="126" t="s">
        <v>22</v>
      </c>
      <c r="J7" s="126" t="s">
        <v>23</v>
      </c>
      <c r="K7" s="126" t="s">
        <v>24</v>
      </c>
    </row>
    <row r="8" spans="2:24" ht="6" customHeight="1">
      <c r="K8" s="120"/>
    </row>
    <row r="9" spans="2:24" ht="15.6">
      <c r="B9" s="43" t="str">
        <f>C52</f>
        <v>2019 IRP Idaho Wind Resource - 37% Capacity Factor</v>
      </c>
      <c r="C9" s="120"/>
      <c r="E9" s="120"/>
      <c r="F9" s="120"/>
      <c r="G9" s="120"/>
      <c r="H9" s="120"/>
      <c r="I9" s="120"/>
      <c r="J9" s="120"/>
      <c r="K9" s="120"/>
      <c r="N9" s="118"/>
    </row>
    <row r="10" spans="2:24">
      <c r="B10" s="127">
        <v>2016</v>
      </c>
      <c r="C10" s="128"/>
      <c r="D10" s="129"/>
      <c r="E10" s="129"/>
      <c r="F10" s="129"/>
      <c r="G10" s="130"/>
      <c r="H10" s="130"/>
      <c r="I10" s="131"/>
      <c r="J10" s="131"/>
      <c r="K10" s="129"/>
      <c r="N10" s="163"/>
    </row>
    <row r="11" spans="2:24">
      <c r="B11" s="127">
        <f t="shared" ref="B11:B37" si="0">B10+1</f>
        <v>2017</v>
      </c>
      <c r="C11" s="132"/>
      <c r="D11" s="129"/>
      <c r="E11" s="129"/>
      <c r="F11" s="129"/>
      <c r="G11" s="130"/>
      <c r="H11" s="129"/>
      <c r="I11" s="131"/>
      <c r="J11" s="131"/>
      <c r="K11" s="129"/>
      <c r="N11" s="118"/>
    </row>
    <row r="12" spans="2:24">
      <c r="B12" s="136">
        <f t="shared" si="0"/>
        <v>2018</v>
      </c>
      <c r="C12" s="137"/>
      <c r="D12" s="129"/>
      <c r="E12" s="149"/>
      <c r="F12" s="149"/>
      <c r="G12" s="131"/>
      <c r="H12" s="149">
        <f>$C$58</f>
        <v>0</v>
      </c>
      <c r="I12" s="131"/>
      <c r="J12" s="131"/>
      <c r="K12" s="129">
        <f>(D12+E12+F12)</f>
        <v>0</v>
      </c>
      <c r="L12" s="120"/>
      <c r="N12" s="118"/>
      <c r="R12" s="149"/>
      <c r="T12" s="162"/>
      <c r="U12" s="154"/>
      <c r="V12" s="154"/>
    </row>
    <row r="13" spans="2:24">
      <c r="B13" s="136">
        <f t="shared" si="0"/>
        <v>2019</v>
      </c>
      <c r="C13" s="137"/>
      <c r="D13" s="129"/>
      <c r="E13" s="149"/>
      <c r="F13" s="149"/>
      <c r="G13" s="131"/>
      <c r="H13" s="129">
        <f t="shared" ref="H13:H37" si="1">ROUND(H12*(1+(IFERROR(INDEX($D$66:$D$74,MATCH($B13,$C$66:$C$74,0),1),0)+IFERROR(INDEX($G$66:$G$74,MATCH($B13,$F$66:$F$74,0),1),0)+IFERROR(INDEX($J$66:$J$74,MATCH($B13,$I$66:$I$74,0),1),0))),2)</f>
        <v>0</v>
      </c>
      <c r="I13" s="131"/>
      <c r="J13" s="131"/>
      <c r="K13" s="129">
        <f t="shared" ref="K13:K37" si="2">(D13+E13+F13)</f>
        <v>0</v>
      </c>
      <c r="L13" s="120"/>
      <c r="N13" s="118"/>
      <c r="V13" s="154"/>
      <c r="X13" s="160"/>
    </row>
    <row r="14" spans="2:24">
      <c r="B14" s="136">
        <f t="shared" si="0"/>
        <v>2020</v>
      </c>
      <c r="C14" s="137"/>
      <c r="D14" s="129"/>
      <c r="E14" s="129"/>
      <c r="F14" s="129"/>
      <c r="G14" s="131"/>
      <c r="H14" s="129">
        <f t="shared" si="1"/>
        <v>0</v>
      </c>
      <c r="I14" s="131"/>
      <c r="J14" s="131"/>
      <c r="K14" s="129">
        <f t="shared" si="2"/>
        <v>0</v>
      </c>
      <c r="L14" s="120"/>
      <c r="N14" s="118"/>
      <c r="O14" s="133"/>
      <c r="P14" s="134"/>
      <c r="Q14" s="135"/>
      <c r="V14" s="154"/>
      <c r="X14" s="160"/>
    </row>
    <row r="15" spans="2:24">
      <c r="B15" s="136">
        <f t="shared" si="0"/>
        <v>2021</v>
      </c>
      <c r="C15" s="137"/>
      <c r="D15" s="129"/>
      <c r="E15" s="129"/>
      <c r="F15" s="129"/>
      <c r="G15" s="131"/>
      <c r="H15" s="129">
        <f t="shared" si="1"/>
        <v>0</v>
      </c>
      <c r="I15" s="131"/>
      <c r="J15" s="131"/>
      <c r="K15" s="129">
        <f t="shared" si="2"/>
        <v>0</v>
      </c>
      <c r="L15" s="120"/>
      <c r="N15" s="118"/>
      <c r="O15" s="276"/>
      <c r="P15" s="134"/>
      <c r="Q15" s="135"/>
      <c r="V15" s="154"/>
      <c r="X15" s="160"/>
    </row>
    <row r="16" spans="2:24">
      <c r="B16" s="136">
        <f t="shared" si="0"/>
        <v>2022</v>
      </c>
      <c r="C16" s="137"/>
      <c r="D16" s="129"/>
      <c r="E16" s="129"/>
      <c r="F16" s="129"/>
      <c r="G16" s="131"/>
      <c r="H16" s="129">
        <f t="shared" si="1"/>
        <v>0</v>
      </c>
      <c r="I16" s="131"/>
      <c r="J16" s="131"/>
      <c r="K16" s="129">
        <f t="shared" si="2"/>
        <v>0</v>
      </c>
      <c r="L16" s="120"/>
      <c r="N16" s="118"/>
      <c r="V16" s="154"/>
      <c r="X16" s="160"/>
    </row>
    <row r="17" spans="2:25">
      <c r="B17" s="136">
        <f t="shared" si="0"/>
        <v>2023</v>
      </c>
      <c r="C17" s="137"/>
      <c r="D17" s="129"/>
      <c r="E17" s="129"/>
      <c r="F17" s="129"/>
      <c r="G17" s="131"/>
      <c r="H17" s="129">
        <f t="shared" si="1"/>
        <v>0</v>
      </c>
      <c r="I17" s="131"/>
      <c r="J17" s="131"/>
      <c r="K17" s="129">
        <f t="shared" si="2"/>
        <v>0</v>
      </c>
      <c r="L17" s="120"/>
      <c r="N17" s="118"/>
      <c r="O17" s="133"/>
      <c r="V17" s="154"/>
      <c r="X17" s="160"/>
    </row>
    <row r="18" spans="2:25">
      <c r="B18" s="136">
        <f t="shared" si="0"/>
        <v>2024</v>
      </c>
      <c r="C18" s="137"/>
      <c r="D18" s="129"/>
      <c r="E18" s="149"/>
      <c r="F18" s="149"/>
      <c r="G18" s="131"/>
      <c r="H18" s="129">
        <f t="shared" si="1"/>
        <v>0</v>
      </c>
      <c r="I18" s="131"/>
      <c r="J18" s="131"/>
      <c r="K18" s="129">
        <f t="shared" si="2"/>
        <v>0</v>
      </c>
      <c r="L18" s="120"/>
      <c r="N18" s="118"/>
      <c r="T18" s="162"/>
      <c r="U18" s="154"/>
      <c r="V18" s="154"/>
      <c r="W18" s="154"/>
      <c r="X18" s="160"/>
      <c r="Y18" s="154"/>
    </row>
    <row r="19" spans="2:25">
      <c r="B19" s="136">
        <f t="shared" si="0"/>
        <v>2025</v>
      </c>
      <c r="C19" s="137"/>
      <c r="D19" s="129"/>
      <c r="E19" s="149"/>
      <c r="F19" s="149"/>
      <c r="G19" s="131"/>
      <c r="H19" s="129">
        <f t="shared" si="1"/>
        <v>0</v>
      </c>
      <c r="I19" s="131"/>
      <c r="J19" s="131"/>
      <c r="K19" s="129">
        <f t="shared" si="2"/>
        <v>0</v>
      </c>
      <c r="L19" s="120"/>
      <c r="N19" s="118"/>
      <c r="T19" s="162"/>
      <c r="U19" s="154"/>
      <c r="V19" s="154"/>
      <c r="W19" s="154"/>
      <c r="X19" s="160"/>
      <c r="Y19" s="154"/>
    </row>
    <row r="20" spans="2:25">
      <c r="B20" s="136">
        <f t="shared" si="0"/>
        <v>2026</v>
      </c>
      <c r="C20" s="137"/>
      <c r="D20" s="129"/>
      <c r="E20" s="149"/>
      <c r="F20" s="149"/>
      <c r="G20" s="131"/>
      <c r="H20" s="129">
        <f t="shared" si="1"/>
        <v>0</v>
      </c>
      <c r="I20" s="131"/>
      <c r="J20" s="131"/>
      <c r="K20" s="129">
        <f t="shared" si="2"/>
        <v>0</v>
      </c>
      <c r="L20" s="120"/>
      <c r="N20" s="118"/>
      <c r="R20" s="154"/>
      <c r="T20" s="162"/>
      <c r="U20" s="154"/>
      <c r="V20" s="154"/>
      <c r="W20" s="154"/>
      <c r="X20" s="160"/>
      <c r="Y20" s="154"/>
    </row>
    <row r="21" spans="2:25">
      <c r="B21" s="136">
        <f t="shared" si="0"/>
        <v>2027</v>
      </c>
      <c r="C21" s="137"/>
      <c r="D21" s="129"/>
      <c r="E21" s="149"/>
      <c r="F21" s="149"/>
      <c r="G21" s="131"/>
      <c r="H21" s="129">
        <f t="shared" si="1"/>
        <v>0</v>
      </c>
      <c r="I21" s="131"/>
      <c r="J21" s="131"/>
      <c r="K21" s="129">
        <f t="shared" si="2"/>
        <v>0</v>
      </c>
      <c r="L21" s="120"/>
      <c r="N21" s="118"/>
      <c r="R21" s="154"/>
      <c r="T21" s="162"/>
      <c r="U21" s="154"/>
      <c r="V21" s="154"/>
      <c r="W21" s="154"/>
      <c r="X21" s="160"/>
      <c r="Y21" s="154"/>
    </row>
    <row r="22" spans="2:25">
      <c r="B22" s="136">
        <f t="shared" si="0"/>
        <v>2028</v>
      </c>
      <c r="C22" s="137"/>
      <c r="D22" s="129"/>
      <c r="E22" s="149"/>
      <c r="F22" s="149"/>
      <c r="G22" s="131"/>
      <c r="H22" s="129">
        <f t="shared" si="1"/>
        <v>0</v>
      </c>
      <c r="I22" s="131"/>
      <c r="J22" s="131"/>
      <c r="K22" s="129">
        <f t="shared" si="2"/>
        <v>0</v>
      </c>
      <c r="L22" s="120"/>
      <c r="N22" s="118"/>
      <c r="R22" s="154"/>
      <c r="T22" s="162"/>
      <c r="U22" s="154"/>
      <c r="V22" s="154"/>
      <c r="W22" s="154"/>
      <c r="X22" s="160"/>
      <c r="Y22" s="154"/>
    </row>
    <row r="23" spans="2:25">
      <c r="B23" s="136">
        <f t="shared" si="0"/>
        <v>2029</v>
      </c>
      <c r="C23" s="137"/>
      <c r="D23" s="129"/>
      <c r="E23" s="149"/>
      <c r="F23" s="149"/>
      <c r="G23" s="131"/>
      <c r="H23" s="129">
        <f t="shared" si="1"/>
        <v>0</v>
      </c>
      <c r="I23" s="131"/>
      <c r="J23" s="131"/>
      <c r="K23" s="129">
        <f t="shared" si="2"/>
        <v>0</v>
      </c>
      <c r="L23" s="120"/>
      <c r="N23" s="118"/>
      <c r="R23" s="154"/>
      <c r="T23" s="162"/>
      <c r="U23" s="154"/>
      <c r="V23" s="154"/>
      <c r="W23" s="154"/>
      <c r="X23" s="160"/>
      <c r="Y23" s="154"/>
    </row>
    <row r="24" spans="2:25">
      <c r="B24" s="136">
        <f t="shared" si="0"/>
        <v>2030</v>
      </c>
      <c r="C24" s="344">
        <v>1253.063829787234</v>
      </c>
      <c r="D24" s="129">
        <f>C24*$C$62</f>
        <v>86.448873617021263</v>
      </c>
      <c r="E24" s="273">
        <v>37.749134282416321</v>
      </c>
      <c r="F24" s="129">
        <f>C60</f>
        <v>12.097273854334603</v>
      </c>
      <c r="G24" s="131">
        <f>(D24+E24+F24)/(8.76*$C$63)</f>
        <v>41.937525924556674</v>
      </c>
      <c r="H24" s="129">
        <f t="shared" si="1"/>
        <v>0</v>
      </c>
      <c r="I24" s="131">
        <f>(G24+H24)</f>
        <v>41.937525924556674</v>
      </c>
      <c r="J24" s="131">
        <f t="shared" ref="J24:J32" si="3">ROUND(I24*$C$63*8.76,2)</f>
        <v>136.30000000000001</v>
      </c>
      <c r="K24" s="129">
        <f t="shared" si="2"/>
        <v>136.2952817537722</v>
      </c>
      <c r="L24" s="120"/>
      <c r="N24" s="118"/>
      <c r="R24" s="154"/>
      <c r="T24" s="162"/>
      <c r="U24" s="154"/>
      <c r="V24" s="154"/>
      <c r="W24" s="154"/>
      <c r="X24" s="160"/>
      <c r="Y24" s="154"/>
    </row>
    <row r="25" spans="2:25">
      <c r="B25" s="136">
        <f t="shared" si="0"/>
        <v>2031</v>
      </c>
      <c r="C25" s="137"/>
      <c r="D25" s="129">
        <f t="shared" ref="D25:E37" si="4">ROUND(D24*(1+(IFERROR(INDEX($D$66:$D$74,MATCH($B25,$C$66:$C$74,0),1),0)+IFERROR(INDEX($G$66:$G$74,MATCH($B25,$F$66:$F$74,0),1),0)+IFERROR(INDEX($J$66:$J$74,MATCH($B25,$I$66:$I$74,0),1),0))),2)</f>
        <v>88.35</v>
      </c>
      <c r="E25" s="273">
        <v>38.610042323970752</v>
      </c>
      <c r="F25" s="129">
        <f t="shared" ref="F25" si="5">ROUND(F24*(1+(IFERROR(INDEX($D$66:$D$74,MATCH($B25,$C$66:$C$74,0),1),0)+IFERROR(INDEX($G$66:$G$74,MATCH($B25,$F$66:$F$74,0),1),0)+IFERROR(INDEX($J$66:$J$74,MATCH($B25,$I$66:$I$74,0),1),0))),2)</f>
        <v>12.36</v>
      </c>
      <c r="G25" s="131">
        <f t="shared" ref="G25:G37" si="6">(D25+E25+F25)/(8.76*$C$63)</f>
        <v>42.868232939473344</v>
      </c>
      <c r="H25" s="129">
        <f t="shared" si="1"/>
        <v>0</v>
      </c>
      <c r="I25" s="131">
        <f t="shared" ref="I25:I37" si="7">(G25+H25)</f>
        <v>42.868232939473344</v>
      </c>
      <c r="J25" s="131">
        <f t="shared" si="3"/>
        <v>139.32</v>
      </c>
      <c r="K25" s="129">
        <f t="shared" si="2"/>
        <v>139.32004232397077</v>
      </c>
      <c r="L25" s="120"/>
      <c r="N25" s="118"/>
      <c r="R25" s="154"/>
      <c r="T25" s="162"/>
      <c r="U25" s="154"/>
      <c r="V25" s="154"/>
      <c r="W25" s="154"/>
      <c r="X25" s="160"/>
      <c r="Y25" s="154"/>
    </row>
    <row r="26" spans="2:25">
      <c r="B26" s="136">
        <f t="shared" si="0"/>
        <v>2032</v>
      </c>
      <c r="C26" s="137"/>
      <c r="D26" s="129">
        <f t="shared" si="4"/>
        <v>90.29</v>
      </c>
      <c r="E26" s="273">
        <v>39.490188534051562</v>
      </c>
      <c r="F26" s="129">
        <f t="shared" ref="F26" si="8">ROUND(F25*(1+(IFERROR(INDEX($D$66:$D$74,MATCH($B26,$C$66:$C$74,0),1),0)+IFERROR(INDEX($G$66:$G$74,MATCH($B26,$F$66:$F$74,0),1),0)+IFERROR(INDEX($J$66:$J$74,MATCH($B26,$I$66:$I$74,0),1),0))),2)</f>
        <v>12.63</v>
      </c>
      <c r="G26" s="131">
        <f t="shared" si="6"/>
        <v>43.819058860432612</v>
      </c>
      <c r="H26" s="129">
        <f t="shared" si="1"/>
        <v>0</v>
      </c>
      <c r="I26" s="131">
        <f t="shared" si="7"/>
        <v>43.819058860432612</v>
      </c>
      <c r="J26" s="131">
        <f t="shared" si="3"/>
        <v>142.41</v>
      </c>
      <c r="K26" s="129">
        <f t="shared" si="2"/>
        <v>142.41018853405157</v>
      </c>
      <c r="L26" s="120"/>
      <c r="N26" s="118"/>
      <c r="R26" s="154"/>
      <c r="T26" s="162"/>
      <c r="U26" s="154"/>
      <c r="V26" s="154"/>
      <c r="W26" s="154"/>
      <c r="X26" s="160"/>
      <c r="Y26" s="154"/>
    </row>
    <row r="27" spans="2:25">
      <c r="B27" s="136">
        <f t="shared" si="0"/>
        <v>2033</v>
      </c>
      <c r="C27" s="137"/>
      <c r="D27" s="129">
        <f t="shared" si="4"/>
        <v>92.19</v>
      </c>
      <c r="E27" s="273">
        <v>40.389572912658728</v>
      </c>
      <c r="F27" s="129">
        <f t="shared" ref="F27" si="9">ROUND(F26*(1+(IFERROR(INDEX($D$66:$D$74,MATCH($B27,$C$66:$C$74,0),1),0)+IFERROR(INDEX($G$66:$G$74,MATCH($B27,$F$66:$F$74,0),1),0)+IFERROR(INDEX($J$66:$J$74,MATCH($B27,$I$66:$I$74,0),1),0))),2)</f>
        <v>12.9</v>
      </c>
      <c r="G27" s="131">
        <f t="shared" si="6"/>
        <v>44.763496446928194</v>
      </c>
      <c r="H27" s="129">
        <f t="shared" si="1"/>
        <v>0</v>
      </c>
      <c r="I27" s="131">
        <f t="shared" si="7"/>
        <v>44.763496446928194</v>
      </c>
      <c r="J27" s="131">
        <f t="shared" si="3"/>
        <v>145.47999999999999</v>
      </c>
      <c r="K27" s="129">
        <f t="shared" si="2"/>
        <v>145.47957291265874</v>
      </c>
      <c r="L27" s="120"/>
      <c r="N27" s="118"/>
      <c r="R27" s="154"/>
      <c r="T27" s="162"/>
      <c r="U27" s="154"/>
      <c r="V27" s="154"/>
      <c r="W27" s="154"/>
      <c r="X27" s="160"/>
      <c r="Y27" s="154"/>
    </row>
    <row r="28" spans="2:25">
      <c r="B28" s="136">
        <f t="shared" si="0"/>
        <v>2034</v>
      </c>
      <c r="C28" s="137"/>
      <c r="D28" s="129">
        <f t="shared" si="4"/>
        <v>94.13</v>
      </c>
      <c r="E28" s="273">
        <v>41.310119276644869</v>
      </c>
      <c r="F28" s="129">
        <f t="shared" ref="F28" si="10">ROUND(F27*(1+(IFERROR(INDEX($D$66:$D$74,MATCH($B28,$C$66:$C$74,0),1),0)+IFERROR(INDEX($G$66:$G$74,MATCH($B28,$F$66:$F$74,0),1),0)+IFERROR(INDEX($J$66:$J$74,MATCH($B28,$I$66:$I$74,0),1),0))),2)</f>
        <v>13.17</v>
      </c>
      <c r="G28" s="131">
        <f t="shared" si="6"/>
        <v>45.726753337470264</v>
      </c>
      <c r="H28" s="129">
        <f t="shared" si="1"/>
        <v>0</v>
      </c>
      <c r="I28" s="131">
        <f t="shared" si="7"/>
        <v>45.726753337470264</v>
      </c>
      <c r="J28" s="131">
        <f t="shared" si="3"/>
        <v>148.61000000000001</v>
      </c>
      <c r="K28" s="129">
        <f t="shared" si="2"/>
        <v>148.61011927664484</v>
      </c>
      <c r="L28" s="120"/>
      <c r="N28" s="118"/>
      <c r="R28" s="154"/>
      <c r="T28" s="162"/>
      <c r="U28" s="154"/>
      <c r="V28" s="154"/>
      <c r="W28" s="154"/>
      <c r="X28" s="160"/>
      <c r="Y28" s="154"/>
    </row>
    <row r="29" spans="2:25">
      <c r="B29" s="136">
        <f t="shared" si="0"/>
        <v>2035</v>
      </c>
      <c r="C29" s="137"/>
      <c r="D29" s="129">
        <f t="shared" si="4"/>
        <v>96.11</v>
      </c>
      <c r="E29" s="273">
        <v>42.249903809157374</v>
      </c>
      <c r="F29" s="129">
        <f t="shared" ref="F29" si="11">ROUND(F28*(1+(IFERROR(INDEX($D$66:$D$74,MATCH($B29,$C$66:$C$74,0),1),0)+IFERROR(INDEX($G$66:$G$74,MATCH($B29,$F$66:$F$74,0),1),0)+IFERROR(INDEX($J$66:$J$74,MATCH($B29,$I$66:$I$74,0),1),0))),2)</f>
        <v>13.45</v>
      </c>
      <c r="G29" s="131">
        <f t="shared" si="6"/>
        <v>46.711314542073559</v>
      </c>
      <c r="H29" s="129">
        <f t="shared" si="1"/>
        <v>0</v>
      </c>
      <c r="I29" s="131">
        <f t="shared" si="7"/>
        <v>46.711314542073559</v>
      </c>
      <c r="J29" s="131">
        <f t="shared" si="3"/>
        <v>151.81</v>
      </c>
      <c r="K29" s="129">
        <f t="shared" si="2"/>
        <v>151.80990380915736</v>
      </c>
      <c r="L29" s="120"/>
      <c r="N29" s="118"/>
      <c r="R29" s="154"/>
      <c r="T29" s="162"/>
      <c r="U29" s="154"/>
      <c r="V29" s="154"/>
      <c r="W29" s="154"/>
      <c r="X29" s="160"/>
      <c r="Y29" s="154"/>
    </row>
    <row r="30" spans="2:25">
      <c r="B30" s="136">
        <f t="shared" si="0"/>
        <v>2036</v>
      </c>
      <c r="C30" s="137"/>
      <c r="D30" s="129">
        <f t="shared" si="4"/>
        <v>98.13</v>
      </c>
      <c r="E30" s="273">
        <v>43.219507502885733</v>
      </c>
      <c r="F30" s="129">
        <f t="shared" ref="F30" si="12">ROUND(F29*(1+(IFERROR(INDEX($D$66:$D$74,MATCH($B30,$C$66:$C$74,0),1),0)+IFERROR(INDEX($G$66:$G$74,MATCH($B30,$F$66:$F$74,0),1),0)+IFERROR(INDEX($J$66:$J$74,MATCH($B30,$I$66:$I$74,0),1),0))),2)</f>
        <v>13.73</v>
      </c>
      <c r="G30" s="131">
        <f t="shared" si="6"/>
        <v>47.717358829919668</v>
      </c>
      <c r="H30" s="129">
        <f t="shared" si="1"/>
        <v>0</v>
      </c>
      <c r="I30" s="131">
        <f t="shared" si="7"/>
        <v>47.717358829919668</v>
      </c>
      <c r="J30" s="131">
        <f t="shared" si="3"/>
        <v>155.08000000000001</v>
      </c>
      <c r="K30" s="129">
        <f t="shared" si="2"/>
        <v>155.07950750288572</v>
      </c>
      <c r="L30" s="120"/>
      <c r="N30" s="118"/>
      <c r="R30" s="154"/>
      <c r="T30" s="162"/>
      <c r="U30" s="154"/>
      <c r="V30" s="154"/>
      <c r="W30" s="154"/>
      <c r="X30" s="160"/>
      <c r="Y30" s="154"/>
    </row>
    <row r="31" spans="2:25">
      <c r="B31" s="136">
        <f t="shared" si="0"/>
        <v>2037</v>
      </c>
      <c r="C31" s="137"/>
      <c r="D31" s="129">
        <f t="shared" si="4"/>
        <v>100.19</v>
      </c>
      <c r="E31" s="273">
        <v>44.199692189303583</v>
      </c>
      <c r="F31" s="129">
        <f t="shared" ref="F31" si="13">ROUND(F30*(1+(IFERROR(INDEX($D$66:$D$74,MATCH($B31,$C$66:$C$74,0),1),0)+IFERROR(INDEX($G$66:$G$74,MATCH($B31,$F$66:$F$74,0),1),0)+IFERROR(INDEX($J$66:$J$74,MATCH($B31,$I$66:$I$74,0),1),0))),2)</f>
        <v>14.02</v>
      </c>
      <c r="G31" s="131">
        <f t="shared" si="6"/>
        <v>48.742043652630684</v>
      </c>
      <c r="H31" s="129">
        <f t="shared" si="1"/>
        <v>0</v>
      </c>
      <c r="I31" s="131">
        <f t="shared" si="7"/>
        <v>48.742043652630684</v>
      </c>
      <c r="J31" s="131">
        <f t="shared" si="3"/>
        <v>158.41</v>
      </c>
      <c r="K31" s="129">
        <f t="shared" si="2"/>
        <v>158.4096921893036</v>
      </c>
      <c r="L31" s="120"/>
      <c r="N31" s="118"/>
      <c r="R31" s="154"/>
      <c r="T31" s="162"/>
      <c r="U31" s="154"/>
      <c r="V31" s="154"/>
      <c r="W31" s="154"/>
      <c r="X31" s="160"/>
      <c r="Y31" s="154"/>
    </row>
    <row r="32" spans="2:25">
      <c r="B32" s="136">
        <f t="shared" si="0"/>
        <v>2038</v>
      </c>
      <c r="C32" s="137"/>
      <c r="D32" s="129">
        <f t="shared" si="4"/>
        <v>102.29</v>
      </c>
      <c r="E32" s="273">
        <v>45.210657945363607</v>
      </c>
      <c r="F32" s="129">
        <f t="shared" ref="F32" si="14">ROUND(F31*(1+(IFERROR(INDEX($D$66:$D$74,MATCH($B32,$C$66:$C$74,0),1),0)+IFERROR(INDEX($G$66:$G$74,MATCH($B32,$F$66:$F$74,0),1),0)+IFERROR(INDEX($J$66:$J$74,MATCH($B32,$I$66:$I$74,0),1),0))),2)</f>
        <v>14.31</v>
      </c>
      <c r="G32" s="131">
        <f t="shared" si="6"/>
        <v>49.788507534050773</v>
      </c>
      <c r="H32" s="129">
        <f t="shared" si="1"/>
        <v>0</v>
      </c>
      <c r="I32" s="131">
        <f t="shared" si="7"/>
        <v>49.788507534050773</v>
      </c>
      <c r="J32" s="131">
        <f t="shared" si="3"/>
        <v>161.81</v>
      </c>
      <c r="K32" s="129">
        <f t="shared" si="2"/>
        <v>161.81065794536363</v>
      </c>
      <c r="L32" s="120"/>
      <c r="N32" s="118"/>
      <c r="R32" s="154"/>
      <c r="T32" s="162"/>
      <c r="U32" s="154"/>
      <c r="V32" s="154"/>
      <c r="W32" s="154"/>
      <c r="X32" s="160"/>
      <c r="Y32" s="154"/>
    </row>
    <row r="33" spans="2:27">
      <c r="B33" s="136">
        <f t="shared" si="0"/>
        <v>2039</v>
      </c>
      <c r="C33" s="137"/>
      <c r="D33" s="129">
        <f t="shared" si="4"/>
        <v>104.44</v>
      </c>
      <c r="E33" s="129">
        <f t="shared" si="4"/>
        <v>46.16</v>
      </c>
      <c r="F33" s="129">
        <f t="shared" ref="F33" si="15">ROUND(F32*(1+(IFERROR(INDEX($D$66:$D$74,MATCH($B33,$C$66:$C$74,0),1),0)+IFERROR(INDEX($G$66:$G$74,MATCH($B33,$F$66:$F$74,0),1),0)+IFERROR(INDEX($J$66:$J$74,MATCH($B33,$I$66:$I$74,0),1),0))),2)</f>
        <v>14.61</v>
      </c>
      <c r="G33" s="131">
        <f t="shared" si="6"/>
        <v>50.834471808883798</v>
      </c>
      <c r="H33" s="129">
        <f t="shared" si="1"/>
        <v>0</v>
      </c>
      <c r="I33" s="131">
        <f t="shared" si="7"/>
        <v>50.834471808883798</v>
      </c>
      <c r="J33" s="131">
        <f t="shared" ref="J33:J37" si="16">ROUND(I33*$C$63*8.76,2)</f>
        <v>165.21</v>
      </c>
      <c r="K33" s="129">
        <f t="shared" si="2"/>
        <v>165.20999999999998</v>
      </c>
      <c r="L33" s="120"/>
      <c r="N33" s="118"/>
      <c r="AA33" s="282"/>
    </row>
    <row r="34" spans="2:27">
      <c r="B34" s="136">
        <f t="shared" si="0"/>
        <v>2040</v>
      </c>
      <c r="C34" s="137"/>
      <c r="D34" s="129">
        <f t="shared" si="4"/>
        <v>106.63</v>
      </c>
      <c r="E34" s="129">
        <f t="shared" ref="E34:F34" si="17">ROUND(E33*(1+(IFERROR(INDEX($D$66:$D$74,MATCH($B34,$C$66:$C$74,0),1),0)+IFERROR(INDEX($G$66:$G$74,MATCH($B34,$F$66:$F$74,0),1),0)+IFERROR(INDEX($J$66:$J$74,MATCH($B34,$I$66:$I$74,0),1),0))),2)</f>
        <v>47.13</v>
      </c>
      <c r="F34" s="129">
        <f t="shared" si="17"/>
        <v>14.92</v>
      </c>
      <c r="G34" s="131">
        <f t="shared" si="6"/>
        <v>51.902177257566244</v>
      </c>
      <c r="H34" s="129">
        <f t="shared" si="1"/>
        <v>0</v>
      </c>
      <c r="I34" s="131">
        <f t="shared" si="7"/>
        <v>51.902177257566244</v>
      </c>
      <c r="J34" s="131">
        <f t="shared" si="16"/>
        <v>168.68</v>
      </c>
      <c r="K34" s="129">
        <f t="shared" si="2"/>
        <v>168.67999999999998</v>
      </c>
      <c r="L34" s="120"/>
      <c r="N34" s="118"/>
      <c r="AA34" s="282"/>
    </row>
    <row r="35" spans="2:27">
      <c r="B35" s="136">
        <f t="shared" si="0"/>
        <v>2041</v>
      </c>
      <c r="C35" s="137"/>
      <c r="D35" s="129">
        <f t="shared" si="4"/>
        <v>108.87</v>
      </c>
      <c r="E35" s="129">
        <f t="shared" ref="E35:F35" si="18">ROUND(E34*(1+(IFERROR(INDEX($D$66:$D$74,MATCH($B35,$C$66:$C$74,0),1),0)+IFERROR(INDEX($G$66:$G$74,MATCH($B35,$F$66:$F$74,0),1),0)+IFERROR(INDEX($J$66:$J$74,MATCH($B35,$I$66:$I$74,0),1),0))),2)</f>
        <v>48.12</v>
      </c>
      <c r="F35" s="129">
        <f t="shared" si="18"/>
        <v>15.23</v>
      </c>
      <c r="G35" s="131">
        <f t="shared" si="6"/>
        <v>52.991421432879179</v>
      </c>
      <c r="H35" s="129">
        <f t="shared" si="1"/>
        <v>0</v>
      </c>
      <c r="I35" s="131">
        <f t="shared" si="7"/>
        <v>52.991421432879179</v>
      </c>
      <c r="J35" s="131">
        <f t="shared" si="16"/>
        <v>172.22</v>
      </c>
      <c r="K35" s="129">
        <f t="shared" si="2"/>
        <v>172.22</v>
      </c>
      <c r="L35" s="120"/>
      <c r="N35" s="118"/>
      <c r="AA35" s="282"/>
    </row>
    <row r="36" spans="2:27">
      <c r="B36" s="136">
        <f t="shared" si="0"/>
        <v>2042</v>
      </c>
      <c r="C36" s="137"/>
      <c r="D36" s="129">
        <f t="shared" si="4"/>
        <v>111.16</v>
      </c>
      <c r="E36" s="129">
        <f t="shared" ref="E36:F36" si="19">ROUND(E35*(1+(IFERROR(INDEX($D$66:$D$74,MATCH($B36,$C$66:$C$74,0),1),0)+IFERROR(INDEX($G$66:$G$74,MATCH($B36,$F$66:$F$74,0),1),0)+IFERROR(INDEX($J$66:$J$74,MATCH($B36,$I$66:$I$74,0),1),0))),2)</f>
        <v>49.13</v>
      </c>
      <c r="F36" s="129">
        <f t="shared" si="19"/>
        <v>15.55</v>
      </c>
      <c r="G36" s="131">
        <f t="shared" si="6"/>
        <v>54.105281295769799</v>
      </c>
      <c r="H36" s="129">
        <f t="shared" si="1"/>
        <v>0</v>
      </c>
      <c r="I36" s="131">
        <f t="shared" si="7"/>
        <v>54.105281295769799</v>
      </c>
      <c r="J36" s="131">
        <f t="shared" si="16"/>
        <v>175.84</v>
      </c>
      <c r="K36" s="129">
        <f t="shared" si="2"/>
        <v>175.84</v>
      </c>
      <c r="L36" s="120"/>
      <c r="N36" s="118"/>
      <c r="AA36" s="282"/>
    </row>
    <row r="37" spans="2:27">
      <c r="B37" s="136">
        <f t="shared" si="0"/>
        <v>2043</v>
      </c>
      <c r="C37" s="137"/>
      <c r="D37" s="129">
        <f t="shared" si="4"/>
        <v>113.49</v>
      </c>
      <c r="E37" s="129">
        <f t="shared" ref="E37:F37" si="20">ROUND(E36*(1+(IFERROR(INDEX($D$66:$D$74,MATCH($B37,$C$66:$C$74,0),1),0)+IFERROR(INDEX($G$66:$G$74,MATCH($B37,$F$66:$F$74,0),1),0)+IFERROR(INDEX($J$66:$J$74,MATCH($B37,$I$66:$I$74,0),1),0))),2)</f>
        <v>50.16</v>
      </c>
      <c r="F37" s="129">
        <f t="shared" si="20"/>
        <v>15.88</v>
      </c>
      <c r="G37" s="131">
        <f t="shared" si="6"/>
        <v>55.240679885290895</v>
      </c>
      <c r="H37" s="129">
        <f t="shared" si="1"/>
        <v>0</v>
      </c>
      <c r="I37" s="131">
        <f t="shared" si="7"/>
        <v>55.240679885290895</v>
      </c>
      <c r="J37" s="131">
        <f t="shared" si="16"/>
        <v>179.53</v>
      </c>
      <c r="K37" s="129">
        <f t="shared" si="2"/>
        <v>179.52999999999997</v>
      </c>
      <c r="L37" s="120"/>
      <c r="AA37" s="282"/>
    </row>
    <row r="38" spans="2:27">
      <c r="B38" s="136"/>
      <c r="C38" s="137"/>
      <c r="D38" s="129"/>
      <c r="E38" s="129"/>
      <c r="F38" s="131"/>
      <c r="G38" s="129"/>
      <c r="H38" s="129"/>
      <c r="I38" s="131"/>
      <c r="J38" s="131"/>
      <c r="K38" s="129"/>
      <c r="L38" s="120"/>
      <c r="AA38" s="282"/>
    </row>
    <row r="39" spans="2:27">
      <c r="B39" s="136"/>
      <c r="C39" s="137"/>
      <c r="D39" s="129"/>
      <c r="E39" s="129"/>
      <c r="F39" s="131"/>
      <c r="G39" s="129"/>
      <c r="H39" s="129"/>
      <c r="I39" s="131"/>
      <c r="J39" s="131"/>
      <c r="K39" s="129"/>
      <c r="L39" s="120"/>
      <c r="AA39" s="282"/>
    </row>
    <row r="40" spans="2:27">
      <c r="B40" s="127"/>
      <c r="C40" s="132"/>
      <c r="D40" s="129"/>
      <c r="E40" s="129"/>
      <c r="F40" s="130"/>
      <c r="G40" s="129"/>
      <c r="H40" s="129"/>
      <c r="I40" s="131"/>
      <c r="J40" s="131"/>
      <c r="K40" s="138"/>
      <c r="AA40" s="282"/>
    </row>
    <row r="41" spans="2:27">
      <c r="AA41" s="282"/>
    </row>
    <row r="42" spans="2:27" ht="13.8">
      <c r="B42" s="139" t="s">
        <v>25</v>
      </c>
      <c r="C42" s="140"/>
      <c r="D42" s="140"/>
      <c r="E42" s="140"/>
      <c r="F42" s="140"/>
      <c r="G42" s="140"/>
      <c r="H42" s="140"/>
      <c r="AA42" s="282"/>
    </row>
    <row r="43" spans="2:27">
      <c r="AA43" s="282"/>
    </row>
    <row r="44" spans="2:27">
      <c r="B44" s="118" t="s">
        <v>62</v>
      </c>
      <c r="C44" s="141" t="s">
        <v>63</v>
      </c>
      <c r="D44" s="142" t="s">
        <v>102</v>
      </c>
      <c r="AA44" s="282"/>
    </row>
    <row r="45" spans="2:27">
      <c r="C45" s="141" t="str">
        <f>C7</f>
        <v>(a)</v>
      </c>
      <c r="D45" s="118" t="s">
        <v>64</v>
      </c>
      <c r="AA45" s="282"/>
    </row>
    <row r="46" spans="2:27">
      <c r="C46" s="141" t="str">
        <f>D7</f>
        <v>(b)</v>
      </c>
      <c r="D46" s="131" t="str">
        <f>"= "&amp;C7&amp;" x "&amp;C62</f>
        <v>= (a) x 0.06899</v>
      </c>
      <c r="AA46" s="282"/>
    </row>
    <row r="47" spans="2:27">
      <c r="C47" s="141" t="str">
        <f>G7</f>
        <v>(e)</v>
      </c>
      <c r="D47" s="131" t="str">
        <f>"= ("&amp;$D$7&amp;" + "&amp;$E$7&amp;") /  (8.76 x "&amp;TEXT(C63,"0.0%")&amp;")"</f>
        <v>= ((b) + (c)) /  (8.76 x 37.1%)</v>
      </c>
      <c r="AA47" s="282"/>
    </row>
    <row r="48" spans="2:27">
      <c r="C48" s="141" t="str">
        <f>I7</f>
        <v>(g)</v>
      </c>
      <c r="D48" s="131" t="str">
        <f>"= "&amp;$G$7&amp;" + "&amp;$H$7</f>
        <v>= (e) + (f)</v>
      </c>
      <c r="AA48" s="282"/>
    </row>
    <row r="49" spans="2:27">
      <c r="C49" s="141" t="str">
        <f>K7</f>
        <v>(i)</v>
      </c>
      <c r="D49" s="85" t="str">
        <f>D44</f>
        <v>Plant Costs  - 2019 IRP Update - Table 6.1 &amp; 6.2</v>
      </c>
      <c r="AA49" s="282"/>
    </row>
    <row r="50" spans="2:27">
      <c r="C50" s="141"/>
      <c r="D50" s="131"/>
      <c r="AA50" s="282"/>
    </row>
    <row r="51" spans="2:27" ht="13.8" thickBot="1">
      <c r="AA51" s="282"/>
    </row>
    <row r="52" spans="2:27" ht="13.8" thickBot="1">
      <c r="C52" s="42" t="str">
        <f>B2&amp;" - "&amp;B3</f>
        <v>2019 IRP Idaho Wind Resource - 37% Capacity Factor</v>
      </c>
      <c r="D52" s="143"/>
      <c r="E52" s="143"/>
      <c r="F52" s="143"/>
      <c r="G52" s="143"/>
      <c r="H52" s="143"/>
      <c r="I52" s="144"/>
      <c r="J52" s="144"/>
      <c r="K52" s="145"/>
      <c r="AA52" s="282"/>
    </row>
    <row r="53" spans="2:27" ht="13.8" thickBot="1">
      <c r="C53" s="146" t="s">
        <v>65</v>
      </c>
      <c r="D53" s="147" t="s">
        <v>66</v>
      </c>
      <c r="E53" s="147"/>
      <c r="F53" s="147"/>
      <c r="G53" s="147"/>
      <c r="H53" s="147"/>
      <c r="I53" s="144"/>
      <c r="J53" s="144"/>
      <c r="K53" s="145"/>
      <c r="AA53" s="282"/>
    </row>
    <row r="54" spans="2:27">
      <c r="P54" s="118" t="s">
        <v>103</v>
      </c>
      <c r="Q54" s="118">
        <v>2030</v>
      </c>
    </row>
    <row r="55" spans="2:27">
      <c r="B55" s="85" t="s">
        <v>101</v>
      </c>
      <c r="C55" s="171">
        <v>1358.4350565953944</v>
      </c>
      <c r="D55" s="118" t="s">
        <v>64</v>
      </c>
      <c r="T55" s="118" t="str">
        <f>$Q$56&amp;"Proposed Station Capital Costs"</f>
        <v>H_.GO2_WDProposed Station Capital Costs</v>
      </c>
    </row>
    <row r="56" spans="2:27">
      <c r="B56" s="85" t="s">
        <v>101</v>
      </c>
      <c r="C56" s="273">
        <v>28.802174620531375</v>
      </c>
      <c r="D56" s="118" t="s">
        <v>67</v>
      </c>
      <c r="O56" s="118">
        <v>470</v>
      </c>
      <c r="P56" s="118" t="s">
        <v>32</v>
      </c>
      <c r="Q56" s="118" t="s">
        <v>153</v>
      </c>
      <c r="T56" s="118" t="str">
        <f>Q56&amp;"Proposed Station Fixed Costs"</f>
        <v>H_.GO2_WDProposed Station Fixed Costs</v>
      </c>
      <c r="Z56" s="118" t="s">
        <v>110</v>
      </c>
      <c r="AA56" s="283">
        <f>PMT(0.0692,30,NPV(0.0692,AA18:AA53))</f>
        <v>0</v>
      </c>
    </row>
    <row r="57" spans="2:27" ht="24" customHeight="1">
      <c r="B57" s="85"/>
      <c r="C57" s="275"/>
      <c r="D57" s="118" t="s">
        <v>105</v>
      </c>
      <c r="O57" s="118">
        <v>569.6</v>
      </c>
      <c r="P57" s="118" t="s">
        <v>32</v>
      </c>
      <c r="Q57" s="118" t="s">
        <v>154</v>
      </c>
      <c r="T57" s="118" t="str">
        <f>Q57&amp;"Proposed Station Fixed Costs"</f>
        <v>L_.GO2_WDProposed Station Fixed Costs</v>
      </c>
    </row>
    <row r="58" spans="2:27">
      <c r="B58" s="85" t="s">
        <v>101</v>
      </c>
      <c r="C58" s="273">
        <v>0</v>
      </c>
      <c r="D58" s="118" t="s">
        <v>68</v>
      </c>
      <c r="K58" s="120"/>
      <c r="L58" s="150"/>
      <c r="M58" s="52"/>
      <c r="N58" s="164"/>
      <c r="O58" s="52"/>
      <c r="P58" s="52"/>
      <c r="Q58" s="120"/>
      <c r="R58" s="120"/>
      <c r="T58" s="118" t="str">
        <f>$Q$56&amp;"Proposed Station Variable O&amp;M Costs"</f>
        <v>H_.GO2_WDProposed Station Variable O&amp;M Costs</v>
      </c>
      <c r="U58" s="120"/>
      <c r="V58" s="120"/>
      <c r="W58" s="120"/>
      <c r="X58" s="120"/>
      <c r="Y58" s="120"/>
    </row>
    <row r="59" spans="2:27">
      <c r="B59" s="85"/>
      <c r="C59" s="159"/>
      <c r="D59" s="118" t="s">
        <v>69</v>
      </c>
      <c r="I59" s="201" t="s">
        <v>90</v>
      </c>
      <c r="L59" s="152"/>
      <c r="M59" s="153"/>
      <c r="O59" s="151"/>
      <c r="P59" s="120"/>
      <c r="Q59" s="218" t="str">
        <f>Q56&amp;Q54</f>
        <v>H_.GO2_WD2030</v>
      </c>
      <c r="R59" s="120"/>
      <c r="T59" s="118" t="str">
        <f>$Q$57&amp;"Proposed Station Variable O&amp;M Costs"</f>
        <v>L_.GO2_WDProposed Station Variable O&amp;M Costs</v>
      </c>
      <c r="U59" s="120"/>
      <c r="V59" s="120"/>
      <c r="W59" s="120"/>
      <c r="X59" s="120"/>
      <c r="Y59" s="120"/>
    </row>
    <row r="60" spans="2:27">
      <c r="B60" s="366" t="str">
        <f>LEFT(RIGHT(INDEX('Table 3 TransCost'!$39:$39,1,MATCH(F60,'Table 3 TransCost'!$4:$4,0)),6),5)</f>
        <v>2030$</v>
      </c>
      <c r="C60" s="275">
        <f>INDEX('Table 3 TransCost'!$39:$39,1,MATCH(F60,'Table 3 TransCost'!$4:$4,0)+2)</f>
        <v>12.097273854334603</v>
      </c>
      <c r="D60" s="118" t="s">
        <v>219</v>
      </c>
      <c r="F60" s="279" t="s">
        <v>184</v>
      </c>
      <c r="K60" s="152"/>
      <c r="L60" s="152"/>
      <c r="M60" s="152"/>
      <c r="N60" s="165"/>
      <c r="O60" s="151"/>
      <c r="P60" s="120"/>
      <c r="Q60" s="120"/>
      <c r="R60" s="120"/>
      <c r="T60" s="120"/>
      <c r="U60" s="120"/>
      <c r="V60" s="120"/>
      <c r="W60" s="120"/>
      <c r="X60" s="120"/>
      <c r="Y60" s="120"/>
    </row>
    <row r="61" spans="2:27">
      <c r="B61" s="85"/>
      <c r="C61" s="204"/>
      <c r="K61" s="152"/>
      <c r="L61" s="152"/>
      <c r="M61" s="152"/>
      <c r="N61" s="165"/>
      <c r="O61" s="152"/>
      <c r="R61" s="120"/>
      <c r="T61" s="120"/>
      <c r="U61" s="120"/>
      <c r="V61" s="120"/>
      <c r="W61" s="120"/>
      <c r="X61" s="120"/>
      <c r="Y61" s="120"/>
    </row>
    <row r="62" spans="2:27" ht="13.8">
      <c r="C62" s="274">
        <v>6.8989999999999996E-2</v>
      </c>
      <c r="D62" s="118" t="s">
        <v>36</v>
      </c>
      <c r="K62" s="156"/>
      <c r="L62" s="157"/>
      <c r="M62" s="157"/>
      <c r="O62" s="158"/>
    </row>
    <row r="63" spans="2:27">
      <c r="C63" s="212">
        <v>0.371</v>
      </c>
      <c r="D63" s="118" t="s">
        <v>37</v>
      </c>
    </row>
    <row r="64" spans="2:27" ht="13.8" thickBot="1">
      <c r="D64" s="155"/>
    </row>
    <row r="65" spans="3:14" ht="13.8" thickBot="1">
      <c r="C65" s="40" t="str">
        <f>"Company Official Inflation Forecast Dated "&amp;TEXT('Table 4'!$H$5,"mmmm dd, yyyy")</f>
        <v>Company Official Inflation Forecast Dated December 31, 2019</v>
      </c>
      <c r="D65" s="143"/>
      <c r="E65" s="143"/>
      <c r="F65" s="143"/>
      <c r="G65" s="143"/>
      <c r="H65" s="143"/>
      <c r="I65" s="143"/>
      <c r="J65" s="143"/>
      <c r="K65" s="145"/>
    </row>
    <row r="66" spans="3:14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41"/>
      <c r="I66" s="87">
        <f>F74+1</f>
        <v>2035</v>
      </c>
      <c r="J66" s="41">
        <v>2.1000000000000001E-2</v>
      </c>
    </row>
    <row r="67" spans="3:14">
      <c r="C67" s="87">
        <f t="shared" ref="C67:C74" si="21">C66+1</f>
        <v>2018</v>
      </c>
      <c r="D67" s="41">
        <v>2.4E-2</v>
      </c>
      <c r="E67" s="85"/>
      <c r="F67" s="87">
        <f t="shared" ref="F67:F74" si="22">F66+1</f>
        <v>2027</v>
      </c>
      <c r="G67" s="41">
        <v>2.3E-2</v>
      </c>
      <c r="H67" s="41"/>
      <c r="I67" s="87">
        <f>I66+1</f>
        <v>2036</v>
      </c>
      <c r="J67" s="41">
        <v>2.1000000000000001E-2</v>
      </c>
    </row>
    <row r="68" spans="3:14">
      <c r="C68" s="87">
        <f t="shared" si="21"/>
        <v>2019</v>
      </c>
      <c r="D68" s="41">
        <v>1.7999999999999999E-2</v>
      </c>
      <c r="E68" s="85"/>
      <c r="F68" s="87">
        <f t="shared" si="22"/>
        <v>2028</v>
      </c>
      <c r="G68" s="41">
        <v>2.3E-2</v>
      </c>
      <c r="H68" s="41"/>
      <c r="I68" s="87">
        <f t="shared" ref="I68:I74" si="23">I67+1</f>
        <v>2037</v>
      </c>
      <c r="J68" s="41">
        <v>2.1000000000000001E-2</v>
      </c>
    </row>
    <row r="69" spans="3:14">
      <c r="C69" s="87">
        <f t="shared" si="21"/>
        <v>2020</v>
      </c>
      <c r="D69" s="41">
        <v>1.9E-2</v>
      </c>
      <c r="E69" s="85"/>
      <c r="F69" s="87">
        <f t="shared" si="22"/>
        <v>2029</v>
      </c>
      <c r="G69" s="41">
        <v>2.3E-2</v>
      </c>
      <c r="H69" s="41"/>
      <c r="I69" s="87">
        <f t="shared" si="23"/>
        <v>2038</v>
      </c>
      <c r="J69" s="41">
        <v>2.1000000000000001E-2</v>
      </c>
    </row>
    <row r="70" spans="3:14">
      <c r="C70" s="87">
        <f t="shared" si="21"/>
        <v>2021</v>
      </c>
      <c r="D70" s="41">
        <v>0.02</v>
      </c>
      <c r="E70" s="85"/>
      <c r="F70" s="87">
        <f t="shared" si="22"/>
        <v>2030</v>
      </c>
      <c r="G70" s="41">
        <v>2.1999999999999999E-2</v>
      </c>
      <c r="H70" s="41"/>
      <c r="I70" s="87">
        <f t="shared" si="23"/>
        <v>2039</v>
      </c>
      <c r="J70" s="41">
        <v>2.1000000000000001E-2</v>
      </c>
    </row>
    <row r="71" spans="3:14">
      <c r="C71" s="87">
        <f t="shared" si="21"/>
        <v>2022</v>
      </c>
      <c r="D71" s="41">
        <v>2.5000000000000001E-2</v>
      </c>
      <c r="E71" s="85"/>
      <c r="F71" s="87">
        <f t="shared" si="22"/>
        <v>2031</v>
      </c>
      <c r="G71" s="41">
        <v>2.1999999999999999E-2</v>
      </c>
      <c r="H71" s="41"/>
      <c r="I71" s="87">
        <f t="shared" si="23"/>
        <v>2040</v>
      </c>
      <c r="J71" s="41">
        <v>2.1000000000000001E-2</v>
      </c>
    </row>
    <row r="72" spans="3:14" s="120" customFormat="1">
      <c r="C72" s="87">
        <f t="shared" si="21"/>
        <v>2023</v>
      </c>
      <c r="D72" s="41">
        <v>2.5000000000000001E-2</v>
      </c>
      <c r="E72" s="86"/>
      <c r="F72" s="87">
        <f t="shared" si="22"/>
        <v>2032</v>
      </c>
      <c r="G72" s="41">
        <v>2.1999999999999999E-2</v>
      </c>
      <c r="H72" s="41"/>
      <c r="I72" s="87">
        <f t="shared" si="23"/>
        <v>2041</v>
      </c>
      <c r="J72" s="41">
        <v>2.1000000000000001E-2</v>
      </c>
      <c r="N72" s="165"/>
    </row>
    <row r="73" spans="3:14" s="120" customFormat="1">
      <c r="C73" s="87">
        <f t="shared" si="21"/>
        <v>2024</v>
      </c>
      <c r="D73" s="41">
        <v>2.4E-2</v>
      </c>
      <c r="E73" s="86"/>
      <c r="F73" s="87">
        <f t="shared" si="22"/>
        <v>2033</v>
      </c>
      <c r="G73" s="41">
        <v>2.1000000000000001E-2</v>
      </c>
      <c r="H73" s="41"/>
      <c r="I73" s="87">
        <f t="shared" si="23"/>
        <v>2042</v>
      </c>
      <c r="J73" s="41">
        <v>2.1000000000000001E-2</v>
      </c>
      <c r="N73" s="165"/>
    </row>
    <row r="74" spans="3:14" s="120" customFormat="1">
      <c r="C74" s="87">
        <f t="shared" si="21"/>
        <v>2025</v>
      </c>
      <c r="D74" s="41">
        <v>2.3E-2</v>
      </c>
      <c r="E74" s="86"/>
      <c r="F74" s="87">
        <f t="shared" si="22"/>
        <v>2034</v>
      </c>
      <c r="G74" s="41">
        <v>2.1000000000000001E-2</v>
      </c>
      <c r="H74" s="41"/>
      <c r="I74" s="87">
        <f t="shared" si="23"/>
        <v>2043</v>
      </c>
      <c r="J74" s="41">
        <v>2.1000000000000001E-2</v>
      </c>
      <c r="N74" s="165"/>
    </row>
    <row r="75" spans="3:14" s="120" customFormat="1">
      <c r="N75" s="165"/>
    </row>
    <row r="76" spans="3:14" s="120" customFormat="1">
      <c r="N76" s="165"/>
    </row>
    <row r="93" spans="3:4">
      <c r="C93" s="151"/>
      <c r="D93" s="155"/>
    </row>
    <row r="94" spans="3:4">
      <c r="C94" s="151"/>
      <c r="D94" s="155"/>
    </row>
    <row r="95" spans="3:4">
      <c r="C95" s="151"/>
      <c r="D95" s="155"/>
    </row>
    <row r="96" spans="3:4">
      <c r="C96" s="151"/>
      <c r="D96" s="155"/>
    </row>
    <row r="97" spans="3:4">
      <c r="C97" s="151"/>
      <c r="D97" s="155"/>
    </row>
    <row r="98" spans="3:4">
      <c r="C98" s="151"/>
      <c r="D98" s="155"/>
    </row>
    <row r="99" spans="3:4">
      <c r="C99" s="151"/>
      <c r="D99" s="155"/>
    </row>
    <row r="100" spans="3:4">
      <c r="C100" s="151"/>
      <c r="D100" s="155"/>
    </row>
    <row r="101" spans="3:4">
      <c r="C101" s="151"/>
      <c r="D101" s="155"/>
    </row>
    <row r="102" spans="3:4">
      <c r="C102" s="151"/>
      <c r="D102" s="155"/>
    </row>
  </sheetData>
  <printOptions horizontalCentered="1"/>
  <pageMargins left="0.8" right="0.3" top="0.4" bottom="0.4" header="0.5" footer="0.2"/>
  <pageSetup scale="54" orientation="landscape" r:id="rId1"/>
  <headerFooter alignWithMargins="0"/>
  <rowBreaks count="1" manualBreakCount="1">
    <brk id="51" max="1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A102"/>
  <sheetViews>
    <sheetView zoomScale="80" zoomScaleNormal="80" workbookViewId="0">
      <selection activeCell="A35" sqref="A35"/>
    </sheetView>
  </sheetViews>
  <sheetFormatPr defaultColWidth="9.33203125" defaultRowHeight="13.2"/>
  <cols>
    <col min="1" max="1" width="13.33203125" style="118" customWidth="1"/>
    <col min="2" max="2" width="15" style="118" customWidth="1"/>
    <col min="3" max="3" width="12.33203125" style="118" bestFit="1" customWidth="1"/>
    <col min="4" max="4" width="19.77734375" style="118" customWidth="1"/>
    <col min="5" max="5" width="8.77734375" style="118" bestFit="1" customWidth="1"/>
    <col min="6" max="6" width="13.44140625" style="118" customWidth="1"/>
    <col min="7" max="8" width="9.44140625" style="118" bestFit="1" customWidth="1"/>
    <col min="9" max="9" width="12.6640625" style="118" customWidth="1"/>
    <col min="10" max="10" width="14" style="118" customWidth="1"/>
    <col min="11" max="11" width="13.109375" style="118" customWidth="1"/>
    <col min="12" max="12" width="3.109375" style="118" customWidth="1"/>
    <col min="13" max="13" width="15" style="118" hidden="1" customWidth="1"/>
    <col min="14" max="14" width="5.6640625" style="162" customWidth="1"/>
    <col min="15" max="15" width="9.33203125" style="118"/>
    <col min="16" max="16" width="10" style="118" customWidth="1"/>
    <col min="17" max="17" width="25.109375" style="118" customWidth="1"/>
    <col min="18" max="18" width="18.109375" style="118" customWidth="1"/>
    <col min="19" max="19" width="9.33203125" style="118"/>
    <col min="20" max="20" width="16.6640625" style="118" customWidth="1"/>
    <col min="21" max="21" width="11.77734375" style="118" customWidth="1"/>
    <col min="22" max="22" width="9.6640625" style="118" bestFit="1" customWidth="1"/>
    <col min="23" max="16384" width="9.33203125" style="118"/>
  </cols>
  <sheetData>
    <row r="1" spans="2:25" ht="15.6">
      <c r="B1" s="116" t="s">
        <v>56</v>
      </c>
      <c r="C1" s="117"/>
      <c r="D1" s="117"/>
      <c r="E1" s="117"/>
      <c r="F1" s="117"/>
      <c r="G1" s="117"/>
      <c r="H1" s="117"/>
      <c r="I1" s="117"/>
      <c r="J1" s="117"/>
    </row>
    <row r="2" spans="2:25" ht="15.6">
      <c r="B2" s="116" t="s">
        <v>156</v>
      </c>
      <c r="C2" s="117"/>
      <c r="D2" s="117"/>
      <c r="E2" s="117"/>
      <c r="F2" s="117"/>
      <c r="G2" s="117"/>
      <c r="H2" s="117"/>
      <c r="I2" s="117"/>
      <c r="J2" s="117"/>
    </row>
    <row r="3" spans="2:25" ht="15.6">
      <c r="B3" s="116" t="str">
        <f>TEXT($C$63,"0%")&amp;" Capacity Factor"</f>
        <v>37% Capacity Factor</v>
      </c>
      <c r="C3" s="117"/>
      <c r="D3" s="117"/>
      <c r="E3" s="117"/>
      <c r="F3" s="117"/>
      <c r="G3" s="117"/>
      <c r="H3" s="117"/>
      <c r="I3" s="117"/>
      <c r="J3" s="117"/>
    </row>
    <row r="4" spans="2:25">
      <c r="B4" s="119"/>
      <c r="C4" s="119"/>
      <c r="D4" s="119"/>
      <c r="E4" s="119"/>
      <c r="F4" s="119"/>
      <c r="G4" s="119"/>
      <c r="H4" s="119"/>
      <c r="I4" s="120"/>
      <c r="J4" s="120"/>
      <c r="K4" s="120"/>
    </row>
    <row r="5" spans="2:25" ht="51.75" customHeight="1">
      <c r="B5" s="121" t="s">
        <v>0</v>
      </c>
      <c r="C5" s="122" t="s">
        <v>10</v>
      </c>
      <c r="D5" s="122" t="s">
        <v>11</v>
      </c>
      <c r="E5" s="122" t="s">
        <v>12</v>
      </c>
      <c r="F5" s="17" t="s">
        <v>91</v>
      </c>
      <c r="G5" s="122" t="s">
        <v>61</v>
      </c>
      <c r="H5" s="17" t="s">
        <v>13</v>
      </c>
      <c r="I5" s="122" t="s">
        <v>72</v>
      </c>
      <c r="J5" s="17" t="s">
        <v>52</v>
      </c>
      <c r="K5" s="122" t="s">
        <v>225</v>
      </c>
      <c r="M5" s="218"/>
      <c r="N5" s="218"/>
      <c r="P5" s="218"/>
      <c r="R5" s="280"/>
      <c r="T5" s="277"/>
      <c r="U5" s="278"/>
      <c r="V5" s="277"/>
      <c r="W5" s="278"/>
      <c r="X5" s="120"/>
      <c r="Y5" s="218"/>
    </row>
    <row r="6" spans="2:25" ht="24" customHeight="1">
      <c r="B6" s="123"/>
      <c r="C6" s="124" t="s">
        <v>8</v>
      </c>
      <c r="D6" s="125" t="s">
        <v>9</v>
      </c>
      <c r="E6" s="125" t="s">
        <v>9</v>
      </c>
      <c r="F6" s="125" t="s">
        <v>9</v>
      </c>
      <c r="G6" s="124" t="s">
        <v>31</v>
      </c>
      <c r="H6" s="18" t="s">
        <v>31</v>
      </c>
      <c r="I6" s="124" t="s">
        <v>31</v>
      </c>
      <c r="J6" s="19" t="s">
        <v>9</v>
      </c>
      <c r="K6" s="125" t="s">
        <v>9</v>
      </c>
      <c r="R6" s="281"/>
    </row>
    <row r="7" spans="2:25">
      <c r="C7" s="126" t="s">
        <v>1</v>
      </c>
      <c r="D7" s="126" t="s">
        <v>2</v>
      </c>
      <c r="E7" s="126" t="s">
        <v>3</v>
      </c>
      <c r="F7" s="126" t="s">
        <v>4</v>
      </c>
      <c r="G7" s="126" t="s">
        <v>5</v>
      </c>
      <c r="H7" s="126" t="s">
        <v>7</v>
      </c>
      <c r="I7" s="126" t="s">
        <v>22</v>
      </c>
      <c r="J7" s="126" t="s">
        <v>23</v>
      </c>
      <c r="K7" s="126" t="s">
        <v>24</v>
      </c>
    </row>
    <row r="8" spans="2:25" ht="6" customHeight="1">
      <c r="K8" s="120"/>
    </row>
    <row r="9" spans="2:25" ht="15.6">
      <c r="B9" s="43" t="str">
        <f>C52</f>
        <v>2019 IRP Yakima Wind with Storage Resource - 37% Capacity Factor</v>
      </c>
      <c r="C9" s="120"/>
      <c r="E9" s="120"/>
      <c r="F9" s="120"/>
      <c r="G9" s="120"/>
      <c r="H9" s="120"/>
      <c r="I9" s="120"/>
      <c r="J9" s="120"/>
      <c r="K9" s="120"/>
      <c r="N9" s="118"/>
    </row>
    <row r="10" spans="2:25">
      <c r="B10" s="127">
        <v>2016</v>
      </c>
      <c r="C10" s="128"/>
      <c r="D10" s="129"/>
      <c r="E10" s="129"/>
      <c r="F10" s="129"/>
      <c r="G10" s="130"/>
      <c r="H10" s="130"/>
      <c r="I10" s="131"/>
      <c r="J10" s="131"/>
      <c r="K10" s="129"/>
      <c r="N10" s="163"/>
    </row>
    <row r="11" spans="2:25">
      <c r="B11" s="127">
        <f t="shared" ref="B11:B37" si="0">B10+1</f>
        <v>2017</v>
      </c>
      <c r="C11" s="132"/>
      <c r="D11" s="129"/>
      <c r="E11" s="129"/>
      <c r="F11" s="129"/>
      <c r="G11" s="130"/>
      <c r="H11" s="129"/>
      <c r="I11" s="131"/>
      <c r="J11" s="131"/>
      <c r="K11" s="129"/>
      <c r="N11" s="118"/>
    </row>
    <row r="12" spans="2:25">
      <c r="B12" s="136">
        <f t="shared" si="0"/>
        <v>2018</v>
      </c>
      <c r="C12" s="137"/>
      <c r="D12" s="129"/>
      <c r="E12" s="149"/>
      <c r="F12" s="149"/>
      <c r="G12" s="131"/>
      <c r="H12" s="149">
        <f>$C$58</f>
        <v>0</v>
      </c>
      <c r="I12" s="131"/>
      <c r="J12" s="131"/>
      <c r="K12" s="129">
        <f>(D12+E12+F12)</f>
        <v>0</v>
      </c>
      <c r="L12" s="120"/>
      <c r="N12" s="118"/>
      <c r="R12" s="149"/>
      <c r="T12" s="162"/>
      <c r="U12" s="154"/>
      <c r="V12" s="154"/>
      <c r="W12" s="154"/>
      <c r="X12" s="275"/>
      <c r="Y12" s="275"/>
    </row>
    <row r="13" spans="2:25">
      <c r="B13" s="136">
        <f t="shared" si="0"/>
        <v>2019</v>
      </c>
      <c r="C13" s="137"/>
      <c r="D13" s="129"/>
      <c r="E13" s="149"/>
      <c r="F13" s="149"/>
      <c r="G13" s="131"/>
      <c r="H13" s="129">
        <f>ROUND(H12*(1+(IFERROR(INDEX($D$66:$D$74,MATCH($B13,$C$66:$C$74,0),1),0)+IFERROR(INDEX($G$66:$G$74,MATCH($B13,$F$66:$F$74,0),1),0)+IFERROR(INDEX(#REF!,MATCH($B13,$I$66:$I$74,0),1),0))),2)</f>
        <v>0</v>
      </c>
      <c r="I13" s="131"/>
      <c r="J13" s="131"/>
      <c r="K13" s="129">
        <f t="shared" ref="K13:K37" si="1">(D13+E13+F13)</f>
        <v>0</v>
      </c>
      <c r="L13" s="120"/>
      <c r="N13" s="118"/>
      <c r="V13" s="154"/>
      <c r="W13" s="154"/>
      <c r="X13" s="275"/>
      <c r="Y13" s="275"/>
    </row>
    <row r="14" spans="2:25">
      <c r="B14" s="136">
        <f t="shared" si="0"/>
        <v>2020</v>
      </c>
      <c r="C14" s="137"/>
      <c r="D14" s="129"/>
      <c r="E14" s="129"/>
      <c r="F14" s="129"/>
      <c r="G14" s="131"/>
      <c r="H14" s="129">
        <f>ROUND(H13*(1+(IFERROR(INDEX($D$66:$D$74,MATCH($B14,$C$66:$C$74,0),1),0)+IFERROR(INDEX($G$66:$G$74,MATCH($B14,$F$66:$F$74,0),1),0)+IFERROR(INDEX(#REF!,MATCH($B14,$I$66:$I$74,0),1),0))),2)</f>
        <v>0</v>
      </c>
      <c r="I14" s="131"/>
      <c r="J14" s="131"/>
      <c r="K14" s="129">
        <f t="shared" si="1"/>
        <v>0</v>
      </c>
      <c r="L14" s="120"/>
      <c r="N14" s="118"/>
      <c r="O14" s="133"/>
      <c r="P14" s="134"/>
      <c r="Q14" s="135"/>
      <c r="V14" s="154"/>
      <c r="W14" s="154"/>
      <c r="X14" s="275"/>
      <c r="Y14" s="275"/>
    </row>
    <row r="15" spans="2:25">
      <c r="B15" s="136">
        <f t="shared" si="0"/>
        <v>2021</v>
      </c>
      <c r="C15" s="137"/>
      <c r="D15" s="129"/>
      <c r="E15" s="129"/>
      <c r="F15" s="129"/>
      <c r="G15" s="131"/>
      <c r="H15" s="129">
        <f>ROUND(H14*(1+(IFERROR(INDEX($D$66:$D$74,MATCH($B15,$C$66:$C$74,0),1),0)+IFERROR(INDEX($G$66:$G$74,MATCH($B15,$F$66:$F$74,0),1),0)+IFERROR(INDEX(#REF!,MATCH($B15,$I$66:$I$74,0),1),0))),2)</f>
        <v>0</v>
      </c>
      <c r="I15" s="131"/>
      <c r="J15" s="131"/>
      <c r="K15" s="129">
        <f t="shared" si="1"/>
        <v>0</v>
      </c>
      <c r="L15" s="120"/>
      <c r="N15" s="118"/>
      <c r="O15" s="276"/>
      <c r="P15" s="134"/>
      <c r="Q15" s="135"/>
      <c r="V15" s="154"/>
      <c r="W15" s="154"/>
      <c r="X15" s="275"/>
      <c r="Y15" s="275"/>
    </row>
    <row r="16" spans="2:25">
      <c r="B16" s="136">
        <f t="shared" si="0"/>
        <v>2022</v>
      </c>
      <c r="C16" s="137"/>
      <c r="D16" s="129"/>
      <c r="E16" s="129"/>
      <c r="F16" s="129"/>
      <c r="G16" s="131"/>
      <c r="H16" s="129">
        <f>ROUND(H15*(1+(IFERROR(INDEX($D$66:$D$74,MATCH($B16,$C$66:$C$74,0),1),0)+IFERROR(INDEX($G$66:$G$74,MATCH($B16,$F$66:$F$74,0),1),0)+IFERROR(INDEX(#REF!,MATCH($B16,$I$66:$I$74,0),1),0))),2)</f>
        <v>0</v>
      </c>
      <c r="I16" s="131"/>
      <c r="J16" s="131"/>
      <c r="K16" s="129">
        <f t="shared" si="1"/>
        <v>0</v>
      </c>
      <c r="L16" s="120"/>
      <c r="N16" s="118"/>
      <c r="V16" s="154"/>
      <c r="W16" s="154"/>
      <c r="X16" s="275"/>
      <c r="Y16" s="275"/>
    </row>
    <row r="17" spans="2:25">
      <c r="B17" s="136">
        <f t="shared" si="0"/>
        <v>2023</v>
      </c>
      <c r="C17" s="137"/>
      <c r="D17" s="129"/>
      <c r="E17" s="129"/>
      <c r="F17" s="129"/>
      <c r="G17" s="131"/>
      <c r="H17" s="129">
        <f>ROUND(H16*(1+(IFERROR(INDEX($D$66:$D$74,MATCH($B17,$C$66:$C$74,0),1),0)+IFERROR(INDEX($G$66:$G$74,MATCH($B17,$F$66:$F$74,0),1),0)+IFERROR(INDEX(#REF!,MATCH($B17,$I$66:$I$74,0),1),0))),2)</f>
        <v>0</v>
      </c>
      <c r="I17" s="131"/>
      <c r="J17" s="131"/>
      <c r="K17" s="129">
        <f t="shared" si="1"/>
        <v>0</v>
      </c>
      <c r="L17" s="120"/>
      <c r="N17" s="118"/>
      <c r="O17" s="133"/>
      <c r="V17" s="154"/>
      <c r="W17" s="154"/>
      <c r="X17" s="275"/>
      <c r="Y17" s="275"/>
    </row>
    <row r="18" spans="2:25">
      <c r="B18" s="136">
        <f t="shared" si="0"/>
        <v>2024</v>
      </c>
      <c r="C18" s="137"/>
      <c r="D18" s="129"/>
      <c r="E18" s="149"/>
      <c r="F18" s="149"/>
      <c r="G18" s="131"/>
      <c r="H18" s="129">
        <f>ROUND(H17*(1+(IFERROR(INDEX($D$66:$D$74,MATCH($B18,$C$66:$C$74,0),1),0)+IFERROR(INDEX($G$66:$G$74,MATCH($B18,$F$66:$F$74,0),1),0)+IFERROR(INDEX(#REF!,MATCH($B18,$I$66:$I$74,0),1),0))),2)</f>
        <v>0</v>
      </c>
      <c r="I18" s="131"/>
      <c r="J18" s="131"/>
      <c r="K18" s="129">
        <f t="shared" si="1"/>
        <v>0</v>
      </c>
      <c r="L18" s="120"/>
      <c r="N18" s="118"/>
      <c r="T18" s="162"/>
      <c r="U18" s="154"/>
      <c r="V18" s="154"/>
      <c r="W18" s="154"/>
      <c r="X18" s="275"/>
      <c r="Y18" s="275"/>
    </row>
    <row r="19" spans="2:25">
      <c r="B19" s="136">
        <f t="shared" si="0"/>
        <v>2025</v>
      </c>
      <c r="C19" s="137"/>
      <c r="D19" s="129"/>
      <c r="E19" s="149"/>
      <c r="F19" s="149"/>
      <c r="G19" s="131"/>
      <c r="H19" s="129">
        <f>ROUND(H18*(1+(IFERROR(INDEX($D$66:$D$74,MATCH($B19,$C$66:$C$74,0),1),0)+IFERROR(INDEX($G$66:$G$74,MATCH($B19,$F$66:$F$74,0),1),0)+IFERROR(INDEX(#REF!,MATCH($B19,$I$66:$I$74,0),1),0))),2)</f>
        <v>0</v>
      </c>
      <c r="I19" s="131"/>
      <c r="J19" s="131"/>
      <c r="K19" s="129">
        <f t="shared" si="1"/>
        <v>0</v>
      </c>
      <c r="L19" s="120"/>
      <c r="N19" s="118"/>
      <c r="T19" s="162"/>
      <c r="U19" s="154"/>
      <c r="V19" s="154"/>
      <c r="W19" s="154"/>
      <c r="X19" s="275"/>
      <c r="Y19" s="275"/>
    </row>
    <row r="20" spans="2:25">
      <c r="B20" s="136">
        <f t="shared" si="0"/>
        <v>2026</v>
      </c>
      <c r="C20" s="137"/>
      <c r="D20" s="129"/>
      <c r="E20" s="149"/>
      <c r="F20" s="149"/>
      <c r="G20" s="131"/>
      <c r="H20" s="129">
        <f>ROUND(H19*(1+(IFERROR(INDEX($D$66:$D$74,MATCH($B20,$C$66:$C$74,0),1),0)+IFERROR(INDEX($G$66:$G$74,MATCH($B20,$F$66:$F$74,0),1),0)+IFERROR(INDEX(#REF!,MATCH($B20,$I$66:$I$74,0),1),0))),2)</f>
        <v>0</v>
      </c>
      <c r="I20" s="131"/>
      <c r="J20" s="131"/>
      <c r="K20" s="129">
        <f t="shared" si="1"/>
        <v>0</v>
      </c>
      <c r="L20" s="120"/>
      <c r="N20" s="118"/>
      <c r="R20" s="154"/>
      <c r="T20" s="162"/>
      <c r="U20" s="154"/>
      <c r="V20" s="154"/>
      <c r="W20" s="154"/>
      <c r="X20" s="275"/>
      <c r="Y20" s="275"/>
    </row>
    <row r="21" spans="2:25">
      <c r="B21" s="136">
        <f t="shared" si="0"/>
        <v>2027</v>
      </c>
      <c r="C21" s="137"/>
      <c r="D21" s="129"/>
      <c r="E21" s="149"/>
      <c r="F21" s="149"/>
      <c r="G21" s="131"/>
      <c r="H21" s="129">
        <f>ROUND(H20*(1+(IFERROR(INDEX($D$66:$D$74,MATCH($B21,$C$66:$C$74,0),1),0)+IFERROR(INDEX($G$66:$G$74,MATCH($B21,$F$66:$F$74,0),1),0)+IFERROR(INDEX(#REF!,MATCH($B21,$I$66:$I$74,0),1),0))),2)</f>
        <v>0</v>
      </c>
      <c r="I21" s="131"/>
      <c r="J21" s="131"/>
      <c r="K21" s="129">
        <f t="shared" si="1"/>
        <v>0</v>
      </c>
      <c r="L21" s="120"/>
      <c r="N21" s="118"/>
      <c r="R21" s="154"/>
      <c r="T21" s="162"/>
      <c r="U21" s="154"/>
      <c r="V21" s="154"/>
      <c r="W21" s="154"/>
      <c r="X21" s="275"/>
      <c r="Y21" s="275"/>
    </row>
    <row r="22" spans="2:25">
      <c r="B22" s="136">
        <f t="shared" si="0"/>
        <v>2028</v>
      </c>
      <c r="C22" s="137"/>
      <c r="D22" s="129"/>
      <c r="E22" s="149"/>
      <c r="F22" s="149"/>
      <c r="G22" s="131"/>
      <c r="H22" s="129">
        <f>ROUND(H21*(1+(IFERROR(INDEX($D$66:$D$74,MATCH($B22,$C$66:$C$74,0),1),0)+IFERROR(INDEX($G$66:$G$74,MATCH($B22,$F$66:$F$74,0),1),0)+IFERROR(INDEX(#REF!,MATCH($B22,$I$66:$I$74,0),1),0))),2)</f>
        <v>0</v>
      </c>
      <c r="I22" s="131"/>
      <c r="J22" s="131"/>
      <c r="K22" s="129">
        <f t="shared" si="1"/>
        <v>0</v>
      </c>
      <c r="L22" s="120"/>
      <c r="N22" s="118"/>
      <c r="R22" s="154"/>
      <c r="T22" s="162"/>
      <c r="U22" s="154"/>
      <c r="V22" s="154"/>
      <c r="W22" s="154"/>
      <c r="X22" s="275"/>
      <c r="Y22" s="275"/>
    </row>
    <row r="23" spans="2:25">
      <c r="B23" s="136">
        <f t="shared" si="0"/>
        <v>2029</v>
      </c>
      <c r="C23" s="137"/>
      <c r="D23" s="129"/>
      <c r="E23" s="149"/>
      <c r="F23" s="149"/>
      <c r="G23" s="131"/>
      <c r="H23" s="129">
        <f>ROUND(H22*(1+(IFERROR(INDEX($D$66:$D$74,MATCH($B23,$C$66:$C$74,0),1),0)+IFERROR(INDEX($G$66:$G$74,MATCH($B23,$F$66:$F$74,0),1),0)+IFERROR(INDEX(#REF!,MATCH($B23,$I$66:$I$74,0),1),0))),2)</f>
        <v>0</v>
      </c>
      <c r="I23" s="131"/>
      <c r="J23" s="131"/>
      <c r="K23" s="129">
        <f t="shared" si="1"/>
        <v>0</v>
      </c>
      <c r="L23" s="120"/>
      <c r="N23" s="118"/>
      <c r="R23" s="154"/>
      <c r="T23" s="162"/>
      <c r="U23" s="154"/>
      <c r="V23" s="154"/>
      <c r="W23" s="154"/>
      <c r="X23" s="275"/>
      <c r="Y23" s="275"/>
    </row>
    <row r="24" spans="2:25">
      <c r="B24" s="136">
        <f t="shared" si="0"/>
        <v>2030</v>
      </c>
      <c r="C24" s="137"/>
      <c r="D24" s="129"/>
      <c r="E24" s="149"/>
      <c r="F24" s="149"/>
      <c r="G24" s="131"/>
      <c r="H24" s="129">
        <f>ROUND(H23*(1+(IFERROR(INDEX($D$66:$D$74,MATCH($B24,$C$66:$C$74,0),1),0)+IFERROR(INDEX($G$66:$G$74,MATCH($B24,$F$66:$F$74,0),1),0)+IFERROR(INDEX(#REF!,MATCH($B24,$I$66:$I$74,0),1),0))),2)</f>
        <v>0</v>
      </c>
      <c r="I24" s="131"/>
      <c r="J24" s="131"/>
      <c r="K24" s="129">
        <f t="shared" si="1"/>
        <v>0</v>
      </c>
      <c r="L24" s="120"/>
      <c r="N24" s="118"/>
      <c r="R24" s="154"/>
      <c r="T24" s="162"/>
      <c r="U24" s="154"/>
      <c r="V24" s="154"/>
      <c r="W24" s="154"/>
      <c r="X24" s="275"/>
      <c r="Y24" s="275"/>
    </row>
    <row r="25" spans="2:25">
      <c r="B25" s="136">
        <f t="shared" si="0"/>
        <v>2031</v>
      </c>
      <c r="C25" s="137"/>
      <c r="D25" s="129"/>
      <c r="E25" s="149"/>
      <c r="F25" s="149"/>
      <c r="G25" s="131"/>
      <c r="H25" s="129">
        <f>ROUND(H24*(1+(IFERROR(INDEX($D$66:$D$74,MATCH($B25,$C$66:$C$74,0),1),0)+IFERROR(INDEX($G$66:$G$74,MATCH($B25,$F$66:$F$74,0),1),0)+IFERROR(INDEX(#REF!,MATCH($B25,$I$66:$I$74,0),1),0))),2)</f>
        <v>0</v>
      </c>
      <c r="I25" s="131"/>
      <c r="J25" s="131"/>
      <c r="K25" s="129">
        <f t="shared" si="1"/>
        <v>0</v>
      </c>
      <c r="L25" s="120"/>
      <c r="N25" s="118"/>
      <c r="R25" s="154"/>
      <c r="T25" s="162"/>
      <c r="U25" s="154"/>
      <c r="V25" s="154"/>
      <c r="W25" s="154"/>
      <c r="X25" s="275"/>
      <c r="Y25" s="275"/>
    </row>
    <row r="26" spans="2:25">
      <c r="B26" s="136">
        <f t="shared" si="0"/>
        <v>2032</v>
      </c>
      <c r="C26" s="344">
        <v>1672.135761589404</v>
      </c>
      <c r="D26" s="129">
        <f>C26*$C$62</f>
        <v>115.36064619205297</v>
      </c>
      <c r="E26" s="273">
        <v>26.705298013245034</v>
      </c>
      <c r="F26" s="129">
        <f>INDEX('Table 3 ID Wind_2030'!$F$10:$F$38,MATCH(B26,'Table 3 ID Wind_2030'!$B$10:$B$38,0),1)</f>
        <v>12.63</v>
      </c>
      <c r="G26" s="131">
        <f>(D26+E26+F26)/(8.76*$C$63)</f>
        <v>47.599337901173556</v>
      </c>
      <c r="H26" s="129">
        <f>ROUND(H25*(1+(IFERROR(INDEX($D$66:$D$74,MATCH($B26,$C$66:$C$74,0),1),0)+IFERROR(INDEX($G$66:$G$74,MATCH($B26,$F$66:$F$74,0),1),0)+IFERROR(INDEX(#REF!,MATCH($B26,$I$66:$I$74,0),1),0))),2)</f>
        <v>0</v>
      </c>
      <c r="I26" s="131">
        <f>(G26+H26)</f>
        <v>47.599337901173556</v>
      </c>
      <c r="J26" s="131">
        <f t="shared" ref="J26:J32" si="2">ROUND(I26*$C$63*8.76,2)</f>
        <v>154.69999999999999</v>
      </c>
      <c r="K26" s="129">
        <f t="shared" si="1"/>
        <v>154.69594420529799</v>
      </c>
      <c r="L26" s="120"/>
      <c r="N26" s="118"/>
      <c r="R26" s="154"/>
      <c r="T26" s="162"/>
      <c r="U26" s="154"/>
      <c r="V26" s="154"/>
      <c r="W26" s="154"/>
      <c r="X26" s="275"/>
      <c r="Y26" s="275"/>
    </row>
    <row r="27" spans="2:25">
      <c r="B27" s="136">
        <f t="shared" si="0"/>
        <v>2033</v>
      </c>
      <c r="C27" s="137"/>
      <c r="D27" s="129">
        <f t="shared" ref="D27:E37" si="3">ROUND(D26*(1+(IFERROR(INDEX($D$66:$D$74,MATCH($B27,$C$66:$C$74,0),1),0)+IFERROR(INDEX($G$66:$G$74,MATCH($B27,$F$66:$F$74,0),1),0)+IFERROR(INDEX($J$66:$J$74,MATCH($B27,$I$66:$I$74,0),1),0))),2)</f>
        <v>117.78</v>
      </c>
      <c r="E27" s="273">
        <v>27.317880794701988</v>
      </c>
      <c r="F27" s="129">
        <f>INDEX('Table 3 ID Wind_2030'!$F$10:$F$38,MATCH(B27,'Table 3 ID Wind_2030'!$B$10:$B$38,0),1)</f>
        <v>12.9</v>
      </c>
      <c r="G27" s="131">
        <f t="shared" ref="G27:G37" si="4">(D27+E27+F27)/(8.76*$C$63)</f>
        <v>48.615330894750088</v>
      </c>
      <c r="H27" s="129">
        <f>ROUND(H26*(1+(IFERROR(INDEX($D$66:$D$74,MATCH($B27,$C$66:$C$74,0),1),0)+IFERROR(INDEX($G$66:$G$74,MATCH($B27,$F$66:$F$74,0),1),0)+IFERROR(INDEX(#REF!,MATCH($B27,$I$66:$I$74,0),1),0))),2)</f>
        <v>0</v>
      </c>
      <c r="I27" s="131">
        <f t="shared" ref="I27:I37" si="5">(G27+H27)</f>
        <v>48.615330894750088</v>
      </c>
      <c r="J27" s="131">
        <f t="shared" si="2"/>
        <v>158</v>
      </c>
      <c r="K27" s="129">
        <f t="shared" si="1"/>
        <v>157.99788079470198</v>
      </c>
      <c r="L27" s="120"/>
      <c r="N27" s="118"/>
      <c r="R27" s="154"/>
      <c r="T27" s="162"/>
      <c r="U27" s="154"/>
      <c r="V27" s="154"/>
      <c r="W27" s="154"/>
      <c r="X27" s="275"/>
      <c r="Y27" s="275"/>
    </row>
    <row r="28" spans="2:25">
      <c r="B28" s="136">
        <f t="shared" si="0"/>
        <v>2034</v>
      </c>
      <c r="C28" s="137"/>
      <c r="D28" s="129">
        <f t="shared" si="3"/>
        <v>120.25</v>
      </c>
      <c r="E28" s="273">
        <v>27.94701986754967</v>
      </c>
      <c r="F28" s="129">
        <f>INDEX('Table 3 ID Wind_2030'!$F$10:$F$38,MATCH(B28,'Table 3 ID Wind_2030'!$B$10:$B$38,0),1)</f>
        <v>13.17</v>
      </c>
      <c r="G28" s="131">
        <f t="shared" si="4"/>
        <v>49.652001830037804</v>
      </c>
      <c r="H28" s="129">
        <f>ROUND(H27*(1+(IFERROR(INDEX($D$66:$D$74,MATCH($B28,$C$66:$C$74,0),1),0)+IFERROR(INDEX($G$66:$G$74,MATCH($B28,$F$66:$F$74,0),1),0)+IFERROR(INDEX(#REF!,MATCH($B28,$I$66:$I$74,0),1),0))),2)</f>
        <v>0</v>
      </c>
      <c r="I28" s="131">
        <f t="shared" si="5"/>
        <v>49.652001830037804</v>
      </c>
      <c r="J28" s="131">
        <f t="shared" si="2"/>
        <v>161.37</v>
      </c>
      <c r="K28" s="129">
        <f t="shared" si="1"/>
        <v>161.36701986754966</v>
      </c>
      <c r="L28" s="120"/>
      <c r="N28" s="118"/>
      <c r="R28" s="154"/>
      <c r="T28" s="162"/>
      <c r="U28" s="154"/>
      <c r="V28" s="154"/>
      <c r="W28" s="154"/>
      <c r="X28" s="275"/>
      <c r="Y28" s="275"/>
    </row>
    <row r="29" spans="2:25">
      <c r="B29" s="136">
        <f t="shared" si="0"/>
        <v>2035</v>
      </c>
      <c r="C29" s="137"/>
      <c r="D29" s="129">
        <f t="shared" si="3"/>
        <v>122.78</v>
      </c>
      <c r="E29" s="273">
        <v>28.576158940397352</v>
      </c>
      <c r="F29" s="129">
        <f>INDEX('Table 3 ID Wind_2030'!$F$10:$F$38,MATCH(B29,'Table 3 ID Wind_2030'!$B$10:$B$38,0),1)</f>
        <v>13.45</v>
      </c>
      <c r="G29" s="131">
        <f t="shared" si="4"/>
        <v>50.710211491956017</v>
      </c>
      <c r="H29" s="129">
        <f>ROUND(H28*(1+(IFERROR(INDEX($D$66:$D$74,MATCH($B29,$C$66:$C$74,0),1),0)+IFERROR(INDEX($G$66:$G$74,MATCH($B29,$F$66:$F$74,0),1),0)+IFERROR(INDEX(#REF!,MATCH($B29,$I$66:$I$74,0),1),0))),2)</f>
        <v>0</v>
      </c>
      <c r="I29" s="131">
        <f t="shared" si="5"/>
        <v>50.710211491956017</v>
      </c>
      <c r="J29" s="131">
        <f t="shared" si="2"/>
        <v>164.81</v>
      </c>
      <c r="K29" s="129">
        <f t="shared" si="1"/>
        <v>164.80615894039735</v>
      </c>
      <c r="L29" s="120"/>
      <c r="N29" s="118"/>
      <c r="R29" s="154"/>
      <c r="T29" s="162"/>
      <c r="U29" s="154"/>
      <c r="V29" s="154"/>
      <c r="W29" s="154"/>
      <c r="X29" s="275"/>
      <c r="Y29" s="275"/>
    </row>
    <row r="30" spans="2:25">
      <c r="B30" s="136">
        <f t="shared" si="0"/>
        <v>2036</v>
      </c>
      <c r="C30" s="137"/>
      <c r="D30" s="129">
        <f t="shared" si="3"/>
        <v>125.36</v>
      </c>
      <c r="E30" s="273">
        <v>29.221854304635762</v>
      </c>
      <c r="F30" s="129">
        <f>INDEX('Table 3 ID Wind_2030'!$F$10:$F$38,MATCH(B30,'Table 3 ID Wind_2030'!$B$10:$B$38,0),1)</f>
        <v>13.73</v>
      </c>
      <c r="G30" s="131">
        <f t="shared" si="4"/>
        <v>51.788900264814259</v>
      </c>
      <c r="H30" s="129">
        <f>ROUND(H29*(1+(IFERROR(INDEX($D$66:$D$74,MATCH($B30,$C$66:$C$74,0),1),0)+IFERROR(INDEX($G$66:$G$74,MATCH($B30,$F$66:$F$74,0),1),0)+IFERROR(INDEX(#REF!,MATCH($B30,$I$66:$I$74,0),1),0))),2)</f>
        <v>0</v>
      </c>
      <c r="I30" s="131">
        <f t="shared" si="5"/>
        <v>51.788900264814259</v>
      </c>
      <c r="J30" s="131">
        <f t="shared" si="2"/>
        <v>168.31</v>
      </c>
      <c r="K30" s="129">
        <f t="shared" si="1"/>
        <v>168.31185430463574</v>
      </c>
      <c r="L30" s="120"/>
      <c r="N30" s="118"/>
      <c r="R30" s="154"/>
      <c r="T30" s="162"/>
      <c r="U30" s="154"/>
      <c r="V30" s="154"/>
      <c r="W30" s="154"/>
      <c r="X30" s="275"/>
      <c r="Y30" s="275"/>
    </row>
    <row r="31" spans="2:25">
      <c r="B31" s="136">
        <f t="shared" si="0"/>
        <v>2037</v>
      </c>
      <c r="C31" s="137"/>
      <c r="D31" s="129">
        <f t="shared" si="3"/>
        <v>127.99</v>
      </c>
      <c r="E31" s="273">
        <v>29.900662251655628</v>
      </c>
      <c r="F31" s="129">
        <f>INDEX('Table 3 ID Wind_2030'!$F$10:$F$38,MATCH(B31,'Table 3 ID Wind_2030'!$B$10:$B$38,0),1)</f>
        <v>14.02</v>
      </c>
      <c r="G31" s="131">
        <f t="shared" si="4"/>
        <v>52.896239415763773</v>
      </c>
      <c r="H31" s="129">
        <f>ROUND(H30*(1+(IFERROR(INDEX($D$66:$D$74,MATCH($B31,$C$66:$C$74,0),1),0)+IFERROR(INDEX($G$66:$G$74,MATCH($B31,$F$66:$F$74,0),1),0)+IFERROR(INDEX(#REF!,MATCH($B31,$I$66:$I$74,0),1),0))),2)</f>
        <v>0</v>
      </c>
      <c r="I31" s="131">
        <f t="shared" si="5"/>
        <v>52.896239415763773</v>
      </c>
      <c r="J31" s="131">
        <f t="shared" si="2"/>
        <v>171.91</v>
      </c>
      <c r="K31" s="129">
        <f t="shared" si="1"/>
        <v>171.91066225165562</v>
      </c>
      <c r="L31" s="120"/>
      <c r="N31" s="118"/>
      <c r="R31" s="154"/>
      <c r="T31" s="162"/>
      <c r="U31" s="154"/>
      <c r="V31" s="154"/>
      <c r="W31" s="154"/>
      <c r="X31" s="275"/>
      <c r="Y31" s="275"/>
    </row>
    <row r="32" spans="2:25">
      <c r="B32" s="136">
        <f t="shared" si="0"/>
        <v>2038</v>
      </c>
      <c r="C32" s="137"/>
      <c r="D32" s="129">
        <f t="shared" si="3"/>
        <v>130.68</v>
      </c>
      <c r="E32" s="273">
        <v>30.579470198675498</v>
      </c>
      <c r="F32" s="129">
        <f>INDEX('Table 3 ID Wind_2030'!$F$10:$F$38,MATCH(B32,'Table 3 ID Wind_2030'!$B$10:$B$38,0),1)</f>
        <v>14.31</v>
      </c>
      <c r="G32" s="131">
        <f t="shared" si="4"/>
        <v>54.022040332396557</v>
      </c>
      <c r="H32" s="129">
        <f>ROUND(H31*(1+(IFERROR(INDEX($D$66:$D$74,MATCH($B32,$C$66:$C$74,0),1),0)+IFERROR(INDEX($G$66:$G$74,MATCH($B32,$F$66:$F$74,0),1),0)+IFERROR(INDEX(#REF!,MATCH($B32,$I$66:$I$74,0),1),0))),2)</f>
        <v>0</v>
      </c>
      <c r="I32" s="131">
        <f t="shared" si="5"/>
        <v>54.022040332396557</v>
      </c>
      <c r="J32" s="131">
        <f t="shared" si="2"/>
        <v>175.57</v>
      </c>
      <c r="K32" s="129">
        <f t="shared" si="1"/>
        <v>175.5694701986755</v>
      </c>
      <c r="L32" s="120"/>
      <c r="N32" s="118"/>
      <c r="R32" s="154"/>
      <c r="T32" s="162"/>
      <c r="U32" s="154"/>
      <c r="V32" s="154"/>
      <c r="W32" s="154"/>
      <c r="X32" s="275"/>
      <c r="Y32" s="275"/>
    </row>
    <row r="33" spans="2:27">
      <c r="B33" s="136">
        <f t="shared" si="0"/>
        <v>2039</v>
      </c>
      <c r="C33" s="137"/>
      <c r="D33" s="129">
        <f t="shared" si="3"/>
        <v>133.41999999999999</v>
      </c>
      <c r="E33" s="129">
        <f t="shared" si="3"/>
        <v>31.22</v>
      </c>
      <c r="F33" s="129">
        <f>INDEX('Table 3 ID Wind_2030'!$F$10:$F$38,MATCH(B33,'Table 3 ID Wind_2030'!$B$10:$B$38,0),1)</f>
        <v>14.61</v>
      </c>
      <c r="G33" s="131">
        <f t="shared" si="4"/>
        <v>55.154524978768976</v>
      </c>
      <c r="H33" s="129">
        <f>ROUND(H32*(1+(IFERROR(INDEX($D$66:$D$74,MATCH($B33,$C$66:$C$74,0),1),0)+IFERROR(INDEX($G$66:$G$74,MATCH($B33,$F$66:$F$74,0),1),0)+IFERROR(INDEX(#REF!,MATCH($B33,$I$66:$I$74,0),1),0))),2)</f>
        <v>0</v>
      </c>
      <c r="I33" s="131">
        <f t="shared" si="5"/>
        <v>55.154524978768976</v>
      </c>
      <c r="J33" s="131">
        <f t="shared" ref="J33:J37" si="6">ROUND(I33*$C$63*8.76,2)</f>
        <v>179.25</v>
      </c>
      <c r="K33" s="129">
        <f t="shared" si="1"/>
        <v>179.25</v>
      </c>
      <c r="L33" s="120"/>
      <c r="N33" s="118"/>
      <c r="AA33" s="282"/>
    </row>
    <row r="34" spans="2:27">
      <c r="B34" s="136">
        <f t="shared" si="0"/>
        <v>2040</v>
      </c>
      <c r="C34" s="137"/>
      <c r="D34" s="129">
        <f t="shared" si="3"/>
        <v>136.22</v>
      </c>
      <c r="E34" s="129">
        <f t="shared" ref="E34" si="7">ROUND(E33*(1+(IFERROR(INDEX($D$66:$D$74,MATCH($B34,$C$66:$C$74,0),1),0)+IFERROR(INDEX($G$66:$G$74,MATCH($B34,$F$66:$F$74,0),1),0)+IFERROR(INDEX($J$66:$J$74,MATCH($B34,$I$66:$I$74,0),1),0))),2)</f>
        <v>31.88</v>
      </c>
      <c r="F34" s="129">
        <f>INDEX('Table 3 ID Wind_2030'!$F$10:$F$38,MATCH(B34,'Table 3 ID Wind_2030'!$B$10:$B$38,0),1)</f>
        <v>14.92</v>
      </c>
      <c r="G34" s="131">
        <f t="shared" si="4"/>
        <v>56.314539255867764</v>
      </c>
      <c r="H34" s="129">
        <f>ROUND(H33*(1+(IFERROR(INDEX($D$66:$D$74,MATCH($B34,$C$66:$C$74,0),1),0)+IFERROR(INDEX($G$66:$G$74,MATCH($B34,$F$66:$F$74,0),1),0)+IFERROR(INDEX(#REF!,MATCH($B34,$I$66:$I$74,0),1),0))),2)</f>
        <v>0</v>
      </c>
      <c r="I34" s="131">
        <f t="shared" si="5"/>
        <v>56.314539255867764</v>
      </c>
      <c r="J34" s="131">
        <f t="shared" si="6"/>
        <v>183.02</v>
      </c>
      <c r="K34" s="129">
        <f t="shared" si="1"/>
        <v>183.01999999999998</v>
      </c>
      <c r="L34" s="120"/>
      <c r="N34" s="118"/>
      <c r="AA34" s="282"/>
    </row>
    <row r="35" spans="2:27">
      <c r="B35" s="136">
        <f t="shared" si="0"/>
        <v>2041</v>
      </c>
      <c r="C35" s="137"/>
      <c r="D35" s="129">
        <f t="shared" si="3"/>
        <v>139.08000000000001</v>
      </c>
      <c r="E35" s="129">
        <f t="shared" ref="E35" si="8">ROUND(E34*(1+(IFERROR(INDEX($D$66:$D$74,MATCH($B35,$C$66:$C$74,0),1),0)+IFERROR(INDEX($G$66:$G$74,MATCH($B35,$F$66:$F$74,0),1),0)+IFERROR(INDEX($J$66:$J$74,MATCH($B35,$I$66:$I$74,0),1),0))),2)</f>
        <v>32.549999999999997</v>
      </c>
      <c r="F35" s="129">
        <f>INDEX('Table 3 ID Wind_2030'!$F$10:$F$38,MATCH(B35,'Table 3 ID Wind_2030'!$B$10:$B$38,0),1)</f>
        <v>15.23</v>
      </c>
      <c r="G35" s="131">
        <f t="shared" si="4"/>
        <v>57.496092259597042</v>
      </c>
      <c r="H35" s="129">
        <f>ROUND(H34*(1+(IFERROR(INDEX($D$66:$D$74,MATCH($B35,$C$66:$C$74,0),1),0)+IFERROR(INDEX($G$66:$G$74,MATCH($B35,$F$66:$F$74,0),1),0)+IFERROR(INDEX(#REF!,MATCH($B35,$I$66:$I$74,0),1),0))),2)</f>
        <v>0</v>
      </c>
      <c r="I35" s="131">
        <f t="shared" si="5"/>
        <v>57.496092259597042</v>
      </c>
      <c r="J35" s="131">
        <f t="shared" si="6"/>
        <v>186.86</v>
      </c>
      <c r="K35" s="129">
        <f t="shared" si="1"/>
        <v>186.85999999999999</v>
      </c>
      <c r="L35" s="120"/>
      <c r="N35" s="118"/>
      <c r="AA35" s="282"/>
    </row>
    <row r="36" spans="2:27">
      <c r="B36" s="136">
        <f t="shared" si="0"/>
        <v>2042</v>
      </c>
      <c r="C36" s="137"/>
      <c r="D36" s="129">
        <f t="shared" si="3"/>
        <v>142</v>
      </c>
      <c r="E36" s="129">
        <f t="shared" ref="E36" si="9">ROUND(E35*(1+(IFERROR(INDEX($D$66:$D$74,MATCH($B36,$C$66:$C$74,0),1),0)+IFERROR(INDEX($G$66:$G$74,MATCH($B36,$F$66:$F$74,0),1),0)+IFERROR(INDEX($J$66:$J$74,MATCH($B36,$I$66:$I$74,0),1),0))),2)</f>
        <v>33.229999999999997</v>
      </c>
      <c r="F36" s="129">
        <f>INDEX('Table 3 ID Wind_2030'!$F$10:$F$38,MATCH(B36,'Table 3 ID Wind_2030'!$B$10:$B$38,0),1)</f>
        <v>15.55</v>
      </c>
      <c r="G36" s="131">
        <f t="shared" si="4"/>
        <v>58.702260950904019</v>
      </c>
      <c r="H36" s="129">
        <f>ROUND(H35*(1+(IFERROR(INDEX($D$66:$D$74,MATCH($B36,$C$66:$C$74,0),1),0)+IFERROR(INDEX($G$66:$G$74,MATCH($B36,$F$66:$F$74,0),1),0)+IFERROR(INDEX(#REF!,MATCH($B36,$I$66:$I$74,0),1),0))),2)</f>
        <v>0</v>
      </c>
      <c r="I36" s="131">
        <f t="shared" si="5"/>
        <v>58.702260950904019</v>
      </c>
      <c r="J36" s="131">
        <f t="shared" si="6"/>
        <v>190.78</v>
      </c>
      <c r="K36" s="129">
        <f t="shared" si="1"/>
        <v>190.78</v>
      </c>
      <c r="L36" s="120"/>
      <c r="N36" s="118"/>
      <c r="AA36" s="282"/>
    </row>
    <row r="37" spans="2:27">
      <c r="B37" s="136">
        <f t="shared" si="0"/>
        <v>2043</v>
      </c>
      <c r="C37" s="137"/>
      <c r="D37" s="129">
        <f t="shared" si="3"/>
        <v>144.97999999999999</v>
      </c>
      <c r="E37" s="129">
        <f t="shared" ref="E37" si="10">ROUND(E36*(1+(IFERROR(INDEX($D$66:$D$74,MATCH($B37,$C$66:$C$74,0),1),0)+IFERROR(INDEX($G$66:$G$74,MATCH($B37,$F$66:$F$74,0),1),0)+IFERROR(INDEX($J$66:$J$74,MATCH($B37,$I$66:$I$74,0),1),0))),2)</f>
        <v>33.93</v>
      </c>
      <c r="F37" s="129">
        <f>INDEX('Table 3 ID Wind_2030'!$F$10:$F$38,MATCH(B37,'Table 3 ID Wind_2030'!$B$10:$B$38,0),1)</f>
        <v>15.88</v>
      </c>
      <c r="G37" s="131">
        <f t="shared" si="4"/>
        <v>59.936122290735888</v>
      </c>
      <c r="H37" s="129">
        <f>ROUND(H36*(1+(IFERROR(INDEX($D$66:$D$74,MATCH($B37,$C$66:$C$74,0),1),0)+IFERROR(INDEX($G$66:$G$74,MATCH($B37,$F$66:$F$74,0),1),0)+IFERROR(INDEX(#REF!,MATCH($B37,$I$66:$I$74,0),1),0))),2)</f>
        <v>0</v>
      </c>
      <c r="I37" s="131">
        <f t="shared" si="5"/>
        <v>59.936122290735888</v>
      </c>
      <c r="J37" s="131">
        <f t="shared" si="6"/>
        <v>194.79</v>
      </c>
      <c r="K37" s="129">
        <f t="shared" si="1"/>
        <v>194.79</v>
      </c>
      <c r="L37" s="120"/>
      <c r="AA37" s="282"/>
    </row>
    <row r="38" spans="2:27">
      <c r="B38" s="136"/>
      <c r="C38" s="137"/>
      <c r="D38" s="129"/>
      <c r="E38" s="129"/>
      <c r="F38" s="131"/>
      <c r="G38" s="129"/>
      <c r="H38" s="129"/>
      <c r="I38" s="131"/>
      <c r="J38" s="131"/>
      <c r="K38" s="129"/>
      <c r="L38" s="120"/>
      <c r="AA38" s="282"/>
    </row>
    <row r="39" spans="2:27">
      <c r="B39" s="127"/>
      <c r="C39" s="132"/>
      <c r="D39" s="129"/>
      <c r="E39" s="129"/>
      <c r="F39" s="130"/>
      <c r="G39" s="129"/>
      <c r="H39" s="129"/>
      <c r="I39" s="131"/>
      <c r="J39" s="131"/>
      <c r="K39" s="138"/>
      <c r="AA39" s="282"/>
    </row>
    <row r="40" spans="2:27">
      <c r="B40" s="127"/>
      <c r="C40" s="132"/>
      <c r="D40" s="129"/>
      <c r="E40" s="129"/>
      <c r="F40" s="130"/>
      <c r="G40" s="129"/>
      <c r="H40" s="129"/>
      <c r="I40" s="131"/>
      <c r="J40" s="131"/>
      <c r="K40" s="138"/>
      <c r="AA40" s="282"/>
    </row>
    <row r="41" spans="2:27">
      <c r="AA41" s="282"/>
    </row>
    <row r="42" spans="2:27" ht="13.8">
      <c r="B42" s="139" t="s">
        <v>25</v>
      </c>
      <c r="C42" s="140"/>
      <c r="D42" s="140"/>
      <c r="E42" s="140"/>
      <c r="F42" s="140"/>
      <c r="G42" s="140"/>
      <c r="H42" s="140"/>
      <c r="AA42" s="282"/>
    </row>
    <row r="43" spans="2:27">
      <c r="AA43" s="282"/>
    </row>
    <row r="44" spans="2:27">
      <c r="B44" s="118" t="s">
        <v>62</v>
      </c>
      <c r="C44" s="141" t="s">
        <v>63</v>
      </c>
      <c r="D44" s="142" t="s">
        <v>102</v>
      </c>
      <c r="AA44" s="282"/>
    </row>
    <row r="45" spans="2:27">
      <c r="C45" s="141" t="str">
        <f>C7</f>
        <v>(a)</v>
      </c>
      <c r="D45" s="118" t="s">
        <v>64</v>
      </c>
      <c r="AA45" s="282"/>
    </row>
    <row r="46" spans="2:27">
      <c r="C46" s="141" t="str">
        <f>D7</f>
        <v>(b)</v>
      </c>
      <c r="D46" s="131" t="str">
        <f>"= "&amp;C7&amp;" x "&amp;C62</f>
        <v>= (a) x 0.06899</v>
      </c>
      <c r="AA46" s="282"/>
    </row>
    <row r="47" spans="2:27">
      <c r="C47" s="141" t="str">
        <f>G7</f>
        <v>(e)</v>
      </c>
      <c r="D47" s="131" t="str">
        <f>"= ("&amp;$D$7&amp;" + "&amp;$E$7&amp;") /  (8.76 x "&amp;TEXT(C63,"0.0%")&amp;")"</f>
        <v>= ((b) + (c)) /  (8.76 x 37.1%)</v>
      </c>
      <c r="AA47" s="282"/>
    </row>
    <row r="48" spans="2:27">
      <c r="C48" s="141" t="str">
        <f>I7</f>
        <v>(g)</v>
      </c>
      <c r="D48" s="131" t="str">
        <f>"= "&amp;$G$7&amp;" + "&amp;$H$7</f>
        <v>= (e) + (f)</v>
      </c>
      <c r="AA48" s="282"/>
    </row>
    <row r="49" spans="2:27">
      <c r="C49" s="141" t="str">
        <f>K7</f>
        <v>(i)</v>
      </c>
      <c r="D49" s="85" t="str">
        <f>D44</f>
        <v>Plant Costs  - 2019 IRP Update - Table 6.1 &amp; 6.2</v>
      </c>
      <c r="AA49" s="282"/>
    </row>
    <row r="50" spans="2:27">
      <c r="C50" s="141"/>
      <c r="D50" s="131"/>
      <c r="AA50" s="282"/>
    </row>
    <row r="51" spans="2:27" ht="13.8" thickBot="1">
      <c r="AA51" s="282"/>
    </row>
    <row r="52" spans="2:27" ht="13.8" thickBot="1">
      <c r="C52" s="42" t="str">
        <f>B2&amp;" - "&amp;B3</f>
        <v>2019 IRP Yakima Wind with Storage Resource - 37% Capacity Factor</v>
      </c>
      <c r="D52" s="143"/>
      <c r="E52" s="143"/>
      <c r="F52" s="143"/>
      <c r="G52" s="143"/>
      <c r="H52" s="143"/>
      <c r="I52" s="144"/>
      <c r="J52" s="144"/>
      <c r="K52" s="145"/>
      <c r="AA52" s="282"/>
    </row>
    <row r="53" spans="2:27" ht="13.8" thickBot="1">
      <c r="C53" s="146" t="s">
        <v>65</v>
      </c>
      <c r="D53" s="147" t="s">
        <v>66</v>
      </c>
      <c r="E53" s="147"/>
      <c r="F53" s="147"/>
      <c r="G53" s="147"/>
      <c r="H53" s="147"/>
      <c r="I53" s="144"/>
      <c r="J53" s="144"/>
      <c r="K53" s="145"/>
      <c r="AA53" s="282"/>
    </row>
    <row r="54" spans="2:27">
      <c r="P54" s="118" t="s">
        <v>103</v>
      </c>
      <c r="Q54" s="118">
        <v>2032</v>
      </c>
    </row>
    <row r="55" spans="2:27">
      <c r="B55" s="85" t="s">
        <v>101</v>
      </c>
      <c r="C55" s="171">
        <v>1879.5324259832769</v>
      </c>
      <c r="D55" s="118" t="s">
        <v>64</v>
      </c>
      <c r="T55" s="118" t="str">
        <f>$Q$56&amp;"Proposed Station Capital Costs"</f>
        <v>H_.GO2_WDSProposed Station Capital Costs</v>
      </c>
    </row>
    <row r="56" spans="2:27">
      <c r="B56" s="85" t="s">
        <v>101</v>
      </c>
      <c r="C56" s="273">
        <v>30.743277943329019</v>
      </c>
      <c r="D56" s="118" t="s">
        <v>67</v>
      </c>
      <c r="O56" s="118">
        <v>60.4</v>
      </c>
      <c r="P56" s="118" t="s">
        <v>32</v>
      </c>
      <c r="Q56" s="118" t="s">
        <v>171</v>
      </c>
      <c r="T56" s="118" t="str">
        <f>Q56&amp;"Proposed Station Fixed Costs"</f>
        <v>H_.GO2_WDSProposed Station Fixed Costs</v>
      </c>
      <c r="Z56" s="118" t="s">
        <v>110</v>
      </c>
      <c r="AA56" s="283">
        <f>PMT(0.0692,30,NPV(0.0692,AA23:AA52))</f>
        <v>0</v>
      </c>
    </row>
    <row r="57" spans="2:27" ht="24" customHeight="1">
      <c r="B57" s="85"/>
      <c r="C57" s="275"/>
      <c r="D57" s="118" t="s">
        <v>105</v>
      </c>
    </row>
    <row r="58" spans="2:27">
      <c r="B58" s="85" t="s">
        <v>101</v>
      </c>
      <c r="C58" s="273">
        <v>0</v>
      </c>
      <c r="D58" s="118" t="s">
        <v>68</v>
      </c>
      <c r="K58" s="120"/>
      <c r="L58" s="150"/>
      <c r="M58" s="52"/>
      <c r="N58" s="164"/>
      <c r="O58" s="52"/>
      <c r="P58" s="52"/>
      <c r="Q58" s="120"/>
      <c r="R58" s="120"/>
      <c r="T58" s="118" t="str">
        <f>$Q$56&amp;"Proposed Station Variable O&amp;M Costs"</f>
        <v>H_.GO2_WDSProposed Station Variable O&amp;M Costs</v>
      </c>
      <c r="U58" s="120"/>
      <c r="V58" s="120"/>
      <c r="W58" s="120"/>
      <c r="X58" s="120"/>
      <c r="Y58" s="120"/>
    </row>
    <row r="59" spans="2:27">
      <c r="B59" s="85"/>
      <c r="C59" s="159"/>
      <c r="D59" s="118" t="s">
        <v>69</v>
      </c>
      <c r="I59" s="201" t="s">
        <v>90</v>
      </c>
      <c r="L59" s="152"/>
      <c r="M59" s="153"/>
      <c r="O59" s="151"/>
      <c r="P59" s="120"/>
      <c r="Q59" s="218" t="str">
        <f>Q56&amp;Q54</f>
        <v>H_.GO2_WDS2032</v>
      </c>
      <c r="R59" s="120"/>
      <c r="T59" s="118" t="str">
        <f>$Q$57&amp;"Proposed Station Variable O&amp;M Costs"</f>
        <v>Proposed Station Variable O&amp;M Costs</v>
      </c>
      <c r="U59" s="120"/>
      <c r="V59" s="120"/>
      <c r="W59" s="120"/>
      <c r="X59" s="120"/>
      <c r="Y59" s="120"/>
    </row>
    <row r="60" spans="2:27">
      <c r="B60" s="366" t="str">
        <f>LEFT(RIGHT(INDEX('Table 3 TransCost'!$39:$39,1,MATCH(F60,'Table 3 TransCost'!$4:$4,0)),6),5)</f>
        <v>2030$</v>
      </c>
      <c r="C60" s="275">
        <f>INDEX('Table 3 TransCost'!$39:$39,1,MATCH(F60,'Table 3 TransCost'!$4:$4,0)+2)</f>
        <v>12.097273854334603</v>
      </c>
      <c r="D60" s="118" t="s">
        <v>219</v>
      </c>
      <c r="F60" s="279" t="s">
        <v>184</v>
      </c>
      <c r="K60" s="152"/>
      <c r="L60" s="152"/>
      <c r="M60" s="152"/>
      <c r="N60" s="165"/>
      <c r="O60" s="151"/>
      <c r="P60" s="120"/>
      <c r="Q60" s="120"/>
      <c r="R60" s="120"/>
      <c r="T60" s="120"/>
      <c r="U60" s="120"/>
      <c r="V60" s="120"/>
      <c r="W60" s="120"/>
      <c r="X60" s="120"/>
      <c r="Y60" s="120"/>
    </row>
    <row r="61" spans="2:27">
      <c r="B61" s="85"/>
      <c r="C61" s="204"/>
      <c r="K61" s="152"/>
      <c r="L61" s="152"/>
      <c r="M61" s="152"/>
      <c r="N61" s="165"/>
      <c r="O61" s="152"/>
      <c r="R61" s="120"/>
      <c r="T61" s="120"/>
      <c r="U61" s="120"/>
      <c r="V61" s="120"/>
      <c r="W61" s="120"/>
      <c r="X61" s="120"/>
      <c r="Y61" s="120"/>
    </row>
    <row r="62" spans="2:27" ht="13.8">
      <c r="C62" s="274">
        <v>6.8989999999999996E-2</v>
      </c>
      <c r="D62" s="118" t="s">
        <v>36</v>
      </c>
      <c r="K62" s="156"/>
      <c r="L62" s="157"/>
      <c r="M62" s="157"/>
      <c r="O62" s="158"/>
    </row>
    <row r="63" spans="2:27">
      <c r="C63" s="212">
        <v>0.371</v>
      </c>
      <c r="D63" s="118" t="s">
        <v>37</v>
      </c>
    </row>
    <row r="64" spans="2:27" ht="13.8" thickBot="1">
      <c r="D64" s="155"/>
    </row>
    <row r="65" spans="3:14" ht="13.8" thickBot="1">
      <c r="C65" s="40" t="str">
        <f>"Company Official Inflation Forecast Dated "&amp;TEXT('Table 4'!$H$5,"mmmm dd, yyyy")</f>
        <v>Company Official Inflation Forecast Dated December 31, 2019</v>
      </c>
      <c r="D65" s="143"/>
      <c r="E65" s="143"/>
      <c r="F65" s="143"/>
      <c r="G65" s="143"/>
      <c r="H65" s="143"/>
      <c r="I65" s="143"/>
      <c r="J65" s="143"/>
      <c r="K65" s="145"/>
    </row>
    <row r="66" spans="3:14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41"/>
      <c r="I66" s="87">
        <f>F74+1</f>
        <v>2035</v>
      </c>
      <c r="J66" s="41">
        <v>2.1000000000000001E-2</v>
      </c>
    </row>
    <row r="67" spans="3:14">
      <c r="C67" s="87">
        <f t="shared" ref="C67:C74" si="11">C66+1</f>
        <v>2018</v>
      </c>
      <c r="D67" s="41">
        <v>2.4E-2</v>
      </c>
      <c r="E67" s="85"/>
      <c r="F67" s="87">
        <f t="shared" ref="F67:F74" si="12">F66+1</f>
        <v>2027</v>
      </c>
      <c r="G67" s="41">
        <v>2.3E-2</v>
      </c>
      <c r="H67" s="41"/>
      <c r="I67" s="87">
        <f>I66+1</f>
        <v>2036</v>
      </c>
      <c r="J67" s="41">
        <v>2.1000000000000001E-2</v>
      </c>
    </row>
    <row r="68" spans="3:14">
      <c r="C68" s="87">
        <f t="shared" si="11"/>
        <v>2019</v>
      </c>
      <c r="D68" s="41">
        <v>1.7999999999999999E-2</v>
      </c>
      <c r="E68" s="85"/>
      <c r="F68" s="87">
        <f t="shared" si="12"/>
        <v>2028</v>
      </c>
      <c r="G68" s="41">
        <v>2.3E-2</v>
      </c>
      <c r="H68" s="41"/>
      <c r="I68" s="87">
        <f t="shared" ref="I68:I74" si="13">I67+1</f>
        <v>2037</v>
      </c>
      <c r="J68" s="41">
        <v>2.1000000000000001E-2</v>
      </c>
    </row>
    <row r="69" spans="3:14">
      <c r="C69" s="87">
        <f t="shared" si="11"/>
        <v>2020</v>
      </c>
      <c r="D69" s="41">
        <v>1.9E-2</v>
      </c>
      <c r="E69" s="85"/>
      <c r="F69" s="87">
        <f t="shared" si="12"/>
        <v>2029</v>
      </c>
      <c r="G69" s="41">
        <v>2.3E-2</v>
      </c>
      <c r="H69" s="41"/>
      <c r="I69" s="87">
        <f t="shared" si="13"/>
        <v>2038</v>
      </c>
      <c r="J69" s="41">
        <v>2.1000000000000001E-2</v>
      </c>
    </row>
    <row r="70" spans="3:14">
      <c r="C70" s="87">
        <f t="shared" si="11"/>
        <v>2021</v>
      </c>
      <c r="D70" s="41">
        <v>0.02</v>
      </c>
      <c r="E70" s="85"/>
      <c r="F70" s="87">
        <f t="shared" si="12"/>
        <v>2030</v>
      </c>
      <c r="G70" s="41">
        <v>2.1999999999999999E-2</v>
      </c>
      <c r="H70" s="41"/>
      <c r="I70" s="87">
        <f t="shared" si="13"/>
        <v>2039</v>
      </c>
      <c r="J70" s="41">
        <v>2.1000000000000001E-2</v>
      </c>
    </row>
    <row r="71" spans="3:14">
      <c r="C71" s="87">
        <f t="shared" si="11"/>
        <v>2022</v>
      </c>
      <c r="D71" s="41">
        <v>2.5000000000000001E-2</v>
      </c>
      <c r="E71" s="85"/>
      <c r="F71" s="87">
        <f t="shared" si="12"/>
        <v>2031</v>
      </c>
      <c r="G71" s="41">
        <v>2.1999999999999999E-2</v>
      </c>
      <c r="H71" s="41"/>
      <c r="I71" s="87">
        <f t="shared" si="13"/>
        <v>2040</v>
      </c>
      <c r="J71" s="41">
        <v>2.1000000000000001E-2</v>
      </c>
    </row>
    <row r="72" spans="3:14" s="120" customFormat="1">
      <c r="C72" s="87">
        <f t="shared" si="11"/>
        <v>2023</v>
      </c>
      <c r="D72" s="41">
        <v>2.5000000000000001E-2</v>
      </c>
      <c r="E72" s="86"/>
      <c r="F72" s="87">
        <f t="shared" si="12"/>
        <v>2032</v>
      </c>
      <c r="G72" s="41">
        <v>2.1999999999999999E-2</v>
      </c>
      <c r="H72" s="41"/>
      <c r="I72" s="87">
        <f t="shared" si="13"/>
        <v>2041</v>
      </c>
      <c r="J72" s="41">
        <v>2.1000000000000001E-2</v>
      </c>
      <c r="N72" s="165"/>
    </row>
    <row r="73" spans="3:14" s="120" customFormat="1">
      <c r="C73" s="87">
        <f t="shared" si="11"/>
        <v>2024</v>
      </c>
      <c r="D73" s="41">
        <v>2.4E-2</v>
      </c>
      <c r="E73" s="86"/>
      <c r="F73" s="87">
        <f t="shared" si="12"/>
        <v>2033</v>
      </c>
      <c r="G73" s="41">
        <v>2.1000000000000001E-2</v>
      </c>
      <c r="H73" s="41"/>
      <c r="I73" s="87">
        <f t="shared" si="13"/>
        <v>2042</v>
      </c>
      <c r="J73" s="41">
        <v>2.1000000000000001E-2</v>
      </c>
      <c r="N73" s="165"/>
    </row>
    <row r="74" spans="3:14" s="120" customFormat="1">
      <c r="C74" s="87">
        <f t="shared" si="11"/>
        <v>2025</v>
      </c>
      <c r="D74" s="41">
        <v>2.3E-2</v>
      </c>
      <c r="E74" s="86"/>
      <c r="F74" s="87">
        <f t="shared" si="12"/>
        <v>2034</v>
      </c>
      <c r="G74" s="41">
        <v>2.1000000000000001E-2</v>
      </c>
      <c r="H74" s="41"/>
      <c r="I74" s="87">
        <f t="shared" si="13"/>
        <v>2043</v>
      </c>
      <c r="J74" s="41">
        <v>2.1000000000000001E-2</v>
      </c>
      <c r="N74" s="165"/>
    </row>
    <row r="75" spans="3:14" s="120" customFormat="1">
      <c r="N75" s="165"/>
    </row>
    <row r="76" spans="3:14" s="120" customFormat="1">
      <c r="N76" s="165"/>
    </row>
    <row r="93" spans="3:4">
      <c r="C93" s="151"/>
      <c r="D93" s="155"/>
    </row>
    <row r="94" spans="3:4">
      <c r="C94" s="151"/>
      <c r="D94" s="155"/>
    </row>
    <row r="95" spans="3:4">
      <c r="C95" s="151"/>
      <c r="D95" s="155"/>
    </row>
    <row r="96" spans="3:4">
      <c r="C96" s="151"/>
      <c r="D96" s="155"/>
    </row>
    <row r="97" spans="3:4">
      <c r="C97" s="151"/>
      <c r="D97" s="155"/>
    </row>
    <row r="98" spans="3:4">
      <c r="C98" s="151"/>
      <c r="D98" s="155"/>
    </row>
    <row r="99" spans="3:4">
      <c r="C99" s="151"/>
      <c r="D99" s="155"/>
    </row>
    <row r="100" spans="3:4">
      <c r="C100" s="151"/>
      <c r="D100" s="155"/>
    </row>
    <row r="101" spans="3:4">
      <c r="C101" s="151"/>
      <c r="D101" s="155"/>
    </row>
    <row r="102" spans="3:4">
      <c r="C102" s="151"/>
      <c r="D102" s="155"/>
    </row>
  </sheetData>
  <printOptions horizontalCentered="1"/>
  <pageMargins left="0.8" right="0.3" top="0.4" bottom="0.4" header="0.5" footer="0.2"/>
  <pageSetup scale="54" orientation="landscape" r:id="rId1"/>
  <headerFooter alignWithMargins="0"/>
  <rowBreaks count="1" manualBreakCount="1">
    <brk id="51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41"/>
  <sheetViews>
    <sheetView topLeftCell="A2" workbookViewId="0">
      <selection activeCell="E16" sqref="E16"/>
    </sheetView>
  </sheetViews>
  <sheetFormatPr defaultColWidth="9.33203125" defaultRowHeight="13.2"/>
  <cols>
    <col min="1" max="1" width="2.77734375" style="3" customWidth="1"/>
    <col min="2" max="2" width="7" style="3" customWidth="1"/>
    <col min="3" max="12" width="10.109375" style="3" customWidth="1"/>
    <col min="13" max="13" width="10.109375" style="5" customWidth="1"/>
    <col min="14" max="15" width="10.109375" style="3" customWidth="1"/>
    <col min="16" max="16" width="1.6640625" style="3" customWidth="1"/>
    <col min="17" max="16384" width="9.33203125" style="3"/>
  </cols>
  <sheetData>
    <row r="1" spans="2:16" s="228" customFormat="1" ht="15.6" hidden="1">
      <c r="B1" s="1" t="s">
        <v>35</v>
      </c>
      <c r="C1" s="1"/>
      <c r="D1" s="1"/>
      <c r="E1" s="1"/>
      <c r="F1" s="1"/>
      <c r="G1" s="225"/>
      <c r="H1" s="1"/>
      <c r="I1" s="1"/>
      <c r="J1" s="1"/>
      <c r="K1" s="1"/>
      <c r="L1" s="226"/>
      <c r="M1" s="227"/>
      <c r="N1" s="227"/>
      <c r="O1" s="227"/>
      <c r="P1" s="227"/>
    </row>
    <row r="2" spans="2:16" s="228" customFormat="1" ht="5.25" customHeight="1">
      <c r="B2" s="1"/>
      <c r="C2" s="1"/>
      <c r="D2" s="1"/>
      <c r="E2" s="1"/>
      <c r="F2" s="1"/>
      <c r="G2" s="225"/>
      <c r="H2" s="1"/>
      <c r="I2" s="1"/>
      <c r="J2" s="1"/>
      <c r="K2" s="1"/>
      <c r="L2" s="226"/>
      <c r="M2" s="227"/>
      <c r="N2" s="227"/>
      <c r="O2" s="227"/>
      <c r="P2" s="227"/>
    </row>
    <row r="3" spans="2:16" s="228" customFormat="1" ht="15.6">
      <c r="B3" s="1" t="s">
        <v>94</v>
      </c>
      <c r="C3" s="1"/>
      <c r="D3" s="1"/>
      <c r="E3" s="1"/>
      <c r="F3" s="1"/>
      <c r="G3" s="225"/>
      <c r="H3" s="1"/>
      <c r="I3" s="1"/>
      <c r="J3" s="1"/>
      <c r="K3" s="1"/>
      <c r="L3" s="226"/>
      <c r="M3" s="227"/>
      <c r="N3" s="227"/>
      <c r="O3" s="227"/>
      <c r="P3" s="227"/>
    </row>
    <row r="4" spans="2:16" s="230" customFormat="1" ht="13.8">
      <c r="B4" s="4" t="s">
        <v>95</v>
      </c>
      <c r="C4" s="4"/>
      <c r="D4" s="4"/>
      <c r="E4" s="4"/>
      <c r="F4" s="4"/>
      <c r="G4" s="4"/>
      <c r="H4" s="4"/>
      <c r="I4" s="4"/>
      <c r="J4" s="4"/>
      <c r="K4" s="4"/>
      <c r="L4" s="4"/>
      <c r="M4" s="229"/>
      <c r="N4" s="229"/>
      <c r="O4" s="229"/>
      <c r="P4" s="229"/>
    </row>
    <row r="5" spans="2:16" s="230" customFormat="1" ht="13.8">
      <c r="B5" s="4" t="str">
        <f ca="1">'Table 1'!B5</f>
        <v>Utah 2019.Q4 - 10.0 MW and 100.0% CF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</row>
    <row r="6" spans="2:16" s="230" customFormat="1" ht="13.8" hidden="1"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229"/>
      <c r="N6" s="229"/>
      <c r="O6" s="229"/>
      <c r="P6" s="229"/>
    </row>
    <row r="7" spans="2:16">
      <c r="D7" s="231"/>
      <c r="E7" s="231"/>
      <c r="F7" s="231"/>
      <c r="G7" s="232"/>
      <c r="H7" s="232"/>
      <c r="I7" s="232"/>
      <c r="J7" s="232"/>
      <c r="K7" s="232"/>
      <c r="L7" s="232"/>
      <c r="M7" s="233"/>
    </row>
    <row r="8" spans="2:16">
      <c r="B8" s="234"/>
      <c r="C8" s="234"/>
      <c r="D8" s="235" t="s">
        <v>96</v>
      </c>
      <c r="E8" s="236"/>
      <c r="F8" s="236"/>
      <c r="G8" s="235"/>
      <c r="H8" s="235"/>
      <c r="I8" s="237" t="s">
        <v>97</v>
      </c>
      <c r="J8" s="238"/>
      <c r="K8" s="238"/>
      <c r="L8" s="239"/>
      <c r="M8" s="240" t="s">
        <v>96</v>
      </c>
      <c r="N8" s="241"/>
      <c r="O8" s="242"/>
    </row>
    <row r="9" spans="2:16">
      <c r="B9" s="243" t="str">
        <f>'[11]Avoided Costs'!B4</f>
        <v>Year</v>
      </c>
      <c r="C9" s="243" t="str">
        <f>'[11]Avoided Costs'!C4</f>
        <v>Annual</v>
      </c>
      <c r="D9" s="244" t="str">
        <f>'[11]Avoided Costs'!D4</f>
        <v>Jan</v>
      </c>
      <c r="E9" s="245" t="str">
        <f>'[11]Avoided Costs'!E4</f>
        <v>Feb</v>
      </c>
      <c r="F9" s="245" t="str">
        <f>'[11]Avoided Costs'!F4</f>
        <v>Mar</v>
      </c>
      <c r="G9" s="245" t="str">
        <f>'[11]Avoided Costs'!G4</f>
        <v>Apr</v>
      </c>
      <c r="H9" s="246" t="str">
        <f>'[11]Avoided Costs'!H4</f>
        <v>May</v>
      </c>
      <c r="I9" s="173" t="str">
        <f>'[11]Avoided Costs'!I4</f>
        <v>Jun</v>
      </c>
      <c r="J9" s="173" t="str">
        <f>'[11]Avoided Costs'!J4</f>
        <v>Jul</v>
      </c>
      <c r="K9" s="173" t="str">
        <f>'[11]Avoided Costs'!K4</f>
        <v>Aug</v>
      </c>
      <c r="L9" s="173" t="str">
        <f>'[11]Avoided Costs'!L4</f>
        <v>Sep</v>
      </c>
      <c r="M9" s="244" t="str">
        <f>'[11]Avoided Costs'!M4</f>
        <v>Oct</v>
      </c>
      <c r="N9" s="245" t="str">
        <f>'[11]Avoided Costs'!N4</f>
        <v>Nov</v>
      </c>
      <c r="O9" s="246" t="str">
        <f>'[11]Avoided Costs'!O4</f>
        <v>Dec</v>
      </c>
    </row>
    <row r="10" spans="2:16" ht="12.75" customHeight="1">
      <c r="B10" s="224"/>
      <c r="C10" s="224"/>
      <c r="D10" s="247"/>
      <c r="E10" s="247"/>
      <c r="F10" s="247"/>
      <c r="G10" s="247"/>
      <c r="H10" s="247"/>
      <c r="I10" s="247"/>
      <c r="J10" s="247"/>
      <c r="K10" s="247"/>
      <c r="L10" s="247"/>
      <c r="M10" s="247"/>
      <c r="N10" s="247"/>
      <c r="O10" s="5"/>
    </row>
    <row r="11" spans="2:16" ht="12.75" customHeight="1">
      <c r="B11" s="248" t="s">
        <v>98</v>
      </c>
      <c r="C11" s="248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5"/>
    </row>
    <row r="12" spans="2:16" ht="12.75" hidden="1" customHeight="1">
      <c r="B12" s="249"/>
      <c r="C12" s="250"/>
      <c r="D12" s="8"/>
      <c r="E12" s="8"/>
      <c r="F12" s="8"/>
      <c r="G12" s="8"/>
      <c r="H12" s="13"/>
      <c r="I12" s="251"/>
      <c r="J12" s="252"/>
      <c r="K12" s="252"/>
      <c r="L12" s="253"/>
      <c r="M12" s="251"/>
      <c r="N12" s="252"/>
      <c r="O12" s="253"/>
    </row>
    <row r="13" spans="2:16" ht="12.75" customHeight="1">
      <c r="B13" s="254">
        <f>'[11]Avoided Costs'!B7</f>
        <v>2020</v>
      </c>
      <c r="C13" s="255">
        <f>'[11]Avoided Costs'!C7</f>
        <v>15.856022192616498</v>
      </c>
      <c r="D13" s="256">
        <f>'[11]Avoided Costs'!D7</f>
        <v>25.960184551619232</v>
      </c>
      <c r="E13" s="256">
        <f>'[11]Avoided Costs'!E7</f>
        <v>9.7726281659827485</v>
      </c>
      <c r="F13" s="256">
        <f>'[11]Avoided Costs'!F7</f>
        <v>13.036971607954511</v>
      </c>
      <c r="G13" s="256">
        <f>'[11]Avoided Costs'!G7</f>
        <v>12.033376515089637</v>
      </c>
      <c r="H13" s="257">
        <f>'[11]Avoided Costs'!H7</f>
        <v>12.635440731577335</v>
      </c>
      <c r="I13" s="258">
        <f>'[11]Avoided Costs'!I7</f>
        <v>13.786012500671463</v>
      </c>
      <c r="J13" s="256">
        <f>'[11]Avoided Costs'!J7</f>
        <v>27.233125367424179</v>
      </c>
      <c r="K13" s="256">
        <f>'[11]Avoided Costs'!K7</f>
        <v>28.10284339451902</v>
      </c>
      <c r="L13" s="257">
        <f>'[11]Avoided Costs'!L7</f>
        <v>14.79777856471638</v>
      </c>
      <c r="M13" s="258">
        <f>'[11]Avoided Costs'!M7</f>
        <v>12.005932477388972</v>
      </c>
      <c r="N13" s="256">
        <f>'[11]Avoided Costs'!N7</f>
        <v>10.705353215454767</v>
      </c>
      <c r="O13" s="257">
        <f>'[11]Avoided Costs'!O7</f>
        <v>9.4197690245685397</v>
      </c>
    </row>
    <row r="14" spans="2:16" ht="12.75" customHeight="1">
      <c r="B14" s="271">
        <f>'[11]Avoided Costs'!B8</f>
        <v>2021</v>
      </c>
      <c r="C14" s="259">
        <f>'[11]Avoided Costs'!C8</f>
        <v>16.712124956574069</v>
      </c>
      <c r="D14" s="260">
        <f>'[11]Avoided Costs'!D8</f>
        <v>26.903608994582488</v>
      </c>
      <c r="E14" s="260">
        <f>'[11]Avoided Costs'!E8</f>
        <v>13.60380112725044</v>
      </c>
      <c r="F14" s="260">
        <f>'[11]Avoided Costs'!F8</f>
        <v>13.620920130788718</v>
      </c>
      <c r="G14" s="260">
        <f>'[11]Avoided Costs'!G8</f>
        <v>12.057430789733512</v>
      </c>
      <c r="H14" s="261">
        <f>'[11]Avoided Costs'!H8</f>
        <v>11.780712411428491</v>
      </c>
      <c r="I14" s="262">
        <f>'[11]Avoided Costs'!I8</f>
        <v>12.515370410359981</v>
      </c>
      <c r="J14" s="260">
        <f>'[11]Avoided Costs'!J8</f>
        <v>25.061755368365876</v>
      </c>
      <c r="K14" s="260">
        <f>'[11]Avoided Costs'!K8</f>
        <v>23.059976240379676</v>
      </c>
      <c r="L14" s="261">
        <f>'[11]Avoided Costs'!L8</f>
        <v>17.258275367429274</v>
      </c>
      <c r="M14" s="262">
        <f>'[11]Avoided Costs'!M8</f>
        <v>13.728918800080415</v>
      </c>
      <c r="N14" s="260">
        <f>'[11]Avoided Costs'!N8</f>
        <v>13.76396327547522</v>
      </c>
      <c r="O14" s="261">
        <f>'[11]Avoided Costs'!O8</f>
        <v>16.526946192983818</v>
      </c>
    </row>
    <row r="15" spans="2:16" ht="12.75" customHeight="1">
      <c r="B15" s="271">
        <f>'[11]Avoided Costs'!B9</f>
        <v>2022</v>
      </c>
      <c r="C15" s="259">
        <f>'[11]Avoided Costs'!C9</f>
        <v>16.687688698940082</v>
      </c>
      <c r="D15" s="260">
        <f>'[11]Avoided Costs'!D9</f>
        <v>15.271004058046126</v>
      </c>
      <c r="E15" s="260">
        <f>'[11]Avoided Costs'!E9</f>
        <v>15.138321735015849</v>
      </c>
      <c r="F15" s="260">
        <f>'[11]Avoided Costs'!F9</f>
        <v>14.27990899062365</v>
      </c>
      <c r="G15" s="260">
        <f>'[11]Avoided Costs'!G9</f>
        <v>13.196659537384079</v>
      </c>
      <c r="H15" s="261">
        <f>'[11]Avoided Costs'!H9</f>
        <v>13.10522494745511</v>
      </c>
      <c r="I15" s="262">
        <f>'[11]Avoided Costs'!I9</f>
        <v>13.81749885307004</v>
      </c>
      <c r="J15" s="260">
        <f>'[11]Avoided Costs'!J9</f>
        <v>25.031976958139929</v>
      </c>
      <c r="K15" s="260">
        <f>'[11]Avoided Costs'!K9</f>
        <v>24.127198855819241</v>
      </c>
      <c r="L15" s="261">
        <f>'[11]Avoided Costs'!L9</f>
        <v>18.451876548450027</v>
      </c>
      <c r="M15" s="262">
        <f>'[11]Avoided Costs'!M9</f>
        <v>14.591322715784754</v>
      </c>
      <c r="N15" s="260">
        <f>'[11]Avoided Costs'!N9</f>
        <v>15.513861020610978</v>
      </c>
      <c r="O15" s="261">
        <f>'[11]Avoided Costs'!O9</f>
        <v>17.391314691767818</v>
      </c>
    </row>
    <row r="16" spans="2:16" ht="12.75" customHeight="1">
      <c r="B16" s="271">
        <f>'[11]Avoided Costs'!B10</f>
        <v>2023</v>
      </c>
      <c r="C16" s="259">
        <f>'[11]Avoided Costs'!C10</f>
        <v>17.364280090329309</v>
      </c>
      <c r="D16" s="260">
        <f>'[11]Avoided Costs'!D10</f>
        <v>16.398534794013585</v>
      </c>
      <c r="E16" s="260">
        <f>'[11]Avoided Costs'!E10</f>
        <v>15.769624636699223</v>
      </c>
      <c r="F16" s="260">
        <f>'[11]Avoided Costs'!F10</f>
        <v>13.917727193372544</v>
      </c>
      <c r="G16" s="260">
        <f>'[11]Avoided Costs'!G10</f>
        <v>13.854453074120812</v>
      </c>
      <c r="H16" s="261">
        <f>'[11]Avoided Costs'!H10</f>
        <v>13.788487004755085</v>
      </c>
      <c r="I16" s="262">
        <f>'[11]Avoided Costs'!I10</f>
        <v>14.315326097280614</v>
      </c>
      <c r="J16" s="260">
        <f>'[11]Avoided Costs'!J10</f>
        <v>25.397552975255156</v>
      </c>
      <c r="K16" s="260">
        <f>'[11]Avoided Costs'!K10</f>
        <v>24.475867448294515</v>
      </c>
      <c r="L16" s="261">
        <f>'[11]Avoided Costs'!L10</f>
        <v>18.004042499493806</v>
      </c>
      <c r="M16" s="262">
        <f>'[11]Avoided Costs'!M10</f>
        <v>16.357859686265389</v>
      </c>
      <c r="N16" s="260">
        <f>'[11]Avoided Costs'!N10</f>
        <v>16.362327294968484</v>
      </c>
      <c r="O16" s="261">
        <f>'[11]Avoided Costs'!O10</f>
        <v>19.351979742137093</v>
      </c>
    </row>
    <row r="17" spans="2:15" ht="12.75" customHeight="1">
      <c r="B17" s="271">
        <f>'[11]Avoided Costs'!B11</f>
        <v>2024</v>
      </c>
      <c r="C17" s="259">
        <f>'[11]Avoided Costs'!C11</f>
        <v>11.993915132828098</v>
      </c>
      <c r="D17" s="260">
        <f>'[11]Avoided Costs'!D11</f>
        <v>23.400596025768387</v>
      </c>
      <c r="E17" s="260">
        <f>'[11]Avoided Costs'!E11</f>
        <v>8.6992570135100138</v>
      </c>
      <c r="F17" s="260">
        <f>'[11]Avoided Costs'!F11</f>
        <v>8.3270882173371259</v>
      </c>
      <c r="G17" s="260">
        <f>'[11]Avoided Costs'!G11</f>
        <v>7.6160246759177079</v>
      </c>
      <c r="H17" s="261">
        <f>'[11]Avoided Costs'!H11</f>
        <v>9.1129550027651014</v>
      </c>
      <c r="I17" s="262">
        <f>'[11]Avoided Costs'!I11</f>
        <v>10.518515769487454</v>
      </c>
      <c r="J17" s="260">
        <f>'[11]Avoided Costs'!J11</f>
        <v>17.022464497429468</v>
      </c>
      <c r="K17" s="260">
        <f>'[11]Avoided Costs'!K11</f>
        <v>14.926940920698627</v>
      </c>
      <c r="L17" s="261">
        <f>'[11]Avoided Costs'!L11</f>
        <v>11.275926708165143</v>
      </c>
      <c r="M17" s="262">
        <f>'[11]Avoided Costs'!M11</f>
        <v>9.5447975972386931</v>
      </c>
      <c r="N17" s="260">
        <f>'[11]Avoided Costs'!N11</f>
        <v>10.76919879372956</v>
      </c>
      <c r="O17" s="261">
        <f>'[11]Avoided Costs'!O11</f>
        <v>12.249174087252268</v>
      </c>
    </row>
    <row r="18" spans="2:15" ht="12.75" customHeight="1">
      <c r="B18" s="271">
        <f>'[11]Avoided Costs'!B12</f>
        <v>2025</v>
      </c>
      <c r="C18" s="259">
        <f>'[11]Avoided Costs'!C12</f>
        <v>12.978144372249847</v>
      </c>
      <c r="D18" s="260">
        <f>'[11]Avoided Costs'!D12</f>
        <v>22.160981029770788</v>
      </c>
      <c r="E18" s="260">
        <f>'[11]Avoided Costs'!E12</f>
        <v>10.944379468845382</v>
      </c>
      <c r="F18" s="260">
        <f>'[11]Avoided Costs'!F12</f>
        <v>8.3172578250088041</v>
      </c>
      <c r="G18" s="260">
        <f>'[11]Avoided Costs'!G12</f>
        <v>7.802321484103385</v>
      </c>
      <c r="H18" s="261">
        <f>'[11]Avoided Costs'!H12</f>
        <v>9.3086272530498047</v>
      </c>
      <c r="I18" s="262">
        <f>'[11]Avoided Costs'!I12</f>
        <v>11.833290358411356</v>
      </c>
      <c r="J18" s="260">
        <f>'[11]Avoided Costs'!J12</f>
        <v>19.161131621967321</v>
      </c>
      <c r="K18" s="260">
        <f>'[11]Avoided Costs'!K12</f>
        <v>18.408078988603446</v>
      </c>
      <c r="L18" s="261">
        <f>'[11]Avoided Costs'!L12</f>
        <v>12.197461330476735</v>
      </c>
      <c r="M18" s="262">
        <f>'[11]Avoided Costs'!M12</f>
        <v>11.126486929582171</v>
      </c>
      <c r="N18" s="260">
        <f>'[11]Avoided Costs'!N12</f>
        <v>11.305988872564502</v>
      </c>
      <c r="O18" s="261">
        <f>'[11]Avoided Costs'!O12</f>
        <v>12.69189471896858</v>
      </c>
    </row>
    <row r="19" spans="2:15" ht="12.75" customHeight="1">
      <c r="B19" s="271">
        <f>'[11]Avoided Costs'!B13</f>
        <v>2026</v>
      </c>
      <c r="C19" s="259">
        <f>'[11]Avoided Costs'!C13</f>
        <v>18.275725370925855</v>
      </c>
      <c r="D19" s="260">
        <f>'[11]Avoided Costs'!D13</f>
        <v>16.877562100872879</v>
      </c>
      <c r="E19" s="260">
        <f>'[11]Avoided Costs'!E13</f>
        <v>15.340689043252773</v>
      </c>
      <c r="F19" s="260">
        <f>'[11]Avoided Costs'!F13</f>
        <v>12.952122186504866</v>
      </c>
      <c r="G19" s="260">
        <f>'[11]Avoided Costs'!G13</f>
        <v>12.962935371657627</v>
      </c>
      <c r="H19" s="261">
        <f>'[11]Avoided Costs'!H13</f>
        <v>13.320720040902335</v>
      </c>
      <c r="I19" s="262">
        <f>'[11]Avoided Costs'!I13</f>
        <v>20.3485751357716</v>
      </c>
      <c r="J19" s="260">
        <f>'[11]Avoided Costs'!J13</f>
        <v>25.594634816264833</v>
      </c>
      <c r="K19" s="260">
        <f>'[11]Avoided Costs'!K13</f>
        <v>25.46252360094579</v>
      </c>
      <c r="L19" s="261">
        <f>'[11]Avoided Costs'!L13</f>
        <v>20.90036245211131</v>
      </c>
      <c r="M19" s="262">
        <f>'[11]Avoided Costs'!M13</f>
        <v>17.575403795515498</v>
      </c>
      <c r="N19" s="260">
        <f>'[11]Avoided Costs'!N13</f>
        <v>20.636633452398495</v>
      </c>
      <c r="O19" s="261">
        <f>'[11]Avoided Costs'!O13</f>
        <v>17.108816517613107</v>
      </c>
    </row>
    <row r="20" spans="2:15" ht="12.75" customHeight="1">
      <c r="B20" s="271">
        <f>'[11]Avoided Costs'!B14</f>
        <v>2027</v>
      </c>
      <c r="C20" s="259">
        <f>'[11]Avoided Costs'!C14</f>
        <v>19.336417124633375</v>
      </c>
      <c r="D20" s="260">
        <f>'[11]Avoided Costs'!D14</f>
        <v>18.112811859787232</v>
      </c>
      <c r="E20" s="260">
        <f>'[11]Avoided Costs'!E14</f>
        <v>16.95661269142736</v>
      </c>
      <c r="F20" s="260">
        <f>'[11]Avoided Costs'!F14</f>
        <v>13.842952453853783</v>
      </c>
      <c r="G20" s="260">
        <f>'[11]Avoided Costs'!G14</f>
        <v>12.668513563896219</v>
      </c>
      <c r="H20" s="261">
        <f>'[11]Avoided Costs'!H14</f>
        <v>14.281186285406671</v>
      </c>
      <c r="I20" s="262">
        <f>'[11]Avoided Costs'!I14</f>
        <v>21.065787243917583</v>
      </c>
      <c r="J20" s="260">
        <f>'[11]Avoided Costs'!J14</f>
        <v>27.948349601140507</v>
      </c>
      <c r="K20" s="260">
        <f>'[11]Avoided Costs'!K14</f>
        <v>27.755285353954601</v>
      </c>
      <c r="L20" s="261">
        <f>'[11]Avoided Costs'!L14</f>
        <v>22.495032258263478</v>
      </c>
      <c r="M20" s="262">
        <f>'[11]Avoided Costs'!M14</f>
        <v>21.344439102717306</v>
      </c>
      <c r="N20" s="260">
        <f>'[11]Avoided Costs'!N14</f>
        <v>16.620035189934487</v>
      </c>
      <c r="O20" s="261">
        <f>'[11]Avoided Costs'!O14</f>
        <v>18.570654293159723</v>
      </c>
    </row>
    <row r="21" spans="2:15" ht="12.75" customHeight="1">
      <c r="B21" s="271">
        <f>'[11]Avoided Costs'!B15</f>
        <v>2028</v>
      </c>
      <c r="C21" s="259">
        <f>'[11]Avoided Costs'!C15</f>
        <v>22.735307237017349</v>
      </c>
      <c r="D21" s="260">
        <f>'[11]Avoided Costs'!D15</f>
        <v>20.901146882349845</v>
      </c>
      <c r="E21" s="260">
        <f>'[11]Avoided Costs'!E15</f>
        <v>20.770396824934704</v>
      </c>
      <c r="F21" s="260">
        <f>'[11]Avoided Costs'!F15</f>
        <v>17.848059029594786</v>
      </c>
      <c r="G21" s="260">
        <f>'[11]Avoided Costs'!G15</f>
        <v>16.839043220302297</v>
      </c>
      <c r="H21" s="261">
        <f>'[11]Avoided Costs'!H15</f>
        <v>17.248928686674002</v>
      </c>
      <c r="I21" s="262">
        <f>'[11]Avoided Costs'!I15</f>
        <v>24.610833084250075</v>
      </c>
      <c r="J21" s="260">
        <f>'[11]Avoided Costs'!J15</f>
        <v>30.98574110758641</v>
      </c>
      <c r="K21" s="260">
        <f>'[11]Avoided Costs'!K15</f>
        <v>31.185520074588638</v>
      </c>
      <c r="L21" s="261">
        <f>'[11]Avoided Costs'!L15</f>
        <v>26.206709226554054</v>
      </c>
      <c r="M21" s="262">
        <f>'[11]Avoided Costs'!M15</f>
        <v>22.376302748682196</v>
      </c>
      <c r="N21" s="260">
        <f>'[11]Avoided Costs'!N15</f>
        <v>20.428839501972412</v>
      </c>
      <c r="O21" s="261">
        <f>'[11]Avoided Costs'!O15</f>
        <v>23.20327533609284</v>
      </c>
    </row>
    <row r="22" spans="2:15" ht="12.75" customHeight="1">
      <c r="B22" s="271">
        <f>'[11]Avoided Costs'!B16</f>
        <v>2029</v>
      </c>
      <c r="C22" s="259">
        <f>'[11]Avoided Costs'!C16</f>
        <v>24.405318908016433</v>
      </c>
      <c r="D22" s="260">
        <f>'[11]Avoided Costs'!D16</f>
        <v>22.285663024448258</v>
      </c>
      <c r="E22" s="260">
        <f>'[11]Avoided Costs'!E16</f>
        <v>21.717658802603061</v>
      </c>
      <c r="F22" s="260">
        <f>'[11]Avoided Costs'!F16</f>
        <v>19.85898813502963</v>
      </c>
      <c r="G22" s="260">
        <f>'[11]Avoided Costs'!G16</f>
        <v>19.808794862696281</v>
      </c>
      <c r="H22" s="261">
        <f>'[11]Avoided Costs'!H16</f>
        <v>18.393256729981431</v>
      </c>
      <c r="I22" s="262">
        <f>'[11]Avoided Costs'!I16</f>
        <v>25.960447050184012</v>
      </c>
      <c r="J22" s="260">
        <f>'[11]Avoided Costs'!J16</f>
        <v>32.850236274322036</v>
      </c>
      <c r="K22" s="260">
        <f>'[11]Avoided Costs'!K16</f>
        <v>33.236294295242239</v>
      </c>
      <c r="L22" s="261">
        <f>'[11]Avoided Costs'!L16</f>
        <v>28.160765899788174</v>
      </c>
      <c r="M22" s="262">
        <f>'[11]Avoided Costs'!M16</f>
        <v>23.713162141217179</v>
      </c>
      <c r="N22" s="260">
        <f>'[11]Avoided Costs'!N16</f>
        <v>21.719727915920732</v>
      </c>
      <c r="O22" s="261">
        <f>'[11]Avoided Costs'!O16</f>
        <v>24.835137564158167</v>
      </c>
    </row>
    <row r="23" spans="2:15" ht="12.75" customHeight="1">
      <c r="B23" s="271">
        <f>'[11]Avoided Costs'!B17</f>
        <v>2030</v>
      </c>
      <c r="C23" s="259">
        <f>'[11]Avoided Costs'!C17</f>
        <v>23.86217056975245</v>
      </c>
      <c r="D23" s="260">
        <f>'[11]Avoided Costs'!D17</f>
        <v>20.148816314758232</v>
      </c>
      <c r="E23" s="260">
        <f>'[11]Avoided Costs'!E17</f>
        <v>21.478745859772676</v>
      </c>
      <c r="F23" s="260">
        <f>'[11]Avoided Costs'!F17</f>
        <v>17.686262940627433</v>
      </c>
      <c r="G23" s="260">
        <f>'[11]Avoided Costs'!G17</f>
        <v>16.484696735002927</v>
      </c>
      <c r="H23" s="261">
        <f>'[11]Avoided Costs'!H17</f>
        <v>16.342468331638042</v>
      </c>
      <c r="I23" s="262">
        <f>'[11]Avoided Costs'!I17</f>
        <v>23.826464313521154</v>
      </c>
      <c r="J23" s="260">
        <f>'[11]Avoided Costs'!J17</f>
        <v>34.470292875867699</v>
      </c>
      <c r="K23" s="260">
        <f>'[11]Avoided Costs'!K17</f>
        <v>35.930318309691167</v>
      </c>
      <c r="L23" s="261">
        <f>'[11]Avoided Costs'!L17</f>
        <v>28.888692523352802</v>
      </c>
      <c r="M23" s="262">
        <f>'[11]Avoided Costs'!M17</f>
        <v>25.891772268398075</v>
      </c>
      <c r="N23" s="260">
        <f>'[11]Avoided Costs'!N17</f>
        <v>20.857385155943533</v>
      </c>
      <c r="O23" s="261">
        <f>'[11]Avoided Costs'!O17</f>
        <v>23.935559670358735</v>
      </c>
    </row>
    <row r="24" spans="2:15" ht="12.75" customHeight="1">
      <c r="B24" s="271">
        <f>'[11]Avoided Costs'!B18</f>
        <v>2031</v>
      </c>
      <c r="C24" s="259">
        <f>'[11]Avoided Costs'!C18</f>
        <v>27.508424074647088</v>
      </c>
      <c r="D24" s="260">
        <f>'[11]Avoided Costs'!D18</f>
        <v>23.79668946520135</v>
      </c>
      <c r="E24" s="260">
        <f>'[11]Avoided Costs'!E18</f>
        <v>26.568577557613718</v>
      </c>
      <c r="F24" s="260">
        <f>'[11]Avoided Costs'!F18</f>
        <v>20.961164231934855</v>
      </c>
      <c r="G24" s="260">
        <f>'[11]Avoided Costs'!G18</f>
        <v>20.057434925441111</v>
      </c>
      <c r="H24" s="261">
        <f>'[11]Avoided Costs'!H18</f>
        <v>19.195252373325889</v>
      </c>
      <c r="I24" s="262">
        <f>'[11]Avoided Costs'!I18</f>
        <v>27.712861707057389</v>
      </c>
      <c r="J24" s="260">
        <f>'[11]Avoided Costs'!J18</f>
        <v>38.514162640429795</v>
      </c>
      <c r="K24" s="260">
        <f>'[11]Avoided Costs'!K18</f>
        <v>39.565057604575671</v>
      </c>
      <c r="L24" s="261">
        <f>'[11]Avoided Costs'!L18</f>
        <v>31.955124266505656</v>
      </c>
      <c r="M24" s="262">
        <f>'[11]Avoided Costs'!M18</f>
        <v>27.41818874944402</v>
      </c>
      <c r="N24" s="260">
        <f>'[11]Avoided Costs'!N18</f>
        <v>25.383433062757057</v>
      </c>
      <c r="O24" s="261">
        <f>'[11]Avoided Costs'!O18</f>
        <v>28.723323540880234</v>
      </c>
    </row>
    <row r="25" spans="2:15" ht="12.75" customHeight="1">
      <c r="B25" s="271">
        <f>'[11]Avoided Costs'!B19</f>
        <v>2032</v>
      </c>
      <c r="C25" s="259">
        <f>'[11]Avoided Costs'!C19</f>
        <v>32.042227157203989</v>
      </c>
      <c r="D25" s="260">
        <f>'[11]Avoided Costs'!D19</f>
        <v>36.589343870633471</v>
      </c>
      <c r="E25" s="260">
        <f>'[11]Avoided Costs'!E19</f>
        <v>29.378470681950279</v>
      </c>
      <c r="F25" s="260">
        <f>'[11]Avoided Costs'!F19</f>
        <v>24.439072978065941</v>
      </c>
      <c r="G25" s="260">
        <f>'[11]Avoided Costs'!G19</f>
        <v>24.854025095423889</v>
      </c>
      <c r="H25" s="261">
        <f>'[11]Avoided Costs'!H19</f>
        <v>22.512649658274267</v>
      </c>
      <c r="I25" s="262">
        <f>'[11]Avoided Costs'!I19</f>
        <v>31.809546355718954</v>
      </c>
      <c r="J25" s="260">
        <f>'[11]Avoided Costs'!J19</f>
        <v>41.26691553204931</v>
      </c>
      <c r="K25" s="260">
        <f>'[11]Avoided Costs'!K19</f>
        <v>42.586090698145249</v>
      </c>
      <c r="L25" s="261">
        <f>'[11]Avoided Costs'!L19</f>
        <v>35.864262780385715</v>
      </c>
      <c r="M25" s="262">
        <f>'[11]Avoided Costs'!M19</f>
        <v>31.036203993290101</v>
      </c>
      <c r="N25" s="260">
        <f>'[11]Avoided Costs'!N19</f>
        <v>30.715718770677018</v>
      </c>
      <c r="O25" s="261">
        <f>'[11]Avoided Costs'!O19</f>
        <v>33.123687775805593</v>
      </c>
    </row>
    <row r="26" spans="2:15" ht="12.75" customHeight="1">
      <c r="B26" s="271">
        <f>'[11]Avoided Costs'!B20</f>
        <v>2033</v>
      </c>
      <c r="C26" s="259">
        <f>'[11]Avoided Costs'!C20</f>
        <v>32.590087001870756</v>
      </c>
      <c r="D26" s="260">
        <f>'[11]Avoided Costs'!D20</f>
        <v>37.095884737362383</v>
      </c>
      <c r="E26" s="260">
        <f>'[11]Avoided Costs'!E20</f>
        <v>29.349684306032334</v>
      </c>
      <c r="F26" s="260">
        <f>'[11]Avoided Costs'!F20</f>
        <v>25.147025039894206</v>
      </c>
      <c r="G26" s="260">
        <f>'[11]Avoided Costs'!G20</f>
        <v>24.295524947755037</v>
      </c>
      <c r="H26" s="261">
        <f>'[11]Avoided Costs'!H20</f>
        <v>22.451232340244918</v>
      </c>
      <c r="I26" s="262">
        <f>'[11]Avoided Costs'!I20</f>
        <v>32.64695486598545</v>
      </c>
      <c r="J26" s="260">
        <f>'[11]Avoided Costs'!J20</f>
        <v>41.697692541017005</v>
      </c>
      <c r="K26" s="260">
        <f>'[11]Avoided Costs'!K20</f>
        <v>42.946104075595414</v>
      </c>
      <c r="L26" s="261">
        <f>'[11]Avoided Costs'!L20</f>
        <v>35.996805422198442</v>
      </c>
      <c r="M26" s="262">
        <f>'[11]Avoided Costs'!M20</f>
        <v>32.515565034082179</v>
      </c>
      <c r="N26" s="260">
        <f>'[11]Avoided Costs'!N20</f>
        <v>30.782159311645145</v>
      </c>
      <c r="O26" s="261">
        <f>'[11]Avoided Costs'!O20</f>
        <v>35.628665866847001</v>
      </c>
    </row>
    <row r="27" spans="2:15" ht="12.75" customHeight="1">
      <c r="B27" s="271">
        <f>'[11]Avoided Costs'!B21</f>
        <v>2034</v>
      </c>
      <c r="C27" s="259">
        <f>'[11]Avoided Costs'!C21</f>
        <v>34.205852373258708</v>
      </c>
      <c r="D27" s="260">
        <f>'[11]Avoided Costs'!D21</f>
        <v>34.887826873626437</v>
      </c>
      <c r="E27" s="260">
        <f>'[11]Avoided Costs'!E21</f>
        <v>32.571481248060067</v>
      </c>
      <c r="F27" s="260">
        <f>'[11]Avoided Costs'!F21</f>
        <v>27.73017431190738</v>
      </c>
      <c r="G27" s="260">
        <f>'[11]Avoided Costs'!G21</f>
        <v>26.16092007184815</v>
      </c>
      <c r="H27" s="261">
        <f>'[11]Avoided Costs'!H21</f>
        <v>25.651907522782121</v>
      </c>
      <c r="I27" s="262">
        <f>'[11]Avoided Costs'!I21</f>
        <v>33.978870783963551</v>
      </c>
      <c r="J27" s="260">
        <f>'[11]Avoided Costs'!J21</f>
        <v>43.98537519564151</v>
      </c>
      <c r="K27" s="260">
        <f>'[11]Avoided Costs'!K21</f>
        <v>45.128435443277638</v>
      </c>
      <c r="L27" s="261">
        <f>'[11]Avoided Costs'!L21</f>
        <v>36.84852397555899</v>
      </c>
      <c r="M27" s="262">
        <f>'[11]Avoided Costs'!M21</f>
        <v>32.501284355513995</v>
      </c>
      <c r="N27" s="260">
        <f>'[11]Avoided Costs'!N21</f>
        <v>32.545382063808951</v>
      </c>
      <c r="O27" s="261">
        <f>'[11]Avoided Costs'!O21</f>
        <v>38.086729666186116</v>
      </c>
    </row>
    <row r="28" spans="2:15" ht="12.75" customHeight="1">
      <c r="B28" s="271">
        <f>'[11]Avoided Costs'!B22</f>
        <v>2035</v>
      </c>
      <c r="C28" s="259">
        <f>'[11]Avoided Costs'!C22</f>
        <v>36.015827221935744</v>
      </c>
      <c r="D28" s="260">
        <f>'[11]Avoided Costs'!D22</f>
        <v>37.726742571378026</v>
      </c>
      <c r="E28" s="260">
        <f>'[11]Avoided Costs'!E22</f>
        <v>35.641094496025751</v>
      </c>
      <c r="F28" s="260">
        <f>'[11]Avoided Costs'!F22</f>
        <v>28.740603451609051</v>
      </c>
      <c r="G28" s="260">
        <f>'[11]Avoided Costs'!G22</f>
        <v>28.117056807101601</v>
      </c>
      <c r="H28" s="261">
        <f>'[11]Avoided Costs'!H22</f>
        <v>24.618466073178475</v>
      </c>
      <c r="I28" s="262">
        <f>'[11]Avoided Costs'!I22</f>
        <v>34.23243516339403</v>
      </c>
      <c r="J28" s="260">
        <f>'[11]Avoided Costs'!J22</f>
        <v>45.638274791884804</v>
      </c>
      <c r="K28" s="260">
        <f>'[11]Avoided Costs'!K22</f>
        <v>46.648658280142691</v>
      </c>
      <c r="L28" s="261">
        <f>'[11]Avoided Costs'!L22</f>
        <v>38.631681107371634</v>
      </c>
      <c r="M28" s="262">
        <f>'[11]Avoided Costs'!M22</f>
        <v>34.692922618256141</v>
      </c>
      <c r="N28" s="260">
        <f>'[11]Avoided Costs'!N22</f>
        <v>39.595047569032758</v>
      </c>
      <c r="O28" s="261">
        <f>'[11]Avoided Costs'!O22</f>
        <v>37.758192559037241</v>
      </c>
    </row>
    <row r="29" spans="2:15" ht="12.75" customHeight="1">
      <c r="B29" s="271">
        <f>'[11]Avoided Costs'!B23</f>
        <v>2036</v>
      </c>
      <c r="C29" s="259">
        <f>'[11]Avoided Costs'!C23</f>
        <v>37.060177657711158</v>
      </c>
      <c r="D29" s="260">
        <f>'[11]Avoided Costs'!D23</f>
        <v>39.383768972065504</v>
      </c>
      <c r="E29" s="260">
        <f>'[11]Avoided Costs'!E23</f>
        <v>36.286180724773082</v>
      </c>
      <c r="F29" s="260">
        <f>'[11]Avoided Costs'!F23</f>
        <v>29.655988131189137</v>
      </c>
      <c r="G29" s="260">
        <f>'[11]Avoided Costs'!G23</f>
        <v>27.424168409777597</v>
      </c>
      <c r="H29" s="261">
        <f>'[11]Avoided Costs'!H23</f>
        <v>25.293899050064546</v>
      </c>
      <c r="I29" s="262">
        <f>'[11]Avoided Costs'!I23</f>
        <v>34.655565698399315</v>
      </c>
      <c r="J29" s="260">
        <f>'[11]Avoided Costs'!J23</f>
        <v>46.232340576675952</v>
      </c>
      <c r="K29" s="260">
        <f>'[11]Avoided Costs'!K23</f>
        <v>47.202436286359223</v>
      </c>
      <c r="L29" s="261">
        <f>'[11]Avoided Costs'!L23</f>
        <v>40.308884122880798</v>
      </c>
      <c r="M29" s="262">
        <f>'[11]Avoided Costs'!M23</f>
        <v>38.28454124404378</v>
      </c>
      <c r="N29" s="260">
        <f>'[11]Avoided Costs'!N23</f>
        <v>37.21244006741999</v>
      </c>
      <c r="O29" s="261">
        <f>'[11]Avoided Costs'!O23</f>
        <v>42.453284860508496</v>
      </c>
    </row>
    <row r="30" spans="2:15" ht="12.75" customHeight="1">
      <c r="B30" s="272">
        <f>'[11]Avoided Costs'!B24</f>
        <v>2037</v>
      </c>
      <c r="C30" s="264">
        <f>'[11]Avoided Costs'!C24</f>
        <v>38.080733625600324</v>
      </c>
      <c r="D30" s="265">
        <f>'[11]Avoided Costs'!D24</f>
        <v>41.364934134871888</v>
      </c>
      <c r="E30" s="265">
        <f>'[11]Avoided Costs'!E24</f>
        <v>39.64894375631453</v>
      </c>
      <c r="F30" s="265">
        <f>'[11]Avoided Costs'!F24</f>
        <v>30.554750215965171</v>
      </c>
      <c r="G30" s="265">
        <f>'[11]Avoided Costs'!G24</f>
        <v>28.200753959996831</v>
      </c>
      <c r="H30" s="266">
        <f>'[11]Avoided Costs'!H24</f>
        <v>25.862668641115871</v>
      </c>
      <c r="I30" s="267">
        <f>'[11]Avoided Costs'!I24</f>
        <v>35.485991139115974</v>
      </c>
      <c r="J30" s="265">
        <f>'[11]Avoided Costs'!J24</f>
        <v>49.588431199932451</v>
      </c>
      <c r="K30" s="265">
        <f>'[11]Avoided Costs'!K24</f>
        <v>50.430259704657942</v>
      </c>
      <c r="L30" s="266">
        <f>'[11]Avoided Costs'!L24</f>
        <v>38.969523871389939</v>
      </c>
      <c r="M30" s="267">
        <f>'[11]Avoided Costs'!M24</f>
        <v>33.967738782738643</v>
      </c>
      <c r="N30" s="265">
        <f>'[11]Avoided Costs'!N24</f>
        <v>38.137262701830927</v>
      </c>
      <c r="O30" s="266">
        <f>'[11]Avoided Costs'!O24</f>
        <v>44.537391449647245</v>
      </c>
    </row>
    <row r="31" spans="2:15" ht="12.75" hidden="1" customHeight="1">
      <c r="B31" s="15"/>
      <c r="C31" s="259"/>
      <c r="D31" s="260"/>
      <c r="E31" s="260"/>
      <c r="F31" s="260"/>
      <c r="G31" s="260"/>
      <c r="H31" s="261"/>
      <c r="I31" s="262"/>
      <c r="J31" s="260"/>
      <c r="K31" s="260"/>
      <c r="L31" s="261"/>
      <c r="M31" s="262"/>
      <c r="N31" s="260"/>
      <c r="O31" s="261"/>
    </row>
    <row r="32" spans="2:15" ht="12.75" hidden="1" customHeight="1">
      <c r="B32" s="263"/>
      <c r="C32" s="264"/>
      <c r="D32" s="265"/>
      <c r="E32" s="265"/>
      <c r="F32" s="265"/>
      <c r="G32" s="265"/>
      <c r="H32" s="266"/>
      <c r="I32" s="267"/>
      <c r="J32" s="265"/>
      <c r="K32" s="265"/>
      <c r="L32" s="266"/>
      <c r="M32" s="267"/>
      <c r="N32" s="265"/>
      <c r="O32" s="266"/>
    </row>
    <row r="33" spans="2:16" ht="12.75" customHeight="1">
      <c r="D33" s="10"/>
      <c r="E33" s="10"/>
      <c r="F33" s="10"/>
      <c r="M33" s="268"/>
    </row>
    <row r="34" spans="2:16">
      <c r="B34" s="269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</row>
    <row r="38" spans="2:16" hidden="1">
      <c r="C38" s="270"/>
      <c r="D38" s="3">
        <v>31</v>
      </c>
      <c r="E38" s="3">
        <v>28</v>
      </c>
      <c r="F38" s="3">
        <v>31</v>
      </c>
      <c r="G38" s="3">
        <v>30</v>
      </c>
      <c r="H38" s="3">
        <v>31</v>
      </c>
      <c r="I38" s="3">
        <v>30</v>
      </c>
      <c r="J38" s="3">
        <v>31</v>
      </c>
      <c r="K38" s="3">
        <v>31</v>
      </c>
      <c r="L38" s="3">
        <v>30</v>
      </c>
      <c r="M38" s="3">
        <v>31</v>
      </c>
      <c r="N38" s="3">
        <v>30</v>
      </c>
      <c r="O38" s="3">
        <v>31</v>
      </c>
    </row>
    <row r="39" spans="2:16">
      <c r="C39" s="270"/>
    </row>
    <row r="40" spans="2:16">
      <c r="C40" s="270"/>
    </row>
    <row r="41" spans="2:16">
      <c r="C41" s="270"/>
    </row>
  </sheetData>
  <conditionalFormatting sqref="C29:O31">
    <cfRule type="cellIs" dxfId="0" priority="1" stopIfTrue="1" operator="equal">
      <formula>#REF!</formula>
    </cfRule>
  </conditionalFormatting>
  <printOptions horizontalCentered="1"/>
  <pageMargins left="0.25" right="0.25" top="0.75" bottom="0.75" header="0.3" footer="0.3"/>
  <pageSetup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pageSetUpPr fitToPage="1"/>
  </sheetPr>
  <dimension ref="B1:R345"/>
  <sheetViews>
    <sheetView view="pageBreakPreview" topLeftCell="A2" zoomScale="60" zoomScaleNormal="100" workbookViewId="0">
      <selection activeCell="C2" sqref="C2"/>
    </sheetView>
  </sheetViews>
  <sheetFormatPr defaultColWidth="9.33203125" defaultRowHeight="13.2"/>
  <cols>
    <col min="1" max="1" width="9.33203125" style="3"/>
    <col min="2" max="2" width="15" style="3" customWidth="1"/>
    <col min="3" max="4" width="27" style="3" customWidth="1"/>
    <col min="5" max="5" width="19.44140625" style="3" customWidth="1"/>
    <col min="6" max="6" width="17" style="3" customWidth="1"/>
    <col min="7" max="7" width="9.33203125" style="3" customWidth="1"/>
    <col min="8" max="8" width="15" style="46" hidden="1" customWidth="1"/>
    <col min="9" max="10" width="16.6640625" style="32" hidden="1" customWidth="1"/>
    <col min="11" max="11" width="11.109375" style="3" hidden="1" customWidth="1"/>
    <col min="12" max="12" width="9.33203125" style="3" hidden="1" customWidth="1"/>
    <col min="13" max="13" width="9.33203125" style="94" hidden="1" customWidth="1"/>
    <col min="14" max="14" width="10.33203125" style="94" hidden="1" customWidth="1"/>
    <col min="15" max="15" width="13.77734375" style="94" hidden="1" customWidth="1"/>
    <col min="16" max="16" width="12.77734375" style="3" hidden="1" customWidth="1"/>
    <col min="17" max="17" width="13.33203125" style="3" hidden="1" customWidth="1"/>
    <col min="18" max="18" width="9.33203125" style="3" hidden="1" customWidth="1"/>
    <col min="19" max="20" width="0" style="3" hidden="1" customWidth="1"/>
    <col min="21" max="16384" width="9.33203125" style="3"/>
  </cols>
  <sheetData>
    <row r="1" spans="2:18" ht="15.6" hidden="1">
      <c r="B1" s="1" t="s">
        <v>35</v>
      </c>
      <c r="C1" s="1"/>
      <c r="D1" s="1"/>
      <c r="H1" s="29"/>
    </row>
    <row r="2" spans="2:18" ht="5.25" customHeight="1">
      <c r="B2" s="1"/>
      <c r="C2" s="1"/>
      <c r="D2" s="1"/>
      <c r="H2" s="29"/>
    </row>
    <row r="3" spans="2:18" ht="15.6">
      <c r="B3" s="1" t="s">
        <v>55</v>
      </c>
      <c r="C3" s="1"/>
      <c r="D3" s="1"/>
      <c r="H3" s="29"/>
    </row>
    <row r="4" spans="2:18" ht="15.6">
      <c r="B4" s="1" t="s">
        <v>30</v>
      </c>
      <c r="C4" s="1"/>
      <c r="D4" s="1"/>
      <c r="H4" s="95" t="s">
        <v>29</v>
      </c>
    </row>
    <row r="5" spans="2:18" ht="15.6">
      <c r="B5" s="1" t="str">
        <f ca="1">'Table 1'!$B$5</f>
        <v>Utah 2019.Q4 - 10.0 MW and 100.0% CF</v>
      </c>
      <c r="C5" s="1"/>
      <c r="D5" s="1"/>
      <c r="H5" s="96">
        <v>43830</v>
      </c>
    </row>
    <row r="6" spans="2:18">
      <c r="B6" s="11"/>
      <c r="C6" s="11"/>
      <c r="D6" s="11"/>
      <c r="H6" s="29"/>
    </row>
    <row r="7" spans="2:18" ht="13.8">
      <c r="B7" s="21"/>
      <c r="C7" s="28" t="s">
        <v>26</v>
      </c>
      <c r="D7" s="229"/>
      <c r="H7" s="29"/>
    </row>
    <row r="8" spans="2:18">
      <c r="B8" s="22"/>
      <c r="C8" s="16" t="s">
        <v>27</v>
      </c>
      <c r="D8" s="16" t="s">
        <v>27</v>
      </c>
      <c r="E8" s="16" t="s">
        <v>27</v>
      </c>
      <c r="F8" s="16" t="s">
        <v>27</v>
      </c>
      <c r="H8" s="29"/>
    </row>
    <row r="9" spans="2:18">
      <c r="B9" s="22" t="s">
        <v>0</v>
      </c>
      <c r="C9" s="22" t="str">
        <f>O16</f>
        <v>IRP - Utah Greenfield</v>
      </c>
      <c r="D9" s="22" t="str">
        <f>R16</f>
        <v>Naughton</v>
      </c>
      <c r="E9" s="22" t="str">
        <f>P15</f>
        <v>IRP West Side</v>
      </c>
      <c r="F9" s="22" t="str">
        <f>Q16</f>
        <v>IRP - Wyo NE</v>
      </c>
      <c r="H9" s="29"/>
    </row>
    <row r="10" spans="2:18">
      <c r="B10" s="23"/>
      <c r="C10" s="24" t="s">
        <v>21</v>
      </c>
      <c r="D10" s="24" t="s">
        <v>21</v>
      </c>
      <c r="E10" s="24" t="s">
        <v>21</v>
      </c>
      <c r="F10" s="24" t="s">
        <v>21</v>
      </c>
      <c r="H10" s="97"/>
      <c r="I10" s="98"/>
      <c r="J10" s="98"/>
    </row>
    <row r="11" spans="2:18" hidden="1">
      <c r="C11" s="12"/>
      <c r="D11" s="12"/>
      <c r="H11" s="97"/>
      <c r="I11" s="98"/>
      <c r="J11" s="98"/>
    </row>
    <row r="12" spans="2:18" hidden="1">
      <c r="C12" s="25"/>
      <c r="D12" s="25"/>
      <c r="H12" s="97"/>
      <c r="I12" s="98"/>
      <c r="J12" s="98"/>
    </row>
    <row r="13" spans="2:18" ht="6" customHeight="1">
      <c r="H13" s="99"/>
      <c r="I13" s="100"/>
      <c r="J13" s="100"/>
    </row>
    <row r="14" spans="2:18">
      <c r="B14" s="26"/>
      <c r="C14" s="27"/>
      <c r="D14" s="27"/>
      <c r="E14" s="27"/>
      <c r="F14" s="27"/>
      <c r="H14" s="101"/>
      <c r="I14" s="33"/>
      <c r="J14" s="33"/>
    </row>
    <row r="15" spans="2:18" ht="13.8" thickBot="1">
      <c r="B15" s="26"/>
      <c r="C15" s="27"/>
      <c r="D15" s="27"/>
      <c r="E15" s="27"/>
      <c r="F15" s="27"/>
      <c r="H15" s="30"/>
      <c r="I15" s="34" t="s">
        <v>58</v>
      </c>
      <c r="J15" s="34"/>
      <c r="K15" s="3" t="s">
        <v>59</v>
      </c>
      <c r="L15" s="3" t="s">
        <v>60</v>
      </c>
      <c r="P15" s="3" t="s">
        <v>59</v>
      </c>
      <c r="R15" s="3" t="s">
        <v>141</v>
      </c>
    </row>
    <row r="16" spans="2:18" ht="13.8" thickBot="1">
      <c r="B16" s="26"/>
      <c r="C16" s="27"/>
      <c r="D16" s="27"/>
      <c r="E16" s="27"/>
      <c r="F16" s="27"/>
      <c r="H16" s="30" t="s">
        <v>28</v>
      </c>
      <c r="I16" s="34" t="s">
        <v>27</v>
      </c>
      <c r="J16" s="3" t="s">
        <v>140</v>
      </c>
      <c r="K16" s="34" t="s">
        <v>27</v>
      </c>
      <c r="L16" s="34" t="s">
        <v>27</v>
      </c>
      <c r="M16" s="102" t="s">
        <v>0</v>
      </c>
      <c r="O16" s="103" t="str">
        <f>IF(_30_Geo_West&gt;0,"IRP - Wyo NE",IF(_436_CCCT_WestMain&gt;0,"West Side","IRP - Utah Greenfield"))</f>
        <v>IRP - Utah Greenfield</v>
      </c>
      <c r="P16" s="103" t="s">
        <v>89</v>
      </c>
      <c r="Q16" s="103" t="s">
        <v>60</v>
      </c>
      <c r="R16" s="3" t="s">
        <v>140</v>
      </c>
    </row>
    <row r="17" spans="2:18" ht="13.8" thickBot="1">
      <c r="B17" s="26">
        <v>2019</v>
      </c>
      <c r="C17" s="27">
        <f t="shared" ref="C17:C38" si="0">ROUND(SUMIF($M$17:$M$340,$B17,$I$17:$I$340)/COUNTIF($M$17:$M$340,$B17),2)</f>
        <v>2.42</v>
      </c>
      <c r="D17" s="27">
        <f t="shared" ref="D17:D38" si="1">ROUND(SUMIF($M$17:$M$340,$B17,$J$17:$J$340)/COUNTIF($M$17:$M$340,$B17),2)</f>
        <v>2.4300000000000002</v>
      </c>
      <c r="E17" s="27">
        <f t="shared" ref="E17:E38" si="2">ROUND(SUMIF($M$17:$M$340,$B17,$K$17:$K$340)/COUNTIF($M$17:$M$340,$B17),2)</f>
        <v>4.3099999999999996</v>
      </c>
      <c r="F17" s="27">
        <f t="shared" ref="F17:F38" si="3">ROUND(SUMIF($M$17:$M$340,$B17,$L$17:$L$340)/COUNTIF($M$17:$M$340,$B17),2)</f>
        <v>2.09</v>
      </c>
      <c r="H17" s="31">
        <v>42370</v>
      </c>
      <c r="I17" s="35">
        <v>2.2763825364431489</v>
      </c>
      <c r="J17" s="35">
        <v>2.2724718011978848</v>
      </c>
      <c r="K17" s="35">
        <v>2.3748742653912789</v>
      </c>
      <c r="L17" s="35">
        <v>2.2757987901986261</v>
      </c>
      <c r="M17" s="104">
        <f t="shared" ref="M17:M64" si="4">YEAR(H17)</f>
        <v>2016</v>
      </c>
      <c r="O17" s="105">
        <v>47</v>
      </c>
      <c r="P17" s="105">
        <v>43</v>
      </c>
      <c r="Q17" s="105">
        <v>46</v>
      </c>
      <c r="R17" s="105">
        <v>42</v>
      </c>
    </row>
    <row r="18" spans="2:18">
      <c r="B18" s="26">
        <f t="shared" ref="B18:B38" si="5">B17+1</f>
        <v>2020</v>
      </c>
      <c r="C18" s="27">
        <f t="shared" si="0"/>
        <v>2.2400000000000002</v>
      </c>
      <c r="D18" s="27">
        <f t="shared" si="1"/>
        <v>2.25</v>
      </c>
      <c r="E18" s="27">
        <f t="shared" si="2"/>
        <v>2.35</v>
      </c>
      <c r="F18" s="27">
        <f t="shared" si="3"/>
        <v>1.84</v>
      </c>
      <c r="H18" s="31">
        <v>42401</v>
      </c>
      <c r="I18" s="35">
        <v>1.8452064945978397</v>
      </c>
      <c r="J18" s="35">
        <v>1.8414277116248936</v>
      </c>
      <c r="K18" s="35">
        <v>1.7746276302006363</v>
      </c>
      <c r="L18" s="35">
        <v>1.8289735727586562</v>
      </c>
      <c r="M18" s="104">
        <f t="shared" si="4"/>
        <v>2016</v>
      </c>
    </row>
    <row r="19" spans="2:18">
      <c r="B19" s="26">
        <f t="shared" si="5"/>
        <v>2021</v>
      </c>
      <c r="C19" s="27">
        <f t="shared" si="0"/>
        <v>2.19</v>
      </c>
      <c r="D19" s="27">
        <f t="shared" si="1"/>
        <v>2.2000000000000002</v>
      </c>
      <c r="E19" s="27">
        <f t="shared" si="2"/>
        <v>2.29</v>
      </c>
      <c r="F19" s="27">
        <f t="shared" si="3"/>
        <v>1.98</v>
      </c>
      <c r="H19" s="31">
        <v>42430</v>
      </c>
      <c r="I19" s="35">
        <v>1.5253593249607535</v>
      </c>
      <c r="J19" s="35">
        <v>1.5216784244226651</v>
      </c>
      <c r="K19" s="35">
        <v>1.4851256469456469</v>
      </c>
      <c r="L19" s="35">
        <v>1.5765269848510393</v>
      </c>
      <c r="M19" s="104">
        <f t="shared" si="4"/>
        <v>2016</v>
      </c>
    </row>
    <row r="20" spans="2:18">
      <c r="B20" s="26">
        <f t="shared" si="5"/>
        <v>2022</v>
      </c>
      <c r="C20" s="27">
        <f t="shared" si="0"/>
        <v>2.19</v>
      </c>
      <c r="D20" s="27">
        <f t="shared" si="1"/>
        <v>2.2000000000000002</v>
      </c>
      <c r="E20" s="27">
        <f t="shared" si="2"/>
        <v>2.27</v>
      </c>
      <c r="F20" s="27">
        <f t="shared" si="3"/>
        <v>2.0099999999999998</v>
      </c>
      <c r="H20" s="31">
        <v>42461</v>
      </c>
      <c r="I20" s="35">
        <v>1.6910448299319725</v>
      </c>
      <c r="J20" s="35">
        <v>1.6873132248631368</v>
      </c>
      <c r="K20" s="35">
        <v>1.4973848492599942</v>
      </c>
      <c r="L20" s="35">
        <v>1.7513146360624383</v>
      </c>
      <c r="M20" s="104">
        <f t="shared" si="4"/>
        <v>2016</v>
      </c>
    </row>
    <row r="21" spans="2:18">
      <c r="B21" s="26">
        <f t="shared" si="5"/>
        <v>2023</v>
      </c>
      <c r="C21" s="27">
        <f t="shared" si="0"/>
        <v>2.42</v>
      </c>
      <c r="D21" s="27">
        <f t="shared" si="1"/>
        <v>2.4300000000000002</v>
      </c>
      <c r="E21" s="27">
        <f t="shared" si="2"/>
        <v>2.48</v>
      </c>
      <c r="F21" s="27">
        <f t="shared" si="3"/>
        <v>2.2400000000000002</v>
      </c>
      <c r="H21" s="31">
        <v>42491</v>
      </c>
      <c r="I21" s="35">
        <v>1.7310108163265305</v>
      </c>
      <c r="J21" s="35">
        <v>1.7272669805161687</v>
      </c>
      <c r="K21" s="35">
        <v>1.5718715629148743</v>
      </c>
      <c r="L21" s="35">
        <v>1.8004724578470166</v>
      </c>
      <c r="M21" s="104">
        <f t="shared" si="4"/>
        <v>2016</v>
      </c>
    </row>
    <row r="22" spans="2:18">
      <c r="B22" s="26">
        <f t="shared" si="5"/>
        <v>2024</v>
      </c>
      <c r="C22" s="27">
        <f t="shared" si="0"/>
        <v>2.66</v>
      </c>
      <c r="D22" s="27">
        <f t="shared" si="1"/>
        <v>2.67</v>
      </c>
      <c r="E22" s="27">
        <f t="shared" si="2"/>
        <v>2.7</v>
      </c>
      <c r="F22" s="27">
        <f t="shared" si="3"/>
        <v>2.48</v>
      </c>
      <c r="H22" s="31">
        <v>42522</v>
      </c>
      <c r="I22" s="35">
        <v>2.3388150491307629</v>
      </c>
      <c r="J22" s="35">
        <v>2.3348852077406383</v>
      </c>
      <c r="K22" s="35">
        <v>2.1751230113991165</v>
      </c>
      <c r="L22" s="35">
        <v>2.3647654677733372</v>
      </c>
      <c r="M22" s="104">
        <f t="shared" si="4"/>
        <v>2016</v>
      </c>
    </row>
    <row r="23" spans="2:18">
      <c r="B23" s="26">
        <f t="shared" si="5"/>
        <v>2025</v>
      </c>
      <c r="C23" s="27">
        <f t="shared" si="0"/>
        <v>2.91</v>
      </c>
      <c r="D23" s="27">
        <f t="shared" si="1"/>
        <v>2.92</v>
      </c>
      <c r="E23" s="27">
        <f t="shared" si="2"/>
        <v>2.99</v>
      </c>
      <c r="F23" s="27">
        <f t="shared" si="3"/>
        <v>2.72</v>
      </c>
      <c r="H23" s="31">
        <v>42552</v>
      </c>
      <c r="I23" s="35">
        <v>2.58101081632653</v>
      </c>
      <c r="J23" s="35">
        <v>2.5770068560644699</v>
      </c>
      <c r="K23" s="35">
        <v>2.5037871798230165</v>
      </c>
      <c r="L23" s="35">
        <v>2.6063456138089238</v>
      </c>
      <c r="M23" s="104">
        <f t="shared" si="4"/>
        <v>2016</v>
      </c>
    </row>
    <row r="24" spans="2:18">
      <c r="B24" s="26">
        <f t="shared" si="5"/>
        <v>2026</v>
      </c>
      <c r="C24" s="27">
        <f t="shared" si="0"/>
        <v>3.08</v>
      </c>
      <c r="D24" s="27">
        <f t="shared" si="1"/>
        <v>3.09</v>
      </c>
      <c r="E24" s="27">
        <f t="shared" si="2"/>
        <v>3.02</v>
      </c>
      <c r="F24" s="27">
        <f t="shared" si="3"/>
        <v>2.89</v>
      </c>
      <c r="H24" s="31">
        <v>42583</v>
      </c>
      <c r="I24" s="35">
        <v>2.6353985714285706</v>
      </c>
      <c r="J24" s="35">
        <v>2.631377966948893</v>
      </c>
      <c r="K24" s="35">
        <v>2.6477537958754924</v>
      </c>
      <c r="L24" s="35">
        <v>2.6355990076984344</v>
      </c>
      <c r="M24" s="104">
        <f t="shared" si="4"/>
        <v>2016</v>
      </c>
    </row>
    <row r="25" spans="2:18">
      <c r="B25" s="26">
        <f t="shared" si="5"/>
        <v>2027</v>
      </c>
      <c r="C25" s="27">
        <f t="shared" si="0"/>
        <v>3.29</v>
      </c>
      <c r="D25" s="27">
        <f t="shared" si="1"/>
        <v>3.3</v>
      </c>
      <c r="E25" s="27">
        <f t="shared" si="2"/>
        <v>3.26</v>
      </c>
      <c r="F25" s="27">
        <f t="shared" si="3"/>
        <v>3.1</v>
      </c>
      <c r="H25" s="31">
        <v>42614</v>
      </c>
      <c r="I25" s="35">
        <v>2.7123373469387757</v>
      </c>
      <c r="J25" s="35">
        <v>2.7082931969805171</v>
      </c>
      <c r="K25" s="35">
        <v>2.7714741535603351</v>
      </c>
      <c r="L25" s="35">
        <v>2.7681537930798932</v>
      </c>
      <c r="M25" s="104">
        <f t="shared" si="4"/>
        <v>2016</v>
      </c>
    </row>
    <row r="26" spans="2:18">
      <c r="B26" s="26">
        <f t="shared" si="5"/>
        <v>2028</v>
      </c>
      <c r="C26" s="27">
        <f t="shared" si="0"/>
        <v>3.6</v>
      </c>
      <c r="D26" s="27">
        <f t="shared" si="1"/>
        <v>3.61</v>
      </c>
      <c r="E26" s="27">
        <f t="shared" si="2"/>
        <v>3.6</v>
      </c>
      <c r="F26" s="27">
        <f t="shared" si="3"/>
        <v>3.41</v>
      </c>
      <c r="H26" s="31">
        <v>42644</v>
      </c>
      <c r="I26" s="35">
        <v>2.6862698430141281</v>
      </c>
      <c r="J26" s="35">
        <v>2.6822336704619465</v>
      </c>
      <c r="K26" s="35">
        <v>2.6942040298820258</v>
      </c>
      <c r="L26" s="35">
        <v>2.7499682086675996</v>
      </c>
      <c r="M26" s="104">
        <f t="shared" si="4"/>
        <v>2016</v>
      </c>
    </row>
    <row r="27" spans="2:18">
      <c r="B27" s="26">
        <f t="shared" si="5"/>
        <v>2029</v>
      </c>
      <c r="C27" s="27">
        <f t="shared" si="0"/>
        <v>3.92</v>
      </c>
      <c r="D27" s="27">
        <f t="shared" si="1"/>
        <v>3.93</v>
      </c>
      <c r="E27" s="27">
        <f t="shared" si="2"/>
        <v>3.92</v>
      </c>
      <c r="F27" s="27">
        <f t="shared" si="3"/>
        <v>3.72</v>
      </c>
      <c r="H27" s="31">
        <v>42675</v>
      </c>
      <c r="I27" s="35">
        <v>2.269616258503401</v>
      </c>
      <c r="J27" s="35">
        <v>2.26570759393383</v>
      </c>
      <c r="K27" s="35">
        <v>2.2676824839611038</v>
      </c>
      <c r="L27" s="35">
        <v>2.3066994090924613</v>
      </c>
      <c r="M27" s="104">
        <f t="shared" si="4"/>
        <v>2016</v>
      </c>
    </row>
    <row r="28" spans="2:18">
      <c r="B28" s="26">
        <f t="shared" si="5"/>
        <v>2030</v>
      </c>
      <c r="C28" s="27">
        <f t="shared" si="0"/>
        <v>4.18</v>
      </c>
      <c r="D28" s="27">
        <f t="shared" si="1"/>
        <v>4.1900000000000004</v>
      </c>
      <c r="E28" s="27">
        <f t="shared" si="2"/>
        <v>4.1900000000000004</v>
      </c>
      <c r="F28" s="27">
        <f t="shared" si="3"/>
        <v>3.98</v>
      </c>
      <c r="H28" s="31">
        <v>42705</v>
      </c>
      <c r="I28" s="35">
        <v>3.5123636800526663</v>
      </c>
      <c r="J28" s="35">
        <v>3.5080746990223539</v>
      </c>
      <c r="K28" s="35">
        <v>3.8167860057158185</v>
      </c>
      <c r="L28" s="35">
        <v>3.5518748027461844</v>
      </c>
      <c r="M28" s="104">
        <f t="shared" si="4"/>
        <v>2016</v>
      </c>
    </row>
    <row r="29" spans="2:18">
      <c r="B29" s="26">
        <f t="shared" si="5"/>
        <v>2031</v>
      </c>
      <c r="C29" s="27">
        <f t="shared" si="0"/>
        <v>4.47</v>
      </c>
      <c r="D29" s="27">
        <f t="shared" si="1"/>
        <v>4.4800000000000004</v>
      </c>
      <c r="E29" s="27">
        <f t="shared" si="2"/>
        <v>4.46</v>
      </c>
      <c r="F29" s="27">
        <f t="shared" si="3"/>
        <v>4.26</v>
      </c>
      <c r="H29" s="31">
        <v>42736</v>
      </c>
      <c r="I29" s="35">
        <v>3.2524393877551017</v>
      </c>
      <c r="J29" s="35">
        <v>3.2626434693877546</v>
      </c>
      <c r="K29" s="35">
        <v>3.5318468800105713</v>
      </c>
      <c r="L29" s="35">
        <v>3.2192827656100813</v>
      </c>
      <c r="M29" s="104">
        <f t="shared" si="4"/>
        <v>2017</v>
      </c>
    </row>
    <row r="30" spans="2:18">
      <c r="B30" s="26">
        <f t="shared" si="5"/>
        <v>2032</v>
      </c>
      <c r="C30" s="27">
        <f t="shared" si="0"/>
        <v>4.7300000000000004</v>
      </c>
      <c r="D30" s="27">
        <f t="shared" si="1"/>
        <v>4.74</v>
      </c>
      <c r="E30" s="27">
        <f t="shared" si="2"/>
        <v>4.6900000000000004</v>
      </c>
      <c r="F30" s="27">
        <f t="shared" si="3"/>
        <v>4.5199999999999996</v>
      </c>
      <c r="H30" s="31">
        <v>42767</v>
      </c>
      <c r="I30" s="35">
        <v>2.6306099416909614</v>
      </c>
      <c r="J30" s="35">
        <v>2.6408140233236148</v>
      </c>
      <c r="K30" s="35">
        <v>2.6903633755419278</v>
      </c>
      <c r="L30" s="35">
        <v>2.6163905589309167</v>
      </c>
      <c r="M30" s="104">
        <f t="shared" si="4"/>
        <v>2017</v>
      </c>
    </row>
    <row r="31" spans="2:18">
      <c r="B31" s="26">
        <f t="shared" si="5"/>
        <v>2033</v>
      </c>
      <c r="C31" s="27">
        <f t="shared" si="0"/>
        <v>4.79</v>
      </c>
      <c r="D31" s="27">
        <f t="shared" si="1"/>
        <v>4.8</v>
      </c>
      <c r="E31" s="27">
        <f t="shared" si="2"/>
        <v>4.74</v>
      </c>
      <c r="F31" s="27">
        <f t="shared" si="3"/>
        <v>4.58</v>
      </c>
      <c r="H31" s="31">
        <v>42795</v>
      </c>
      <c r="I31" s="35">
        <v>2.5701319486504275</v>
      </c>
      <c r="J31" s="35">
        <v>2.5803360302830809</v>
      </c>
      <c r="K31" s="35">
        <v>2.5432095807524639</v>
      </c>
      <c r="L31" s="35">
        <v>2.568842349667122</v>
      </c>
      <c r="M31" s="104">
        <f t="shared" si="4"/>
        <v>2017</v>
      </c>
    </row>
    <row r="32" spans="2:18">
      <c r="B32" s="26">
        <f t="shared" si="5"/>
        <v>2034</v>
      </c>
      <c r="C32" s="27">
        <f t="shared" si="0"/>
        <v>5.03</v>
      </c>
      <c r="D32" s="27">
        <f t="shared" si="1"/>
        <v>5.04</v>
      </c>
      <c r="E32" s="27">
        <f t="shared" si="2"/>
        <v>5.04</v>
      </c>
      <c r="F32" s="27">
        <f t="shared" si="3"/>
        <v>4.82</v>
      </c>
      <c r="H32" s="31">
        <v>42826</v>
      </c>
      <c r="I32" s="35">
        <v>2.7337319047619042</v>
      </c>
      <c r="J32" s="35">
        <v>2.7439359863945576</v>
      </c>
      <c r="K32" s="35">
        <v>2.7294485434555877</v>
      </c>
      <c r="L32" s="35">
        <v>2.7630022897935822</v>
      </c>
      <c r="M32" s="104">
        <f t="shared" si="4"/>
        <v>2017</v>
      </c>
    </row>
    <row r="33" spans="2:13">
      <c r="B33" s="26">
        <f t="shared" si="5"/>
        <v>2035</v>
      </c>
      <c r="C33" s="27">
        <f t="shared" si="0"/>
        <v>5.23</v>
      </c>
      <c r="D33" s="27">
        <f t="shared" si="1"/>
        <v>5.24</v>
      </c>
      <c r="E33" s="27">
        <f t="shared" si="2"/>
        <v>5.19</v>
      </c>
      <c r="F33" s="27">
        <f t="shared" si="3"/>
        <v>5.0199999999999996</v>
      </c>
      <c r="H33" s="31">
        <v>42856</v>
      </c>
      <c r="I33" s="35">
        <v>2.793469670836076</v>
      </c>
      <c r="J33" s="35">
        <v>2.8036737524687294</v>
      </c>
      <c r="K33" s="35">
        <v>2.7211925722904748</v>
      </c>
      <c r="L33" s="35">
        <v>2.7948345482925934</v>
      </c>
      <c r="M33" s="104">
        <f t="shared" si="4"/>
        <v>2017</v>
      </c>
    </row>
    <row r="34" spans="2:13">
      <c r="B34" s="26">
        <f t="shared" si="5"/>
        <v>2036</v>
      </c>
      <c r="C34" s="27">
        <f t="shared" si="0"/>
        <v>5.29</v>
      </c>
      <c r="D34" s="27">
        <f t="shared" si="1"/>
        <v>5.3</v>
      </c>
      <c r="E34" s="27">
        <f t="shared" si="2"/>
        <v>5.19</v>
      </c>
      <c r="F34" s="27">
        <f t="shared" si="3"/>
        <v>5.07</v>
      </c>
      <c r="H34" s="31">
        <v>42887</v>
      </c>
      <c r="I34" s="35">
        <v>2.8754985714285715</v>
      </c>
      <c r="J34" s="35">
        <v>2.8713045200448848</v>
      </c>
      <c r="K34" s="35">
        <v>2.8528564316455696</v>
      </c>
      <c r="L34" s="35">
        <v>2.9027304231990985</v>
      </c>
      <c r="M34" s="104">
        <f t="shared" si="4"/>
        <v>2017</v>
      </c>
    </row>
    <row r="35" spans="2:13">
      <c r="B35" s="26">
        <f t="shared" si="5"/>
        <v>2037</v>
      </c>
      <c r="C35" s="27">
        <f t="shared" si="0"/>
        <v>5.64</v>
      </c>
      <c r="D35" s="27">
        <f t="shared" si="1"/>
        <v>5.65</v>
      </c>
      <c r="E35" s="27">
        <f t="shared" si="2"/>
        <v>5.55</v>
      </c>
      <c r="F35" s="27">
        <f t="shared" si="3"/>
        <v>5.43</v>
      </c>
      <c r="H35" s="31">
        <v>42917</v>
      </c>
      <c r="I35" s="35">
        <v>2.6189359863945567</v>
      </c>
      <c r="J35" s="35">
        <v>2.6291400680272097</v>
      </c>
      <c r="K35" s="35">
        <v>2.4945553517572598</v>
      </c>
      <c r="L35" s="35">
        <v>2.6362978437052949</v>
      </c>
      <c r="M35" s="104">
        <f t="shared" si="4"/>
        <v>2017</v>
      </c>
    </row>
    <row r="36" spans="2:13">
      <c r="B36" s="26">
        <f t="shared" si="5"/>
        <v>2038</v>
      </c>
      <c r="C36" s="27">
        <f t="shared" si="0"/>
        <v>5.91</v>
      </c>
      <c r="D36" s="27">
        <f t="shared" si="1"/>
        <v>5.92</v>
      </c>
      <c r="E36" s="27">
        <f t="shared" si="2"/>
        <v>5.8</v>
      </c>
      <c r="F36" s="27">
        <f t="shared" si="3"/>
        <v>5.69</v>
      </c>
      <c r="H36" s="31">
        <v>42948</v>
      </c>
      <c r="I36" s="35">
        <v>2.6204058600583098</v>
      </c>
      <c r="J36" s="35">
        <v>2.6306099416909632</v>
      </c>
      <c r="K36" s="35">
        <v>2.6662174520070065</v>
      </c>
      <c r="L36" s="35">
        <v>2.5882317308036979</v>
      </c>
      <c r="M36" s="104">
        <f t="shared" si="4"/>
        <v>2017</v>
      </c>
    </row>
    <row r="37" spans="2:13">
      <c r="B37" s="26">
        <f t="shared" si="5"/>
        <v>2039</v>
      </c>
      <c r="C37" s="27">
        <f t="shared" si="0"/>
        <v>6.01</v>
      </c>
      <c r="D37" s="27">
        <f t="shared" si="1"/>
        <v>6.02</v>
      </c>
      <c r="E37" s="27">
        <f t="shared" si="2"/>
        <v>5.89</v>
      </c>
      <c r="F37" s="27">
        <f t="shared" si="3"/>
        <v>5.79</v>
      </c>
      <c r="H37" s="31">
        <v>42979</v>
      </c>
      <c r="I37" s="35">
        <v>2.6225484658691061</v>
      </c>
      <c r="J37" s="35">
        <v>2.6327525475017595</v>
      </c>
      <c r="K37" s="35">
        <v>2.6887120624951599</v>
      </c>
      <c r="L37" s="35">
        <v>2.6331911977640843</v>
      </c>
      <c r="M37" s="104">
        <f t="shared" si="4"/>
        <v>2017</v>
      </c>
    </row>
    <row r="38" spans="2:13">
      <c r="B38" s="26">
        <f t="shared" si="5"/>
        <v>2040</v>
      </c>
      <c r="C38" s="27">
        <f t="shared" si="0"/>
        <v>6.28</v>
      </c>
      <c r="D38" s="27">
        <f t="shared" si="1"/>
        <v>6.29</v>
      </c>
      <c r="E38" s="27">
        <f t="shared" si="2"/>
        <v>6.14</v>
      </c>
      <c r="F38" s="27">
        <f t="shared" si="3"/>
        <v>6.06</v>
      </c>
      <c r="H38" s="31">
        <v>43009</v>
      </c>
      <c r="I38" s="35">
        <v>2.5740380272108854</v>
      </c>
      <c r="J38" s="35">
        <v>2.5842421088435388</v>
      </c>
      <c r="K38" s="35">
        <v>2.6534093301860455</v>
      </c>
      <c r="L38" s="35">
        <v>2.5597179350146151</v>
      </c>
      <c r="M38" s="104">
        <f t="shared" si="4"/>
        <v>2017</v>
      </c>
    </row>
    <row r="39" spans="2:13">
      <c r="B39" s="26"/>
      <c r="C39" s="27"/>
      <c r="D39" s="27"/>
      <c r="E39" s="27"/>
      <c r="F39" s="27"/>
      <c r="H39" s="31">
        <v>43040</v>
      </c>
      <c r="I39" s="35">
        <v>2.7398543537414972</v>
      </c>
      <c r="J39" s="35">
        <v>2.7500584353741506</v>
      </c>
      <c r="K39" s="35">
        <v>2.7910689165539582</v>
      </c>
      <c r="L39" s="35">
        <v>2.7286553860659333</v>
      </c>
      <c r="M39" s="104">
        <f t="shared" si="4"/>
        <v>2017</v>
      </c>
    </row>
    <row r="40" spans="2:13">
      <c r="B40" s="26"/>
      <c r="C40" s="27"/>
      <c r="D40" s="27"/>
      <c r="E40" s="27"/>
      <c r="F40" s="27"/>
      <c r="H40" s="31">
        <v>43070</v>
      </c>
      <c r="I40" s="35">
        <v>2.5383676300197497</v>
      </c>
      <c r="J40" s="35">
        <v>2.5485717116524031</v>
      </c>
      <c r="K40" s="35">
        <v>2.822493172147158</v>
      </c>
      <c r="L40" s="35">
        <v>2.5087189745461411</v>
      </c>
      <c r="M40" s="104">
        <f t="shared" si="4"/>
        <v>2017</v>
      </c>
    </row>
    <row r="41" spans="2:13">
      <c r="B41" s="26"/>
      <c r="C41" s="27"/>
      <c r="D41" s="27"/>
      <c r="E41" s="27"/>
      <c r="F41" s="27"/>
      <c r="H41" s="31">
        <v>43101</v>
      </c>
      <c r="I41" s="35">
        <v>2.9365659189280224</v>
      </c>
      <c r="J41" s="35">
        <v>2.9467048218987211</v>
      </c>
      <c r="K41" s="35">
        <v>2.8135887402859616</v>
      </c>
      <c r="L41" s="35">
        <v>3.0826510126176525</v>
      </c>
      <c r="M41" s="104">
        <f t="shared" si="4"/>
        <v>2018</v>
      </c>
    </row>
    <row r="42" spans="2:13">
      <c r="B42" s="26"/>
      <c r="C42" s="27"/>
      <c r="D42" s="27"/>
      <c r="E42" s="27"/>
      <c r="F42" s="27"/>
      <c r="H42" s="31">
        <v>43132</v>
      </c>
      <c r="I42" s="35">
        <v>2.2424949344592338</v>
      </c>
      <c r="J42" s="35">
        <v>2.2526338374299324</v>
      </c>
      <c r="K42" s="35">
        <v>2.2559061081726517</v>
      </c>
      <c r="L42" s="35">
        <v>2.2490598127356938</v>
      </c>
      <c r="M42" s="104">
        <f t="shared" si="4"/>
        <v>2018</v>
      </c>
    </row>
    <row r="43" spans="2:13">
      <c r="H43" s="31">
        <v>43160</v>
      </c>
      <c r="I43" s="35">
        <v>2.1136794713706815</v>
      </c>
      <c r="J43" s="35">
        <v>2.1238183743413801</v>
      </c>
      <c r="K43" s="35">
        <v>2.1843639754367272</v>
      </c>
      <c r="L43" s="35">
        <v>2.1613389321133352</v>
      </c>
      <c r="M43" s="104">
        <f t="shared" si="4"/>
        <v>2018</v>
      </c>
    </row>
    <row r="44" spans="2:13">
      <c r="B44" s="106" t="str">
        <f>"Official Forward Price Curve Forecast dated   "&amp;TEXT(H5,"MMM dd, YYYY")</f>
        <v>Official Forward Price Curve Forecast dated   Dec 31, 2019</v>
      </c>
      <c r="H44" s="31">
        <v>43191</v>
      </c>
      <c r="I44" s="35">
        <v>1.9776764449626556</v>
      </c>
      <c r="J44" s="35">
        <v>1.987815347933354</v>
      </c>
      <c r="K44" s="35">
        <v>2.02262576128114</v>
      </c>
      <c r="L44" s="35">
        <v>2.0694667469637662</v>
      </c>
      <c r="M44" s="104">
        <f t="shared" si="4"/>
        <v>2018</v>
      </c>
    </row>
    <row r="45" spans="2:13">
      <c r="H45" s="31">
        <v>43221</v>
      </c>
      <c r="I45" s="35">
        <v>1.7831839406645238</v>
      </c>
      <c r="J45" s="35">
        <v>1.7933228436352224</v>
      </c>
      <c r="K45" s="35">
        <v>1.5708405984016238</v>
      </c>
      <c r="L45" s="35">
        <v>1.8794896381126289</v>
      </c>
      <c r="M45" s="104">
        <f t="shared" si="4"/>
        <v>2018</v>
      </c>
    </row>
    <row r="46" spans="2:13">
      <c r="H46" s="31">
        <v>43252</v>
      </c>
      <c r="I46" s="35">
        <v>2.1436406304949229</v>
      </c>
      <c r="J46" s="35">
        <v>2.153779533465622</v>
      </c>
      <c r="K46" s="35">
        <v>1.8484832971560308</v>
      </c>
      <c r="L46" s="35">
        <v>2.2503948014550383</v>
      </c>
      <c r="M46" s="104">
        <f t="shared" si="4"/>
        <v>2018</v>
      </c>
    </row>
    <row r="47" spans="2:13">
      <c r="H47" s="31">
        <v>43282</v>
      </c>
      <c r="I47" s="35">
        <v>2.421637499285668</v>
      </c>
      <c r="J47" s="35">
        <v>2.4317764022563666</v>
      </c>
      <c r="K47" s="35">
        <v>2.353571484540065</v>
      </c>
      <c r="L47" s="35">
        <v>2.4674716230698741</v>
      </c>
      <c r="M47" s="104">
        <f t="shared" si="4"/>
        <v>2018</v>
      </c>
    </row>
    <row r="48" spans="2:13">
      <c r="H48" s="31">
        <v>43313</v>
      </c>
      <c r="I48" s="35">
        <v>2.4788435090089065</v>
      </c>
      <c r="J48" s="35">
        <v>2.4889824119796051</v>
      </c>
      <c r="K48" s="35">
        <v>2.5401507418632927</v>
      </c>
      <c r="L48" s="35">
        <v>2.4624530543656684</v>
      </c>
      <c r="M48" s="104">
        <f t="shared" si="4"/>
        <v>2018</v>
      </c>
    </row>
    <row r="49" spans="8:15">
      <c r="H49" s="31">
        <v>43344</v>
      </c>
      <c r="I49" s="35">
        <v>2.2194892808138165</v>
      </c>
      <c r="J49" s="35">
        <v>2.2296281837845155</v>
      </c>
      <c r="K49" s="35">
        <v>2.3919118237202426</v>
      </c>
      <c r="L49" s="35">
        <v>2.224504673004402</v>
      </c>
      <c r="M49" s="104">
        <f t="shared" si="4"/>
        <v>2018</v>
      </c>
      <c r="N49" s="3"/>
      <c r="O49" s="3"/>
    </row>
    <row r="50" spans="8:15">
      <c r="H50" s="31">
        <v>43374</v>
      </c>
      <c r="I50" s="35">
        <v>2.9128539684320356</v>
      </c>
      <c r="J50" s="35">
        <v>2.9229928714027342</v>
      </c>
      <c r="K50" s="35">
        <v>4.6218921162427922</v>
      </c>
      <c r="L50" s="35">
        <v>2.9275610507263972</v>
      </c>
      <c r="M50" s="104">
        <f t="shared" si="4"/>
        <v>2018</v>
      </c>
      <c r="N50" s="3"/>
      <c r="O50" s="3"/>
    </row>
    <row r="51" spans="8:15">
      <c r="H51" s="31">
        <v>43405</v>
      </c>
      <c r="I51" s="35">
        <v>3.9745333850417399</v>
      </c>
      <c r="J51" s="35">
        <v>3.984672288012439</v>
      </c>
      <c r="K51" s="35">
        <v>8.6680488460990404</v>
      </c>
      <c r="L51" s="35">
        <v>3.8702964836561957</v>
      </c>
      <c r="M51" s="104">
        <f t="shared" si="4"/>
        <v>2018</v>
      </c>
      <c r="N51" s="3"/>
      <c r="O51" s="3"/>
    </row>
    <row r="52" spans="8:15">
      <c r="H52" s="31">
        <v>43435</v>
      </c>
      <c r="I52" s="35">
        <v>3.9079382357981771</v>
      </c>
      <c r="J52" s="35">
        <v>3.9180771387688758</v>
      </c>
      <c r="K52" s="35">
        <v>5.443905271233902</v>
      </c>
      <c r="L52" s="35">
        <v>3.5768990853253793</v>
      </c>
      <c r="M52" s="104">
        <f t="shared" si="4"/>
        <v>2018</v>
      </c>
      <c r="N52" s="3"/>
      <c r="O52" s="3"/>
    </row>
    <row r="53" spans="8:15">
      <c r="H53" s="31">
        <v>43466</v>
      </c>
      <c r="I53" s="35">
        <v>3.1877490634924275</v>
      </c>
      <c r="J53" s="35">
        <v>3.1978879664631261</v>
      </c>
      <c r="K53" s="35">
        <v>3.6245487172817223</v>
      </c>
      <c r="L53" s="35">
        <v>2.9303131690480573</v>
      </c>
      <c r="M53" s="104">
        <f t="shared" si="4"/>
        <v>2019</v>
      </c>
      <c r="N53" s="3"/>
      <c r="O53" s="3"/>
    </row>
    <row r="54" spans="8:15">
      <c r="H54" s="31">
        <v>43497</v>
      </c>
      <c r="I54" s="35">
        <v>4.6376436365125295</v>
      </c>
      <c r="J54" s="35">
        <v>4.6477825394832282</v>
      </c>
      <c r="K54" s="35">
        <v>13.248679181072774</v>
      </c>
      <c r="L54" s="35">
        <v>2.6293956266758434</v>
      </c>
      <c r="M54" s="104">
        <f t="shared" si="4"/>
        <v>2019</v>
      </c>
      <c r="N54" s="3"/>
      <c r="O54" s="3"/>
    </row>
    <row r="55" spans="8:15">
      <c r="H55" s="31">
        <v>43525</v>
      </c>
      <c r="I55" s="35">
        <v>2.8840796764808312</v>
      </c>
      <c r="J55" s="35">
        <v>2.8942185794515303</v>
      </c>
      <c r="K55" s="35">
        <v>13.147581543206581</v>
      </c>
      <c r="L55" s="35">
        <v>3.1561599255175179</v>
      </c>
      <c r="M55" s="104">
        <f t="shared" si="4"/>
        <v>2019</v>
      </c>
      <c r="N55" s="3"/>
      <c r="O55" s="3"/>
    </row>
    <row r="56" spans="8:15">
      <c r="H56" s="31">
        <v>43556</v>
      </c>
      <c r="I56" s="35">
        <v>1.8441808891817904</v>
      </c>
      <c r="J56" s="35">
        <v>1.854319792152489</v>
      </c>
      <c r="K56" s="35">
        <v>2.0841590546952737</v>
      </c>
      <c r="L56" s="35">
        <v>1.8712332831476464</v>
      </c>
      <c r="M56" s="104">
        <f t="shared" si="4"/>
        <v>2019</v>
      </c>
      <c r="N56" s="3"/>
      <c r="O56" s="3"/>
    </row>
    <row r="57" spans="8:15">
      <c r="H57" s="31">
        <v>43586</v>
      </c>
      <c r="I57" s="35">
        <v>1.8428726436371847</v>
      </c>
      <c r="J57" s="35">
        <v>1.8530115466078831</v>
      </c>
      <c r="K57" s="35">
        <v>1.8681647506266397</v>
      </c>
      <c r="L57" s="35">
        <v>1.9058775961379686</v>
      </c>
      <c r="M57" s="104">
        <f t="shared" si="4"/>
        <v>2019</v>
      </c>
      <c r="N57" s="3"/>
      <c r="O57" s="3"/>
    </row>
    <row r="58" spans="8:15">
      <c r="H58" s="31">
        <v>43617</v>
      </c>
      <c r="I58" s="35">
        <v>1.5244433419272609</v>
      </c>
      <c r="J58" s="35">
        <v>1.5345822448979596</v>
      </c>
      <c r="K58" s="35">
        <v>1.6387854906922903</v>
      </c>
      <c r="L58" s="35">
        <v>1.5109717440243182</v>
      </c>
      <c r="M58" s="104">
        <f t="shared" si="4"/>
        <v>2019</v>
      </c>
      <c r="N58" s="3"/>
      <c r="O58" s="3"/>
    </row>
    <row r="59" spans="8:15">
      <c r="H59" s="31">
        <v>43647</v>
      </c>
      <c r="I59" s="35">
        <v>1.9034544757797212</v>
      </c>
      <c r="J59" s="35">
        <v>1.9135933787504196</v>
      </c>
      <c r="K59" s="35">
        <v>2.0858127114969753</v>
      </c>
      <c r="L59" s="35">
        <v>1.8424169854267236</v>
      </c>
      <c r="M59" s="104">
        <f t="shared" si="4"/>
        <v>2019</v>
      </c>
      <c r="N59" s="3"/>
      <c r="O59" s="3"/>
    </row>
    <row r="60" spans="8:15">
      <c r="H60" s="31">
        <v>43678</v>
      </c>
      <c r="I60" s="35">
        <v>1.7590141042279228</v>
      </c>
      <c r="J60" s="35">
        <v>1.7691530071986215</v>
      </c>
      <c r="K60" s="35">
        <v>1.9418276445205909</v>
      </c>
      <c r="L60" s="35">
        <v>1.6795563365096018</v>
      </c>
      <c r="M60" s="104">
        <f t="shared" si="4"/>
        <v>2019</v>
      </c>
      <c r="N60" s="3"/>
      <c r="O60" s="3"/>
    </row>
    <row r="61" spans="8:15">
      <c r="H61" s="31">
        <v>43709</v>
      </c>
      <c r="I61" s="35">
        <v>1.9970154635919499</v>
      </c>
      <c r="J61" s="35">
        <v>2.0071543665626486</v>
      </c>
      <c r="K61" s="35">
        <v>2.3396128394159437</v>
      </c>
      <c r="L61" s="35">
        <v>1.7999696075479277</v>
      </c>
      <c r="M61" s="104">
        <f t="shared" si="4"/>
        <v>2019</v>
      </c>
      <c r="N61" s="3"/>
      <c r="O61" s="3"/>
    </row>
    <row r="62" spans="8:15">
      <c r="H62" s="31">
        <v>43739</v>
      </c>
      <c r="I62" s="35">
        <v>2.0297228135455749</v>
      </c>
      <c r="J62" s="35">
        <v>2.0398617165162736</v>
      </c>
      <c r="K62" s="35">
        <v>2.9082981752924701</v>
      </c>
      <c r="L62" s="35">
        <v>1.6259709738937289</v>
      </c>
      <c r="M62" s="104">
        <f t="shared" si="4"/>
        <v>2019</v>
      </c>
      <c r="N62" s="3"/>
      <c r="O62" s="3"/>
    </row>
    <row r="63" spans="8:15">
      <c r="H63" s="31">
        <v>43770</v>
      </c>
      <c r="I63" s="35">
        <v>2.6988904096116801</v>
      </c>
      <c r="J63" s="35">
        <v>2.7090293125823788</v>
      </c>
      <c r="K63" s="35">
        <v>3.6123940613958183</v>
      </c>
      <c r="L63" s="35">
        <v>2.2203583793368793</v>
      </c>
      <c r="M63" s="104">
        <f t="shared" si="4"/>
        <v>2019</v>
      </c>
      <c r="N63" s="3"/>
      <c r="O63" s="3"/>
    </row>
    <row r="64" spans="8:15">
      <c r="H64" s="31">
        <v>43800</v>
      </c>
      <c r="I64" s="35">
        <v>2.6968626290175401</v>
      </c>
      <c r="J64" s="35">
        <v>2.7070015319882388</v>
      </c>
      <c r="K64" s="35">
        <v>3.1833230161006094</v>
      </c>
      <c r="L64" s="35">
        <v>1.9343701152328134</v>
      </c>
      <c r="M64" s="104">
        <f t="shared" si="4"/>
        <v>2019</v>
      </c>
      <c r="N64" s="3"/>
      <c r="O64" s="3"/>
    </row>
    <row r="65" spans="8:15">
      <c r="H65" s="31">
        <v>43831</v>
      </c>
      <c r="I65" s="35">
        <v>3.2585578535942412</v>
      </c>
      <c r="J65" s="35">
        <v>3.2686967565649399</v>
      </c>
      <c r="K65" s="35">
        <v>3.344512795256307</v>
      </c>
      <c r="L65" s="35">
        <v>1.8611961457392352</v>
      </c>
      <c r="M65" s="104">
        <f t="shared" ref="M65:M112" si="6">YEAR(H65)</f>
        <v>2020</v>
      </c>
      <c r="N65" s="3"/>
      <c r="O65" s="3"/>
    </row>
    <row r="66" spans="8:15">
      <c r="H66" s="31">
        <v>43862</v>
      </c>
      <c r="I66" s="35">
        <v>2.8165016840717834</v>
      </c>
      <c r="J66" s="35">
        <v>2.8266405870424824</v>
      </c>
      <c r="K66" s="35">
        <v>2.8968645583150523</v>
      </c>
      <c r="L66" s="35">
        <v>1.9279431095051691</v>
      </c>
      <c r="M66" s="104">
        <f t="shared" si="6"/>
        <v>2020</v>
      </c>
      <c r="N66" s="3"/>
      <c r="O66" s="3"/>
    </row>
    <row r="67" spans="8:15">
      <c r="H67" s="31">
        <v>43891</v>
      </c>
      <c r="I67" s="35">
        <v>2.1716674551353541</v>
      </c>
      <c r="J67" s="35">
        <v>2.1818063581060532</v>
      </c>
      <c r="K67" s="35">
        <v>2.2550369242043704</v>
      </c>
      <c r="L67" s="35">
        <v>1.7161595101876943</v>
      </c>
      <c r="M67" s="104">
        <f t="shared" si="6"/>
        <v>2020</v>
      </c>
      <c r="N67" s="3"/>
      <c r="O67" s="3"/>
    </row>
    <row r="68" spans="8:15">
      <c r="H68" s="31">
        <v>43922</v>
      </c>
      <c r="I68" s="35">
        <v>1.7138959860083143</v>
      </c>
      <c r="J68" s="35">
        <v>1.7240348889790127</v>
      </c>
      <c r="K68" s="35">
        <v>1.8534739308579937</v>
      </c>
      <c r="L68" s="35">
        <v>1.5465318879855465</v>
      </c>
      <c r="M68" s="104">
        <f t="shared" si="6"/>
        <v>2020</v>
      </c>
      <c r="N68" s="3"/>
      <c r="O68" s="3"/>
    </row>
    <row r="69" spans="8:15">
      <c r="H69" s="31">
        <v>43952</v>
      </c>
      <c r="I69" s="35">
        <v>1.6520486778870527</v>
      </c>
      <c r="J69" s="35">
        <v>1.6621875808577513</v>
      </c>
      <c r="K69" s="35">
        <v>1.6330414791912591</v>
      </c>
      <c r="L69" s="35">
        <v>1.4853053497942386</v>
      </c>
      <c r="M69" s="104">
        <f t="shared" si="6"/>
        <v>2020</v>
      </c>
      <c r="N69" s="3"/>
      <c r="O69" s="3"/>
    </row>
    <row r="70" spans="8:15">
      <c r="H70" s="31">
        <v>43983</v>
      </c>
      <c r="I70" s="35">
        <v>1.7792919101693196</v>
      </c>
      <c r="J70" s="35">
        <v>1.7894308131400183</v>
      </c>
      <c r="K70" s="35">
        <v>1.7571609498619576</v>
      </c>
      <c r="L70" s="35">
        <v>1.6137807086219009</v>
      </c>
      <c r="M70" s="104">
        <f t="shared" si="6"/>
        <v>2020</v>
      </c>
      <c r="N70" s="3"/>
      <c r="O70" s="3"/>
    </row>
    <row r="71" spans="8:15">
      <c r="H71" s="31">
        <v>44013</v>
      </c>
      <c r="I71" s="35">
        <v>2.1894105353340767</v>
      </c>
      <c r="J71" s="35">
        <v>2.1995494383047758</v>
      </c>
      <c r="K71" s="35">
        <v>2.1275516773160685</v>
      </c>
      <c r="L71" s="35">
        <v>1.9394858175248417</v>
      </c>
      <c r="M71" s="104">
        <f t="shared" si="6"/>
        <v>2020</v>
      </c>
      <c r="N71" s="3"/>
      <c r="O71" s="3"/>
    </row>
    <row r="72" spans="8:15">
      <c r="H72" s="31">
        <v>44044</v>
      </c>
      <c r="I72" s="35">
        <v>2.2563272949406872</v>
      </c>
      <c r="J72" s="35">
        <v>2.2664661979113858</v>
      </c>
      <c r="K72" s="35">
        <v>2.2191525716074603</v>
      </c>
      <c r="L72" s="35">
        <v>1.9605638060825052</v>
      </c>
      <c r="M72" s="104">
        <f t="shared" si="6"/>
        <v>2020</v>
      </c>
      <c r="N72" s="3"/>
      <c r="O72" s="3"/>
    </row>
    <row r="73" spans="8:15">
      <c r="H73" s="31">
        <v>44075</v>
      </c>
      <c r="I73" s="35">
        <v>2.0378339359221331</v>
      </c>
      <c r="J73" s="35">
        <v>2.0479728388928318</v>
      </c>
      <c r="K73" s="35">
        <v>2.0891818284353896</v>
      </c>
      <c r="L73" s="35">
        <v>1.8145234567901234</v>
      </c>
      <c r="M73" s="104">
        <f t="shared" si="6"/>
        <v>2020</v>
      </c>
      <c r="N73" s="3"/>
      <c r="O73" s="3"/>
    </row>
    <row r="74" spans="8:15">
      <c r="H74" s="31">
        <v>44105</v>
      </c>
      <c r="I74" s="35">
        <v>1.9187018260164252</v>
      </c>
      <c r="J74" s="35">
        <v>1.9288407289871239</v>
      </c>
      <c r="K74" s="35">
        <v>2.0587862801318018</v>
      </c>
      <c r="L74" s="35">
        <v>1.704114945297601</v>
      </c>
      <c r="M74" s="104">
        <f t="shared" si="6"/>
        <v>2020</v>
      </c>
      <c r="N74" s="3"/>
      <c r="O74" s="3"/>
    </row>
    <row r="75" spans="8:15">
      <c r="H75" s="31">
        <v>44136</v>
      </c>
      <c r="I75" s="35">
        <v>2.2821814975159684</v>
      </c>
      <c r="J75" s="35">
        <v>2.2923204004866675</v>
      </c>
      <c r="K75" s="35">
        <v>2.7064134055712774</v>
      </c>
      <c r="L75" s="35">
        <v>2.0689648900933451</v>
      </c>
      <c r="M75" s="104">
        <f t="shared" si="6"/>
        <v>2020</v>
      </c>
      <c r="N75" s="3"/>
      <c r="O75" s="3"/>
    </row>
    <row r="76" spans="8:15">
      <c r="H76" s="31">
        <v>44166</v>
      </c>
      <c r="I76" s="35">
        <v>2.7495849244651729</v>
      </c>
      <c r="J76" s="35">
        <v>2.759723827435872</v>
      </c>
      <c r="K76" s="35">
        <v>3.2026323823911782</v>
      </c>
      <c r="L76" s="35">
        <v>2.3986848539596504</v>
      </c>
      <c r="M76" s="104">
        <f t="shared" si="6"/>
        <v>2020</v>
      </c>
      <c r="N76" s="3"/>
      <c r="O76" s="3"/>
    </row>
    <row r="77" spans="8:15">
      <c r="H77" s="31">
        <v>44197</v>
      </c>
      <c r="I77" s="35">
        <v>2.8251197515968776</v>
      </c>
      <c r="J77" s="35">
        <v>2.8352586545675762</v>
      </c>
      <c r="K77" s="35">
        <v>3.1555115153447302</v>
      </c>
      <c r="L77" s="35">
        <v>2.4458593997791831</v>
      </c>
      <c r="M77" s="104">
        <f t="shared" si="6"/>
        <v>2021</v>
      </c>
      <c r="N77" s="3"/>
      <c r="O77" s="3"/>
    </row>
    <row r="78" spans="8:15">
      <c r="H78" s="31">
        <v>44228</v>
      </c>
      <c r="I78" s="35">
        <v>2.6923001226807259</v>
      </c>
      <c r="J78" s="35">
        <v>2.7024390256514246</v>
      </c>
      <c r="K78" s="35">
        <v>2.9188715566609211</v>
      </c>
      <c r="L78" s="35">
        <v>2.3595400180668471</v>
      </c>
      <c r="M78" s="104">
        <f t="shared" si="6"/>
        <v>2021</v>
      </c>
      <c r="N78" s="3"/>
      <c r="O78" s="3"/>
    </row>
    <row r="79" spans="8:15">
      <c r="H79" s="31">
        <v>44256</v>
      </c>
      <c r="I79" s="35">
        <v>2.3343968478150665</v>
      </c>
      <c r="J79" s="35">
        <v>2.3445357507857656</v>
      </c>
      <c r="K79" s="35">
        <v>2.5882487697471088</v>
      </c>
      <c r="L79" s="35">
        <v>2.0428683328314765</v>
      </c>
      <c r="M79" s="104">
        <f t="shared" si="6"/>
        <v>2021</v>
      </c>
      <c r="N79" s="3"/>
      <c r="O79" s="3"/>
    </row>
    <row r="80" spans="8:15">
      <c r="H80" s="31">
        <v>44287</v>
      </c>
      <c r="I80" s="35">
        <v>1.7681391169015515</v>
      </c>
      <c r="J80" s="35">
        <v>1.7782780198722501</v>
      </c>
      <c r="K80" s="35">
        <v>1.7580412297957924</v>
      </c>
      <c r="L80" s="35">
        <v>1.7056205159088629</v>
      </c>
      <c r="M80" s="104">
        <f t="shared" si="6"/>
        <v>2021</v>
      </c>
      <c r="N80" s="3"/>
      <c r="O80" s="3"/>
    </row>
    <row r="81" spans="8:15">
      <c r="H81" s="31">
        <v>44317</v>
      </c>
      <c r="I81" s="35">
        <v>1.736708517692386</v>
      </c>
      <c r="J81" s="35">
        <v>1.7468474206630844</v>
      </c>
      <c r="K81" s="35">
        <v>1.7214319407827827</v>
      </c>
      <c r="L81" s="35">
        <v>1.5891897219712936</v>
      </c>
      <c r="M81" s="104">
        <f t="shared" si="6"/>
        <v>2021</v>
      </c>
      <c r="N81" s="3"/>
      <c r="O81" s="3"/>
    </row>
    <row r="82" spans="8:15">
      <c r="H82" s="31">
        <v>44348</v>
      </c>
      <c r="I82" s="35">
        <v>1.7838544165061343</v>
      </c>
      <c r="J82" s="35">
        <v>1.7939933194768329</v>
      </c>
      <c r="K82" s="35">
        <v>1.7469600588639904</v>
      </c>
      <c r="L82" s="35">
        <v>1.6584459700893304</v>
      </c>
      <c r="M82" s="104">
        <f t="shared" si="6"/>
        <v>2021</v>
      </c>
      <c r="N82" s="3"/>
      <c r="O82" s="3"/>
    </row>
    <row r="83" spans="8:15">
      <c r="H83" s="31">
        <v>44378</v>
      </c>
      <c r="I83" s="35">
        <v>2.0819381638446721</v>
      </c>
      <c r="J83" s="35">
        <v>2.0920770668153708</v>
      </c>
      <c r="K83" s="35">
        <v>1.9821501447156011</v>
      </c>
      <c r="L83" s="35">
        <v>1.8882964167419451</v>
      </c>
      <c r="M83" s="104">
        <f t="shared" si="6"/>
        <v>2021</v>
      </c>
      <c r="N83" s="3"/>
      <c r="O83" s="3"/>
    </row>
    <row r="84" spans="8:15">
      <c r="H84" s="31">
        <v>44409</v>
      </c>
      <c r="I84" s="35">
        <v>2.0875145604785565</v>
      </c>
      <c r="J84" s="35">
        <v>2.0976534634492552</v>
      </c>
      <c r="K84" s="35">
        <v>2.001464522087387</v>
      </c>
      <c r="L84" s="35">
        <v>1.8913075579644685</v>
      </c>
      <c r="M84" s="104">
        <f t="shared" si="6"/>
        <v>2021</v>
      </c>
      <c r="N84" s="3"/>
      <c r="O84" s="3"/>
    </row>
    <row r="85" spans="8:15">
      <c r="H85" s="31">
        <v>44440</v>
      </c>
      <c r="I85" s="35">
        <v>2.0616603579032748</v>
      </c>
      <c r="J85" s="35">
        <v>2.0717992608739739</v>
      </c>
      <c r="K85" s="35">
        <v>1.9957685931037501</v>
      </c>
      <c r="L85" s="35">
        <v>1.8983335541503563</v>
      </c>
      <c r="M85" s="104">
        <f t="shared" si="6"/>
        <v>2021</v>
      </c>
      <c r="N85" s="3"/>
      <c r="O85" s="3"/>
    </row>
    <row r="86" spans="8:15">
      <c r="H86" s="31">
        <v>44470</v>
      </c>
      <c r="I86" s="35">
        <v>1.9161671002737504</v>
      </c>
      <c r="J86" s="35">
        <v>1.926306003244449</v>
      </c>
      <c r="K86" s="35">
        <v>1.9681692281194023</v>
      </c>
      <c r="L86" s="35">
        <v>1.8095048880859177</v>
      </c>
      <c r="M86" s="104">
        <f t="shared" si="6"/>
        <v>2021</v>
      </c>
      <c r="N86" s="3"/>
      <c r="O86" s="3"/>
    </row>
    <row r="87" spans="8:15">
      <c r="H87" s="31">
        <v>44501</v>
      </c>
      <c r="I87" s="35">
        <v>2.3014454131602959</v>
      </c>
      <c r="J87" s="35">
        <v>2.311584316130995</v>
      </c>
      <c r="K87" s="35">
        <v>2.6335572957533078</v>
      </c>
      <c r="L87" s="35">
        <v>2.0604333232961962</v>
      </c>
      <c r="M87" s="104">
        <f t="shared" si="6"/>
        <v>2021</v>
      </c>
      <c r="N87" s="3"/>
      <c r="O87" s="3"/>
    </row>
    <row r="88" spans="8:15">
      <c r="H88" s="31">
        <v>44531</v>
      </c>
      <c r="I88" s="35">
        <v>2.6765848230761433</v>
      </c>
      <c r="J88" s="35">
        <v>2.686723726046842</v>
      </c>
      <c r="K88" s="35">
        <v>3.0037926796896843</v>
      </c>
      <c r="L88" s="35">
        <v>2.4016959951821741</v>
      </c>
      <c r="M88" s="104">
        <f t="shared" si="6"/>
        <v>2021</v>
      </c>
      <c r="N88" s="3"/>
      <c r="O88" s="3"/>
    </row>
    <row r="89" spans="8:15">
      <c r="H89" s="31">
        <v>44562</v>
      </c>
      <c r="I89" s="35">
        <v>2.7429946375342187</v>
      </c>
      <c r="J89" s="35">
        <v>2.7531335405049173</v>
      </c>
      <c r="K89" s="35">
        <v>3.0068995500443947</v>
      </c>
      <c r="L89" s="35">
        <v>2.4850042356719859</v>
      </c>
      <c r="M89" s="104">
        <f t="shared" si="6"/>
        <v>2022</v>
      </c>
      <c r="N89" s="3"/>
      <c r="O89" s="3"/>
    </row>
    <row r="90" spans="8:15">
      <c r="H90" s="31">
        <v>44593</v>
      </c>
      <c r="I90" s="35">
        <v>2.6857098357497717</v>
      </c>
      <c r="J90" s="35">
        <v>2.6958487387204708</v>
      </c>
      <c r="K90" s="35">
        <v>2.8661583229759935</v>
      </c>
      <c r="L90" s="35">
        <v>2.4282944093144634</v>
      </c>
      <c r="M90" s="104">
        <f t="shared" si="6"/>
        <v>2022</v>
      </c>
      <c r="N90" s="3"/>
      <c r="O90" s="3"/>
    </row>
    <row r="91" spans="8:15">
      <c r="H91" s="31">
        <v>44621</v>
      </c>
      <c r="I91" s="35">
        <v>2.3455496410828345</v>
      </c>
      <c r="J91" s="35">
        <v>2.3556885440535336</v>
      </c>
      <c r="K91" s="35">
        <v>2.5828117466263647</v>
      </c>
      <c r="L91" s="35">
        <v>2.1316969988959147</v>
      </c>
      <c r="M91" s="104">
        <f t="shared" si="6"/>
        <v>2022</v>
      </c>
      <c r="N91" s="3"/>
      <c r="O91" s="3"/>
    </row>
    <row r="92" spans="8:15">
      <c r="H92" s="31">
        <v>44652</v>
      </c>
      <c r="I92" s="35">
        <v>1.7777710747237152</v>
      </c>
      <c r="J92" s="35">
        <v>1.7879099776944136</v>
      </c>
      <c r="K92" s="35">
        <v>1.7556075146846022</v>
      </c>
      <c r="L92" s="35">
        <v>1.7251929338552643</v>
      </c>
      <c r="M92" s="104">
        <f t="shared" si="6"/>
        <v>2022</v>
      </c>
      <c r="N92" s="3"/>
      <c r="O92" s="3"/>
    </row>
    <row r="93" spans="8:15">
      <c r="H93" s="31">
        <v>44682</v>
      </c>
      <c r="I93" s="35">
        <v>1.7701668974956912</v>
      </c>
      <c r="J93" s="35">
        <v>1.7803058004663896</v>
      </c>
      <c r="K93" s="35">
        <v>1.7122148920638072</v>
      </c>
      <c r="L93" s="35">
        <v>1.6649701094047977</v>
      </c>
      <c r="M93" s="104">
        <f t="shared" si="6"/>
        <v>2022</v>
      </c>
      <c r="N93" s="3"/>
      <c r="O93" s="3"/>
    </row>
    <row r="94" spans="8:15">
      <c r="H94" s="31">
        <v>44713</v>
      </c>
      <c r="I94" s="35">
        <v>1.8654725854202578</v>
      </c>
      <c r="J94" s="35">
        <v>1.8756114883909563</v>
      </c>
      <c r="K94" s="35">
        <v>1.7992590431682896</v>
      </c>
      <c r="L94" s="35">
        <v>1.7693563384522732</v>
      </c>
      <c r="M94" s="104">
        <f t="shared" si="6"/>
        <v>2022</v>
      </c>
      <c r="N94" s="3"/>
      <c r="O94" s="3"/>
    </row>
    <row r="95" spans="8:15">
      <c r="H95" s="31">
        <v>44743</v>
      </c>
      <c r="I95" s="35">
        <v>2.05811174186353</v>
      </c>
      <c r="J95" s="35">
        <v>2.068250644834229</v>
      </c>
      <c r="K95" s="35">
        <v>1.9558970902182946</v>
      </c>
      <c r="L95" s="35">
        <v>1.87474628124059</v>
      </c>
      <c r="M95" s="104">
        <f t="shared" si="6"/>
        <v>2022</v>
      </c>
      <c r="N95" s="3"/>
      <c r="O95" s="3"/>
    </row>
    <row r="96" spans="8:15">
      <c r="H96" s="31">
        <v>44774</v>
      </c>
      <c r="I96" s="35">
        <v>2.0702784254283686</v>
      </c>
      <c r="J96" s="35">
        <v>2.0804173283990672</v>
      </c>
      <c r="K96" s="35">
        <v>1.9773862768383776</v>
      </c>
      <c r="L96" s="35">
        <v>1.8867908461306835</v>
      </c>
      <c r="M96" s="104">
        <f t="shared" si="6"/>
        <v>2022</v>
      </c>
      <c r="N96" s="3"/>
      <c r="O96" s="3"/>
    </row>
    <row r="97" spans="8:15">
      <c r="H97" s="31">
        <v>44805</v>
      </c>
      <c r="I97" s="35">
        <v>2.0423964422589473</v>
      </c>
      <c r="J97" s="35">
        <v>2.0525353452296464</v>
      </c>
      <c r="K97" s="35">
        <v>1.9728295336514687</v>
      </c>
      <c r="L97" s="35">
        <v>1.869225855665964</v>
      </c>
      <c r="M97" s="104">
        <f t="shared" si="6"/>
        <v>2022</v>
      </c>
      <c r="N97" s="3"/>
      <c r="O97" s="3"/>
    </row>
    <row r="98" spans="8:15">
      <c r="H98" s="31">
        <v>44835</v>
      </c>
      <c r="I98" s="35">
        <v>1.9278268386900539</v>
      </c>
      <c r="J98" s="35">
        <v>1.9379657416607525</v>
      </c>
      <c r="K98" s="35">
        <v>1.9710171926112208</v>
      </c>
      <c r="L98" s="35">
        <v>1.8361033022182072</v>
      </c>
      <c r="M98" s="104">
        <f t="shared" si="6"/>
        <v>2022</v>
      </c>
      <c r="N98" s="3"/>
      <c r="O98" s="3"/>
    </row>
    <row r="99" spans="8:15">
      <c r="H99" s="31">
        <v>44866</v>
      </c>
      <c r="I99" s="35">
        <v>2.3521399280137887</v>
      </c>
      <c r="J99" s="35">
        <v>2.3622788309844873</v>
      </c>
      <c r="K99" s="35">
        <v>2.6413244716400857</v>
      </c>
      <c r="L99" s="35">
        <v>2.0880354511693264</v>
      </c>
      <c r="M99" s="104">
        <f t="shared" si="6"/>
        <v>2022</v>
      </c>
      <c r="N99" s="3"/>
      <c r="O99" s="3"/>
    </row>
    <row r="100" spans="8:15">
      <c r="H100" s="31">
        <v>44896</v>
      </c>
      <c r="I100" s="35">
        <v>2.6765848230761433</v>
      </c>
      <c r="J100" s="35">
        <v>2.686723726046842</v>
      </c>
      <c r="K100" s="35">
        <v>2.9953523485593867</v>
      </c>
      <c r="L100" s="35">
        <v>2.3766031516611461</v>
      </c>
      <c r="M100" s="104">
        <f t="shared" si="6"/>
        <v>2022</v>
      </c>
      <c r="N100" s="3"/>
      <c r="O100" s="3"/>
    </row>
    <row r="101" spans="8:15">
      <c r="H101" s="31">
        <v>44927</v>
      </c>
      <c r="I101" s="35">
        <v>2.7911544266450372</v>
      </c>
      <c r="J101" s="35">
        <v>2.8012933296157358</v>
      </c>
      <c r="K101" s="35">
        <v>3.0412304674639499</v>
      </c>
      <c r="L101" s="35">
        <v>2.5452270601224529</v>
      </c>
      <c r="M101" s="104">
        <f t="shared" si="6"/>
        <v>2023</v>
      </c>
      <c r="N101" s="3"/>
      <c r="O101" s="3"/>
    </row>
    <row r="102" spans="8:15">
      <c r="H102" s="31">
        <v>44958</v>
      </c>
      <c r="I102" s="35">
        <v>2.6737459302443476</v>
      </c>
      <c r="J102" s="35">
        <v>2.6838848332150462</v>
      </c>
      <c r="K102" s="35">
        <v>2.7870366912760236</v>
      </c>
      <c r="L102" s="35">
        <v>2.4164505871725384</v>
      </c>
      <c r="M102" s="104">
        <f t="shared" si="6"/>
        <v>2023</v>
      </c>
      <c r="N102" s="3"/>
      <c r="O102" s="3"/>
    </row>
    <row r="103" spans="8:15">
      <c r="H103" s="31">
        <v>44986</v>
      </c>
      <c r="I103" s="35">
        <v>2.4719817611274459</v>
      </c>
      <c r="J103" s="35">
        <v>2.482120664098145</v>
      </c>
      <c r="K103" s="35">
        <v>2.5612189976611242</v>
      </c>
      <c r="L103" s="35">
        <v>2.2568601023788015</v>
      </c>
      <c r="M103" s="104">
        <f t="shared" si="6"/>
        <v>2023</v>
      </c>
      <c r="N103" s="3"/>
      <c r="O103" s="3"/>
    </row>
    <row r="104" spans="8:15">
      <c r="H104" s="31">
        <v>45017</v>
      </c>
      <c r="I104" s="35">
        <v>2.0930909571124405</v>
      </c>
      <c r="J104" s="35">
        <v>2.1032298600831396</v>
      </c>
      <c r="K104" s="35">
        <v>2.0667087995363147</v>
      </c>
      <c r="L104" s="35">
        <v>2.0373479072568506</v>
      </c>
      <c r="M104" s="104">
        <f t="shared" si="6"/>
        <v>2023</v>
      </c>
      <c r="N104" s="3"/>
      <c r="O104" s="3"/>
    </row>
    <row r="105" spans="8:15">
      <c r="H105" s="31">
        <v>45047</v>
      </c>
      <c r="I105" s="35">
        <v>2.0956256828551152</v>
      </c>
      <c r="J105" s="35">
        <v>2.1057645858258138</v>
      </c>
      <c r="K105" s="35">
        <v>2.0482747020983636</v>
      </c>
      <c r="L105" s="35">
        <v>1.9871622202147947</v>
      </c>
      <c r="M105" s="104">
        <f t="shared" si="6"/>
        <v>2023</v>
      </c>
      <c r="N105" s="3"/>
      <c r="O105" s="3"/>
    </row>
    <row r="106" spans="8:15">
      <c r="H106" s="31">
        <v>45078</v>
      </c>
      <c r="I106" s="35">
        <v>2.1496660356889383</v>
      </c>
      <c r="J106" s="35">
        <v>2.159804938659637</v>
      </c>
      <c r="K106" s="35">
        <v>2.0982435336366301</v>
      </c>
      <c r="L106" s="35">
        <v>2.0506973000100372</v>
      </c>
      <c r="M106" s="104">
        <f t="shared" si="6"/>
        <v>2023</v>
      </c>
      <c r="N106" s="3"/>
      <c r="O106" s="3"/>
    </row>
    <row r="107" spans="8:15">
      <c r="H107" s="31">
        <v>45108</v>
      </c>
      <c r="I107" s="35">
        <v>2.3156398773192737</v>
      </c>
      <c r="J107" s="35">
        <v>2.3257787802899728</v>
      </c>
      <c r="K107" s="35">
        <v>2.1992168201647324</v>
      </c>
      <c r="L107" s="35">
        <v>2.1296895714142328</v>
      </c>
      <c r="M107" s="104">
        <f t="shared" si="6"/>
        <v>2023</v>
      </c>
      <c r="N107" s="3"/>
      <c r="O107" s="3"/>
    </row>
    <row r="108" spans="8:15">
      <c r="H108" s="31">
        <v>45139</v>
      </c>
      <c r="I108" s="35">
        <v>2.3406829676568996</v>
      </c>
      <c r="J108" s="35">
        <v>2.3508218706275983</v>
      </c>
      <c r="K108" s="35">
        <v>2.2455091884499239</v>
      </c>
      <c r="L108" s="35">
        <v>2.1544813008130079</v>
      </c>
      <c r="M108" s="104">
        <f t="shared" si="6"/>
        <v>2023</v>
      </c>
      <c r="N108" s="3"/>
      <c r="O108" s="3"/>
    </row>
    <row r="109" spans="8:15">
      <c r="H109" s="31">
        <v>45170</v>
      </c>
      <c r="I109" s="35">
        <v>2.3330787904288757</v>
      </c>
      <c r="J109" s="35">
        <v>2.3432176933995743</v>
      </c>
      <c r="K109" s="35">
        <v>2.2335477375842867</v>
      </c>
      <c r="L109" s="35">
        <v>2.1569905851651106</v>
      </c>
      <c r="M109" s="104">
        <f t="shared" si="6"/>
        <v>2023</v>
      </c>
      <c r="N109" s="3"/>
      <c r="O109" s="3"/>
    </row>
    <row r="110" spans="8:15">
      <c r="H110" s="31">
        <v>45200</v>
      </c>
      <c r="I110" s="35">
        <v>2.2948551262293422</v>
      </c>
      <c r="J110" s="35">
        <v>2.3049940292000408</v>
      </c>
      <c r="K110" s="35">
        <v>2.2715033370843378</v>
      </c>
      <c r="L110" s="35">
        <v>2.1994476764026896</v>
      </c>
      <c r="M110" s="104">
        <f t="shared" si="6"/>
        <v>2023</v>
      </c>
      <c r="N110" s="3"/>
      <c r="O110" s="3"/>
    </row>
    <row r="111" spans="8:15">
      <c r="H111" s="31">
        <v>45231</v>
      </c>
      <c r="I111" s="35">
        <v>2.6399833833519213</v>
      </c>
      <c r="J111" s="35">
        <v>2.6501222863226199</v>
      </c>
      <c r="K111" s="35">
        <v>2.9010070521213338</v>
      </c>
      <c r="L111" s="35">
        <v>2.3729897821941184</v>
      </c>
      <c r="M111" s="104">
        <f t="shared" si="6"/>
        <v>2023</v>
      </c>
      <c r="N111" s="3"/>
      <c r="O111" s="3"/>
    </row>
    <row r="112" spans="8:15">
      <c r="H112" s="31">
        <v>45261</v>
      </c>
      <c r="I112" s="35">
        <v>2.8782476031633379</v>
      </c>
      <c r="J112" s="35">
        <v>2.8883865061340366</v>
      </c>
      <c r="K112" s="35">
        <v>3.2559669901470474</v>
      </c>
      <c r="L112" s="35">
        <v>2.5762418147144435</v>
      </c>
      <c r="M112" s="104">
        <f t="shared" si="6"/>
        <v>2023</v>
      </c>
      <c r="N112" s="3"/>
      <c r="O112" s="3"/>
    </row>
    <row r="113" spans="8:15">
      <c r="H113" s="31">
        <v>45292</v>
      </c>
      <c r="I113" s="35">
        <v>2.9451643627699484</v>
      </c>
      <c r="J113" s="35">
        <v>2.9553032657406471</v>
      </c>
      <c r="K113" s="35">
        <v>3.2596434534001224</v>
      </c>
      <c r="L113" s="35">
        <v>2.697691177356218</v>
      </c>
      <c r="M113" s="104">
        <f t="shared" ref="M113:M159" si="7">YEAR(H113)</f>
        <v>2024</v>
      </c>
      <c r="N113" s="3"/>
      <c r="O113" s="3"/>
    </row>
    <row r="114" spans="8:15">
      <c r="H114" s="31">
        <v>45323</v>
      </c>
      <c r="I114" s="35">
        <v>2.661782024738923</v>
      </c>
      <c r="J114" s="35">
        <v>2.6719209277096221</v>
      </c>
      <c r="K114" s="35">
        <v>2.7078114972308978</v>
      </c>
      <c r="L114" s="35">
        <v>2.4046067650306133</v>
      </c>
      <c r="M114" s="104">
        <f t="shared" si="7"/>
        <v>2024</v>
      </c>
      <c r="N114" s="3"/>
      <c r="O114" s="3"/>
    </row>
    <row r="115" spans="8:15">
      <c r="H115" s="31">
        <v>45352</v>
      </c>
      <c r="I115" s="35">
        <v>2.5985152702017644</v>
      </c>
      <c r="J115" s="35">
        <v>2.6086541731724631</v>
      </c>
      <c r="K115" s="35">
        <v>2.5395744675233054</v>
      </c>
      <c r="L115" s="35">
        <v>2.3821235772357725</v>
      </c>
      <c r="M115" s="104">
        <f t="shared" si="7"/>
        <v>2024</v>
      </c>
      <c r="N115" s="3"/>
      <c r="O115" s="3"/>
    </row>
    <row r="116" spans="8:15">
      <c r="H116" s="31">
        <v>45383</v>
      </c>
      <c r="I116" s="35">
        <v>2.4084108395011663</v>
      </c>
      <c r="J116" s="35">
        <v>2.4185497424718649</v>
      </c>
      <c r="K116" s="35">
        <v>2.3778618655606056</v>
      </c>
      <c r="L116" s="35">
        <v>2.3495028806584362</v>
      </c>
      <c r="M116" s="104">
        <f t="shared" si="7"/>
        <v>2024</v>
      </c>
      <c r="N116" s="3"/>
      <c r="O116" s="3"/>
    </row>
    <row r="117" spans="8:15">
      <c r="H117" s="31">
        <v>45413</v>
      </c>
      <c r="I117" s="35">
        <v>2.4210844682145392</v>
      </c>
      <c r="J117" s="35">
        <v>2.4312233711852378</v>
      </c>
      <c r="K117" s="35">
        <v>2.38433451213292</v>
      </c>
      <c r="L117" s="35">
        <v>2.3093543310247915</v>
      </c>
      <c r="M117" s="104">
        <f t="shared" si="7"/>
        <v>2024</v>
      </c>
      <c r="N117" s="3"/>
      <c r="O117" s="3"/>
    </row>
    <row r="118" spans="8:15">
      <c r="H118" s="31">
        <v>45444</v>
      </c>
      <c r="I118" s="35">
        <v>2.4337580969279125</v>
      </c>
      <c r="J118" s="35">
        <v>2.4438969998986111</v>
      </c>
      <c r="K118" s="35">
        <v>2.3972798052775484</v>
      </c>
      <c r="L118" s="35">
        <v>2.3319378901937164</v>
      </c>
      <c r="M118" s="104">
        <f t="shared" si="7"/>
        <v>2024</v>
      </c>
      <c r="N118" s="3"/>
      <c r="O118" s="3"/>
    </row>
    <row r="119" spans="8:15">
      <c r="H119" s="31">
        <v>45474</v>
      </c>
      <c r="I119" s="35">
        <v>2.5731680127750174</v>
      </c>
      <c r="J119" s="35">
        <v>2.5833069157457165</v>
      </c>
      <c r="K119" s="35">
        <v>2.4425883312837486</v>
      </c>
      <c r="L119" s="35">
        <v>2.3846328615878751</v>
      </c>
      <c r="M119" s="104">
        <f t="shared" si="7"/>
        <v>2024</v>
      </c>
      <c r="N119" s="3"/>
      <c r="O119" s="3"/>
    </row>
    <row r="120" spans="8:15">
      <c r="H120" s="31">
        <v>45505</v>
      </c>
      <c r="I120" s="35">
        <v>2.6111888989151373</v>
      </c>
      <c r="J120" s="35">
        <v>2.6213278018858359</v>
      </c>
      <c r="K120" s="35">
        <v>2.5136838812340483</v>
      </c>
      <c r="L120" s="35">
        <v>2.4222721268694167</v>
      </c>
      <c r="M120" s="104">
        <f t="shared" si="7"/>
        <v>2024</v>
      </c>
      <c r="N120" s="3"/>
      <c r="O120" s="3"/>
    </row>
    <row r="121" spans="8:15">
      <c r="H121" s="31">
        <v>45536</v>
      </c>
      <c r="I121" s="35">
        <v>2.6238625276285106</v>
      </c>
      <c r="J121" s="35">
        <v>2.6340014305992097</v>
      </c>
      <c r="K121" s="35">
        <v>2.4943177226896838</v>
      </c>
      <c r="L121" s="35">
        <v>2.4448556860383421</v>
      </c>
      <c r="M121" s="104">
        <f t="shared" si="7"/>
        <v>2024</v>
      </c>
      <c r="N121" s="3"/>
      <c r="O121" s="3"/>
    </row>
    <row r="122" spans="8:15">
      <c r="H122" s="31">
        <v>45566</v>
      </c>
      <c r="I122" s="35">
        <v>2.661782024738923</v>
      </c>
      <c r="J122" s="35">
        <v>2.6719209277096221</v>
      </c>
      <c r="K122" s="35">
        <v>2.5719377003848769</v>
      </c>
      <c r="L122" s="35">
        <v>2.5626916792130885</v>
      </c>
      <c r="M122" s="104">
        <f t="shared" si="7"/>
        <v>2024</v>
      </c>
      <c r="N122" s="3"/>
      <c r="O122" s="3"/>
    </row>
    <row r="123" spans="8:15">
      <c r="H123" s="31">
        <v>45597</v>
      </c>
      <c r="I123" s="35">
        <v>2.9278268386900539</v>
      </c>
      <c r="J123" s="35">
        <v>2.9379657416607525</v>
      </c>
      <c r="K123" s="35">
        <v>3.1607414137751602</v>
      </c>
      <c r="L123" s="35">
        <v>2.6579441132189099</v>
      </c>
      <c r="M123" s="104">
        <f t="shared" si="7"/>
        <v>2024</v>
      </c>
      <c r="N123" s="3"/>
      <c r="O123" s="3"/>
    </row>
    <row r="124" spans="8:15">
      <c r="H124" s="31">
        <v>45627</v>
      </c>
      <c r="I124" s="35">
        <v>3.0799103832505321</v>
      </c>
      <c r="J124" s="35">
        <v>3.0900492862212308</v>
      </c>
      <c r="K124" s="35">
        <v>3.5165816317347089</v>
      </c>
      <c r="L124" s="35">
        <v>2.7758804777677404</v>
      </c>
      <c r="M124" s="104">
        <f t="shared" si="7"/>
        <v>2024</v>
      </c>
      <c r="N124" s="3"/>
      <c r="O124" s="3"/>
    </row>
    <row r="125" spans="8:15">
      <c r="H125" s="31">
        <v>45658</v>
      </c>
      <c r="I125" s="35">
        <v>3.0991742988948596</v>
      </c>
      <c r="J125" s="35">
        <v>3.1093132018655583</v>
      </c>
      <c r="K125" s="35">
        <v>3.4781082205088731</v>
      </c>
      <c r="L125" s="35">
        <v>2.8501552945899831</v>
      </c>
      <c r="M125" s="104">
        <f t="shared" si="7"/>
        <v>2025</v>
      </c>
      <c r="N125" s="3"/>
      <c r="O125" s="3"/>
    </row>
    <row r="126" spans="8:15">
      <c r="H126" s="31">
        <v>45689</v>
      </c>
      <c r="I126" s="35">
        <v>3.0991742988948596</v>
      </c>
      <c r="J126" s="35">
        <v>3.1093132018655583</v>
      </c>
      <c r="K126" s="35">
        <v>3.2927834038503709</v>
      </c>
      <c r="L126" s="35">
        <v>2.8376088728294691</v>
      </c>
      <c r="M126" s="104">
        <f t="shared" si="7"/>
        <v>2025</v>
      </c>
      <c r="N126" s="3"/>
      <c r="O126" s="3"/>
    </row>
    <row r="127" spans="8:15">
      <c r="H127" s="31">
        <v>45717</v>
      </c>
      <c r="I127" s="35">
        <v>2.9566213231268375</v>
      </c>
      <c r="J127" s="35">
        <v>2.9667602260975365</v>
      </c>
      <c r="K127" s="35">
        <v>3.0677424278241485</v>
      </c>
      <c r="L127" s="35">
        <v>2.736635270500853</v>
      </c>
      <c r="M127" s="104">
        <f t="shared" si="7"/>
        <v>2025</v>
      </c>
      <c r="N127" s="3"/>
      <c r="O127" s="3"/>
    </row>
    <row r="128" spans="8:15">
      <c r="H128" s="31">
        <v>45748</v>
      </c>
      <c r="I128" s="35">
        <v>2.6325819841833114</v>
      </c>
      <c r="J128" s="35">
        <v>2.64272088715401</v>
      </c>
      <c r="K128" s="35">
        <v>2.6904130232445169</v>
      </c>
      <c r="L128" s="35">
        <v>2.5714239887584061</v>
      </c>
      <c r="M128" s="104">
        <f t="shared" si="7"/>
        <v>2025</v>
      </c>
      <c r="N128" s="3"/>
      <c r="O128" s="3"/>
    </row>
    <row r="129" spans="8:15">
      <c r="H129" s="31">
        <v>45778</v>
      </c>
      <c r="I129" s="35">
        <v>2.6325819841833114</v>
      </c>
      <c r="J129" s="35">
        <v>2.64272088715401</v>
      </c>
      <c r="K129" s="35">
        <v>2.6507486450493749</v>
      </c>
      <c r="L129" s="35">
        <v>2.5187290173642478</v>
      </c>
      <c r="M129" s="104">
        <f t="shared" si="7"/>
        <v>2025</v>
      </c>
      <c r="N129" s="3"/>
      <c r="O129" s="3"/>
    </row>
    <row r="130" spans="8:15">
      <c r="H130" s="31">
        <v>45809</v>
      </c>
      <c r="I130" s="35">
        <v>2.7363029615735579</v>
      </c>
      <c r="J130" s="35">
        <v>2.7464418645442565</v>
      </c>
      <c r="K130" s="35">
        <v>2.716924983604716</v>
      </c>
      <c r="L130" s="35">
        <v>2.6314460704607043</v>
      </c>
      <c r="M130" s="104">
        <f t="shared" si="7"/>
        <v>2025</v>
      </c>
      <c r="N130" s="3"/>
      <c r="O130" s="3"/>
    </row>
    <row r="131" spans="8:15">
      <c r="H131" s="31">
        <v>45839</v>
      </c>
      <c r="I131" s="35">
        <v>2.8788559373415796</v>
      </c>
      <c r="J131" s="35">
        <v>2.8889948403122787</v>
      </c>
      <c r="K131" s="35">
        <v>2.7499613717098077</v>
      </c>
      <c r="L131" s="35">
        <v>2.6872525544514705</v>
      </c>
      <c r="M131" s="104">
        <f t="shared" si="7"/>
        <v>2025</v>
      </c>
      <c r="N131" s="3"/>
      <c r="O131" s="3"/>
    </row>
    <row r="132" spans="8:15">
      <c r="H132" s="31">
        <v>45870</v>
      </c>
      <c r="I132" s="35">
        <v>2.9436435273243435</v>
      </c>
      <c r="J132" s="35">
        <v>2.9537824302950422</v>
      </c>
      <c r="K132" s="35">
        <v>2.8294454716178272</v>
      </c>
      <c r="L132" s="35">
        <v>2.7513898624912172</v>
      </c>
      <c r="M132" s="104">
        <f t="shared" si="7"/>
        <v>2025</v>
      </c>
      <c r="N132" s="3"/>
      <c r="O132" s="3"/>
    </row>
    <row r="133" spans="8:15">
      <c r="H133" s="31">
        <v>45901</v>
      </c>
      <c r="I133" s="35">
        <v>2.7881127557538274</v>
      </c>
      <c r="J133" s="35">
        <v>2.7982516587245261</v>
      </c>
      <c r="K133" s="35">
        <v>2.6176086945991264</v>
      </c>
      <c r="L133" s="35">
        <v>2.6074573120546019</v>
      </c>
      <c r="M133" s="104">
        <f t="shared" si="7"/>
        <v>2025</v>
      </c>
      <c r="N133" s="3"/>
      <c r="O133" s="3"/>
    </row>
    <row r="134" spans="8:15">
      <c r="H134" s="31">
        <v>45931</v>
      </c>
      <c r="I134" s="35">
        <v>2.8140683473588157</v>
      </c>
      <c r="J134" s="35">
        <v>2.8242072503295144</v>
      </c>
      <c r="K134" s="35">
        <v>2.7566411429724362</v>
      </c>
      <c r="L134" s="35">
        <v>2.7134494830874236</v>
      </c>
      <c r="M134" s="104">
        <f t="shared" si="7"/>
        <v>2025</v>
      </c>
      <c r="N134" s="3"/>
      <c r="O134" s="3"/>
    </row>
    <row r="135" spans="8:15">
      <c r="H135" s="31">
        <v>45962</v>
      </c>
      <c r="I135" s="35">
        <v>3.0602409114873774</v>
      </c>
      <c r="J135" s="35">
        <v>3.0703798144580761</v>
      </c>
      <c r="K135" s="35">
        <v>3.3258197919554631</v>
      </c>
      <c r="L135" s="35">
        <v>2.7890291277727592</v>
      </c>
      <c r="M135" s="104">
        <f t="shared" si="7"/>
        <v>2025</v>
      </c>
      <c r="N135" s="3"/>
      <c r="O135" s="3"/>
    </row>
    <row r="136" spans="8:15">
      <c r="H136" s="31">
        <v>45992</v>
      </c>
      <c r="I136" s="35">
        <v>3.2417272746628814</v>
      </c>
      <c r="J136" s="35">
        <v>3.2518661776335804</v>
      </c>
      <c r="K136" s="35">
        <v>3.676637236174896</v>
      </c>
      <c r="L136" s="35">
        <v>2.9360731908059821</v>
      </c>
      <c r="M136" s="104">
        <f t="shared" si="7"/>
        <v>2025</v>
      </c>
      <c r="N136" s="3"/>
      <c r="O136" s="3"/>
    </row>
    <row r="137" spans="8:15">
      <c r="H137" s="31">
        <v>46023</v>
      </c>
      <c r="I137" s="35">
        <v>3.2635259160498835</v>
      </c>
      <c r="J137" s="35">
        <v>3.2736648190205822</v>
      </c>
      <c r="K137" s="35">
        <v>3.4563083468533189</v>
      </c>
      <c r="L137" s="35">
        <v>3.0128572919803269</v>
      </c>
      <c r="M137" s="104">
        <f t="shared" ref="M137:M148" si="8">YEAR(H137)</f>
        <v>2026</v>
      </c>
      <c r="N137" s="3"/>
      <c r="O137" s="3"/>
    </row>
    <row r="138" spans="8:15">
      <c r="H138" s="31">
        <v>46054</v>
      </c>
      <c r="I138" s="35">
        <v>3.2899884528034069</v>
      </c>
      <c r="J138" s="35">
        <v>3.3001273557741055</v>
      </c>
      <c r="K138" s="35">
        <v>3.3750636870776298</v>
      </c>
      <c r="L138" s="35">
        <v>3.0265077988557665</v>
      </c>
      <c r="M138" s="104">
        <f t="shared" si="8"/>
        <v>2026</v>
      </c>
      <c r="N138" s="3"/>
      <c r="O138" s="3"/>
    </row>
    <row r="139" spans="8:15">
      <c r="H139" s="31">
        <v>46082</v>
      </c>
      <c r="I139" s="35">
        <v>3.0513186768731622</v>
      </c>
      <c r="J139" s="35">
        <v>3.0614575798438608</v>
      </c>
      <c r="K139" s="35">
        <v>3.0229517135437343</v>
      </c>
      <c r="L139" s="35">
        <v>2.8303821338954127</v>
      </c>
      <c r="M139" s="104">
        <f t="shared" si="8"/>
        <v>2026</v>
      </c>
      <c r="N139" s="3"/>
      <c r="O139" s="3"/>
    </row>
    <row r="140" spans="8:15">
      <c r="H140" s="31">
        <v>46113</v>
      </c>
      <c r="I140" s="35">
        <v>2.7729044012977795</v>
      </c>
      <c r="J140" s="35">
        <v>2.7830433042684781</v>
      </c>
      <c r="K140" s="35">
        <v>2.5692450794107939</v>
      </c>
      <c r="L140" s="35">
        <v>2.7103379704908162</v>
      </c>
      <c r="M140" s="104">
        <f t="shared" si="8"/>
        <v>2026</v>
      </c>
      <c r="N140" s="3"/>
      <c r="O140" s="3"/>
    </row>
    <row r="141" spans="8:15">
      <c r="H141" s="31">
        <v>46143</v>
      </c>
      <c r="I141" s="35">
        <v>2.7861863641893949</v>
      </c>
      <c r="J141" s="35">
        <v>2.7963252671600936</v>
      </c>
      <c r="K141" s="35">
        <v>2.5760284130185789</v>
      </c>
      <c r="L141" s="35">
        <v>2.6707916491016763</v>
      </c>
      <c r="M141" s="104">
        <f t="shared" si="8"/>
        <v>2026</v>
      </c>
      <c r="N141" s="3"/>
      <c r="O141" s="3"/>
    </row>
    <row r="142" spans="8:15">
      <c r="H142" s="31">
        <v>46174</v>
      </c>
      <c r="I142" s="35">
        <v>2.8922392892629016</v>
      </c>
      <c r="J142" s="35">
        <v>2.9023781922336007</v>
      </c>
      <c r="K142" s="35">
        <v>2.7791659530440898</v>
      </c>
      <c r="L142" s="35">
        <v>2.7858172438020676</v>
      </c>
      <c r="M142" s="104">
        <f t="shared" si="8"/>
        <v>2026</v>
      </c>
      <c r="N142" s="3"/>
      <c r="O142" s="3"/>
    </row>
    <row r="143" spans="8:15">
      <c r="H143" s="31">
        <v>46204</v>
      </c>
      <c r="I143" s="35">
        <v>2.9982922143364088</v>
      </c>
      <c r="J143" s="35">
        <v>3.0084311173071079</v>
      </c>
      <c r="K143" s="35">
        <v>2.8198141735182234</v>
      </c>
      <c r="L143" s="35">
        <v>2.8054900331225534</v>
      </c>
      <c r="M143" s="104">
        <f t="shared" si="8"/>
        <v>2026</v>
      </c>
      <c r="N143" s="3"/>
      <c r="O143" s="3"/>
    </row>
    <row r="144" spans="8:15">
      <c r="H144" s="31">
        <v>46235</v>
      </c>
      <c r="I144" s="35">
        <v>3.0381381030112542</v>
      </c>
      <c r="J144" s="35">
        <v>3.0482770059819528</v>
      </c>
      <c r="K144" s="35">
        <v>2.8875439472509199</v>
      </c>
      <c r="L144" s="35">
        <v>2.8449359831376091</v>
      </c>
      <c r="M144" s="104">
        <f t="shared" si="8"/>
        <v>2026</v>
      </c>
      <c r="N144" s="3"/>
      <c r="O144" s="3"/>
    </row>
    <row r="145" spans="8:15">
      <c r="H145" s="31">
        <v>46266</v>
      </c>
      <c r="I145" s="35">
        <v>3.0646006397647776</v>
      </c>
      <c r="J145" s="35">
        <v>3.0747395427354762</v>
      </c>
      <c r="K145" s="35">
        <v>2.7927326202596605</v>
      </c>
      <c r="L145" s="35">
        <v>2.8811700491819732</v>
      </c>
      <c r="M145" s="104">
        <f t="shared" si="8"/>
        <v>2026</v>
      </c>
      <c r="N145" s="3"/>
      <c r="O145" s="3"/>
    </row>
    <row r="146" spans="8:15">
      <c r="H146" s="31">
        <v>46296</v>
      </c>
      <c r="I146" s="35">
        <v>3.0778826026563926</v>
      </c>
      <c r="J146" s="35">
        <v>3.0880215056270917</v>
      </c>
      <c r="K146" s="35">
        <v>2.9552219398110378</v>
      </c>
      <c r="L146" s="35">
        <v>2.9746157984542805</v>
      </c>
      <c r="M146" s="104">
        <f t="shared" si="8"/>
        <v>2026</v>
      </c>
      <c r="N146" s="3"/>
      <c r="O146" s="3"/>
    </row>
    <row r="147" spans="8:15">
      <c r="H147" s="31">
        <v>46327</v>
      </c>
      <c r="I147" s="35">
        <v>3.2502439531582681</v>
      </c>
      <c r="J147" s="35">
        <v>3.2603828561289672</v>
      </c>
      <c r="K147" s="35">
        <v>3.3411470190387029</v>
      </c>
      <c r="L147" s="35">
        <v>2.9771250828063835</v>
      </c>
      <c r="M147" s="104">
        <f t="shared" si="8"/>
        <v>2026</v>
      </c>
      <c r="N147" s="3"/>
      <c r="O147" s="3"/>
    </row>
    <row r="148" spans="8:15">
      <c r="H148" s="31">
        <v>46357</v>
      </c>
      <c r="I148" s="35">
        <v>3.4623498033052824</v>
      </c>
      <c r="J148" s="35">
        <v>3.4724887062759811</v>
      </c>
      <c r="K148" s="35">
        <v>3.6932589925725989</v>
      </c>
      <c r="L148" s="35">
        <v>3.1544813008130079</v>
      </c>
      <c r="M148" s="104">
        <f t="shared" si="8"/>
        <v>2026</v>
      </c>
      <c r="N148" s="3"/>
      <c r="O148" s="3"/>
    </row>
    <row r="149" spans="8:15">
      <c r="H149" s="31">
        <v>46388</v>
      </c>
      <c r="I149" s="35">
        <v>3.4880012278211501</v>
      </c>
      <c r="J149" s="35">
        <v>3.4981401307918487</v>
      </c>
      <c r="K149" s="35">
        <v>3.7295058133775587</v>
      </c>
      <c r="L149" s="35">
        <v>3.2350795142025492</v>
      </c>
      <c r="M149" s="104">
        <f t="shared" si="7"/>
        <v>2027</v>
      </c>
      <c r="N149" s="3"/>
      <c r="O149" s="3"/>
    </row>
    <row r="150" spans="8:15">
      <c r="H150" s="31">
        <v>46419</v>
      </c>
      <c r="I150" s="35">
        <v>3.4744150978404136</v>
      </c>
      <c r="J150" s="35">
        <v>3.4845540008111122</v>
      </c>
      <c r="K150" s="35">
        <v>3.6048167498084966</v>
      </c>
      <c r="L150" s="35">
        <v>3.2090833283147644</v>
      </c>
      <c r="M150" s="104">
        <f t="shared" si="7"/>
        <v>2027</v>
      </c>
      <c r="N150" s="3"/>
      <c r="O150" s="3"/>
    </row>
    <row r="151" spans="8:15">
      <c r="H151" s="31">
        <v>46447</v>
      </c>
      <c r="I151" s="35">
        <v>3.2845134451992295</v>
      </c>
      <c r="J151" s="35">
        <v>3.2946523481699281</v>
      </c>
      <c r="K151" s="35">
        <v>3.2723298406818579</v>
      </c>
      <c r="L151" s="35">
        <v>3.0612362942888685</v>
      </c>
      <c r="M151" s="104">
        <f t="shared" si="7"/>
        <v>2027</v>
      </c>
      <c r="N151" s="3"/>
      <c r="O151" s="3"/>
    </row>
    <row r="152" spans="8:15">
      <c r="H152" s="31">
        <v>46478</v>
      </c>
      <c r="I152" s="35">
        <v>2.9726407898205416</v>
      </c>
      <c r="J152" s="35">
        <v>2.9827796927912402</v>
      </c>
      <c r="K152" s="35">
        <v>2.8290312222371989</v>
      </c>
      <c r="L152" s="35">
        <v>2.9080695774365153</v>
      </c>
      <c r="M152" s="104">
        <f t="shared" si="7"/>
        <v>2027</v>
      </c>
      <c r="N152" s="3"/>
      <c r="O152" s="3"/>
    </row>
    <row r="153" spans="8:15">
      <c r="H153" s="31">
        <v>46508</v>
      </c>
      <c r="I153" s="35">
        <v>2.9861255307715706</v>
      </c>
      <c r="J153" s="35">
        <v>2.9962644337422693</v>
      </c>
      <c r="K153" s="35">
        <v>2.8152056491587354</v>
      </c>
      <c r="L153" s="35">
        <v>2.8687239987955433</v>
      </c>
      <c r="M153" s="104">
        <f t="shared" si="7"/>
        <v>2027</v>
      </c>
      <c r="N153" s="3"/>
      <c r="O153" s="3"/>
    </row>
    <row r="154" spans="8:15">
      <c r="H154" s="31">
        <v>46539</v>
      </c>
      <c r="I154" s="35">
        <v>3.0539547916455438</v>
      </c>
      <c r="J154" s="35">
        <v>3.0640936946162429</v>
      </c>
      <c r="K154" s="35">
        <v>2.9467816086807401</v>
      </c>
      <c r="L154" s="35">
        <v>2.9459095854662247</v>
      </c>
      <c r="M154" s="104">
        <f t="shared" si="7"/>
        <v>2027</v>
      </c>
      <c r="N154" s="3"/>
      <c r="O154" s="3"/>
    </row>
    <row r="155" spans="8:15">
      <c r="H155" s="31">
        <v>46569</v>
      </c>
      <c r="I155" s="35">
        <v>3.257442574267464</v>
      </c>
      <c r="J155" s="35">
        <v>3.2675814772381631</v>
      </c>
      <c r="K155" s="35">
        <v>3.0645319951242813</v>
      </c>
      <c r="L155" s="35">
        <v>3.062039265281542</v>
      </c>
      <c r="M155" s="104">
        <f t="shared" si="7"/>
        <v>2027</v>
      </c>
      <c r="N155" s="3"/>
      <c r="O155" s="3"/>
    </row>
    <row r="156" spans="8:15">
      <c r="H156" s="31">
        <v>46600</v>
      </c>
      <c r="I156" s="35">
        <v>3.2845134451992295</v>
      </c>
      <c r="J156" s="35">
        <v>3.2946523481699281</v>
      </c>
      <c r="K156" s="35">
        <v>3.1407020999872755</v>
      </c>
      <c r="L156" s="35">
        <v>3.0888384221619996</v>
      </c>
      <c r="M156" s="104">
        <f t="shared" si="7"/>
        <v>2027</v>
      </c>
      <c r="N156" s="3"/>
      <c r="O156" s="3"/>
    </row>
    <row r="157" spans="8:15">
      <c r="H157" s="31">
        <v>46631</v>
      </c>
      <c r="I157" s="35">
        <v>3.2438564442867284</v>
      </c>
      <c r="J157" s="35">
        <v>3.253995347257427</v>
      </c>
      <c r="K157" s="35">
        <v>2.9952487862142294</v>
      </c>
      <c r="L157" s="35">
        <v>3.0586266385626821</v>
      </c>
      <c r="M157" s="104">
        <f t="shared" si="7"/>
        <v>2027</v>
      </c>
      <c r="N157" s="3"/>
      <c r="O157" s="3"/>
    </row>
    <row r="158" spans="8:15">
      <c r="H158" s="31">
        <v>46661</v>
      </c>
      <c r="I158" s="35">
        <v>3.2710287042482005</v>
      </c>
      <c r="J158" s="35">
        <v>3.2811676072188996</v>
      </c>
      <c r="K158" s="35">
        <v>3.168456808489359</v>
      </c>
      <c r="L158" s="35">
        <v>3.1658232660845127</v>
      </c>
      <c r="M158" s="104">
        <f t="shared" si="7"/>
        <v>2027</v>
      </c>
      <c r="N158" s="3"/>
      <c r="O158" s="3"/>
    </row>
    <row r="159" spans="8:15">
      <c r="H159" s="31">
        <v>46692</v>
      </c>
      <c r="I159" s="35">
        <v>3.4608289678596775</v>
      </c>
      <c r="J159" s="35">
        <v>3.4709678708303766</v>
      </c>
      <c r="K159" s="35">
        <v>3.590991176730034</v>
      </c>
      <c r="L159" s="35">
        <v>3.1855964267790826</v>
      </c>
      <c r="M159" s="104">
        <f t="shared" si="7"/>
        <v>2027</v>
      </c>
      <c r="N159" s="3"/>
      <c r="O159" s="3"/>
    </row>
    <row r="160" spans="8:15">
      <c r="H160" s="31">
        <v>46722</v>
      </c>
      <c r="I160" s="35">
        <v>3.6779028804623342</v>
      </c>
      <c r="J160" s="35">
        <v>3.6880417834330328</v>
      </c>
      <c r="K160" s="35">
        <v>3.9927095135941459</v>
      </c>
      <c r="L160" s="35">
        <v>3.3678708421158285</v>
      </c>
      <c r="M160" s="104">
        <f t="shared" ref="M160:M223" si="9">YEAR(H160)</f>
        <v>2027</v>
      </c>
      <c r="N160" s="3"/>
      <c r="O160" s="3"/>
    </row>
    <row r="161" spans="8:15">
      <c r="H161" s="31">
        <v>46753</v>
      </c>
      <c r="I161" s="35">
        <v>3.7210946071175099</v>
      </c>
      <c r="J161" s="35">
        <v>3.7312335100882086</v>
      </c>
      <c r="K161" s="35">
        <v>4.0488920858418336</v>
      </c>
      <c r="L161" s="35">
        <v>3.4658333032219213</v>
      </c>
      <c r="M161" s="104">
        <f t="shared" si="9"/>
        <v>2028</v>
      </c>
      <c r="N161" s="3"/>
      <c r="O161" s="3"/>
    </row>
    <row r="162" spans="8:15">
      <c r="H162" s="31">
        <v>46784</v>
      </c>
      <c r="I162" s="35">
        <v>3.6517445107979318</v>
      </c>
      <c r="J162" s="35">
        <v>3.6618834137686305</v>
      </c>
      <c r="K162" s="35">
        <v>3.9355430990674662</v>
      </c>
      <c r="L162" s="35">
        <v>3.3846328615878751</v>
      </c>
      <c r="M162" s="104">
        <f t="shared" si="9"/>
        <v>2028</v>
      </c>
      <c r="N162" s="3"/>
      <c r="O162" s="3"/>
    </row>
    <row r="163" spans="8:15">
      <c r="H163" s="31">
        <v>46813</v>
      </c>
      <c r="I163" s="35">
        <v>3.5407235232687824</v>
      </c>
      <c r="J163" s="35">
        <v>3.5508624262394815</v>
      </c>
      <c r="K163" s="35">
        <v>3.6166228571563983</v>
      </c>
      <c r="L163" s="35">
        <v>3.3148747565994179</v>
      </c>
      <c r="M163" s="104">
        <f t="shared" si="9"/>
        <v>2028</v>
      </c>
      <c r="N163" s="3"/>
      <c r="O163" s="3"/>
    </row>
    <row r="164" spans="8:15">
      <c r="H164" s="31">
        <v>46844</v>
      </c>
      <c r="I164" s="35">
        <v>3.3325718452803406</v>
      </c>
      <c r="J164" s="35">
        <v>3.3427107482510396</v>
      </c>
      <c r="K164" s="35">
        <v>3.1773113890002844</v>
      </c>
      <c r="L164" s="35">
        <v>3.2643879554351098</v>
      </c>
      <c r="M164" s="104">
        <f t="shared" si="9"/>
        <v>2028</v>
      </c>
      <c r="N164" s="3"/>
      <c r="O164" s="3"/>
    </row>
    <row r="165" spans="8:15">
      <c r="H165" s="31">
        <v>46874</v>
      </c>
      <c r="I165" s="35">
        <v>3.3464621423501977</v>
      </c>
      <c r="J165" s="35">
        <v>3.3566010453208963</v>
      </c>
      <c r="K165" s="35">
        <v>3.1773113890002849</v>
      </c>
      <c r="L165" s="35">
        <v>3.2254438622904749</v>
      </c>
      <c r="M165" s="104">
        <f t="shared" si="9"/>
        <v>2028</v>
      </c>
      <c r="N165" s="3"/>
      <c r="O165" s="3"/>
    </row>
    <row r="166" spans="8:15">
      <c r="H166" s="31">
        <v>46905</v>
      </c>
      <c r="I166" s="35">
        <v>3.5129429291290686</v>
      </c>
      <c r="J166" s="35">
        <v>3.5230818320997672</v>
      </c>
      <c r="K166" s="35">
        <v>3.2835663551313958</v>
      </c>
      <c r="L166" s="35">
        <v>3.4002907959449962</v>
      </c>
      <c r="M166" s="104">
        <f t="shared" si="9"/>
        <v>2028</v>
      </c>
      <c r="N166" s="3"/>
      <c r="O166" s="3"/>
    </row>
    <row r="167" spans="8:15">
      <c r="H167" s="31">
        <v>46935</v>
      </c>
      <c r="I167" s="35">
        <v>3.5129429291290686</v>
      </c>
      <c r="J167" s="35">
        <v>3.5230818320997672</v>
      </c>
      <c r="K167" s="35">
        <v>3.3190364583476777</v>
      </c>
      <c r="L167" s="35">
        <v>3.314975127973502</v>
      </c>
      <c r="M167" s="104">
        <f t="shared" si="9"/>
        <v>2028</v>
      </c>
      <c r="N167" s="3"/>
      <c r="O167" s="3"/>
    </row>
    <row r="168" spans="8:15">
      <c r="H168" s="31">
        <v>46966</v>
      </c>
      <c r="I168" s="35">
        <v>3.4852637240190614</v>
      </c>
      <c r="J168" s="35">
        <v>3.49540262698976</v>
      </c>
      <c r="K168" s="35">
        <v>3.389873102435085</v>
      </c>
      <c r="L168" s="35">
        <v>3.2875737428485396</v>
      </c>
      <c r="M168" s="104">
        <f t="shared" si="9"/>
        <v>2028</v>
      </c>
      <c r="N168" s="3"/>
      <c r="O168" s="3"/>
    </row>
    <row r="169" spans="8:15">
      <c r="H169" s="31">
        <v>46997</v>
      </c>
      <c r="I169" s="35">
        <v>3.5129429291290686</v>
      </c>
      <c r="J169" s="35">
        <v>3.5230818320997672</v>
      </c>
      <c r="K169" s="35">
        <v>3.2198237316872449</v>
      </c>
      <c r="L169" s="35">
        <v>3.325012265381913</v>
      </c>
      <c r="M169" s="104">
        <f t="shared" si="9"/>
        <v>2028</v>
      </c>
      <c r="N169" s="3"/>
      <c r="O169" s="3"/>
    </row>
    <row r="170" spans="8:15">
      <c r="H170" s="31">
        <v>47027</v>
      </c>
      <c r="I170" s="35">
        <v>3.6517445107979318</v>
      </c>
      <c r="J170" s="35">
        <v>3.6618834137686305</v>
      </c>
      <c r="K170" s="35">
        <v>3.5174101304959651</v>
      </c>
      <c r="L170" s="35">
        <v>3.5427177757703503</v>
      </c>
      <c r="M170" s="104">
        <f t="shared" si="9"/>
        <v>2028</v>
      </c>
      <c r="N170" s="3"/>
      <c r="O170" s="3"/>
    </row>
    <row r="171" spans="8:15">
      <c r="H171" s="31">
        <v>47058</v>
      </c>
      <c r="I171" s="35">
        <v>3.8598961887863736</v>
      </c>
      <c r="J171" s="35">
        <v>3.8700350917570723</v>
      </c>
      <c r="K171" s="35">
        <v>4.0134737637981299</v>
      </c>
      <c r="L171" s="35">
        <v>3.5806581551741443</v>
      </c>
      <c r="M171" s="104">
        <f t="shared" si="9"/>
        <v>2028</v>
      </c>
      <c r="N171" s="3"/>
      <c r="O171" s="3"/>
    </row>
    <row r="172" spans="8:15">
      <c r="H172" s="31">
        <v>47088</v>
      </c>
      <c r="I172" s="35">
        <v>4.1096173689546793</v>
      </c>
      <c r="J172" s="35">
        <v>4.119756271925378</v>
      </c>
      <c r="K172" s="35">
        <v>4.474067293884012</v>
      </c>
      <c r="L172" s="35">
        <v>3.7952521529659737</v>
      </c>
      <c r="M172" s="104">
        <f t="shared" si="9"/>
        <v>2028</v>
      </c>
      <c r="N172" s="3"/>
      <c r="O172" s="3"/>
    </row>
    <row r="173" spans="8:15">
      <c r="H173" s="31">
        <v>47119</v>
      </c>
      <c r="I173" s="35">
        <v>4.2328050400486665</v>
      </c>
      <c r="J173" s="35">
        <v>4.2429439430193652</v>
      </c>
      <c r="K173" s="35">
        <v>4.5767493591072057</v>
      </c>
      <c r="L173" s="35">
        <v>3.9724076282244303</v>
      </c>
      <c r="M173" s="104">
        <f t="shared" si="9"/>
        <v>2029</v>
      </c>
      <c r="N173" s="3"/>
      <c r="O173" s="3"/>
    </row>
    <row r="174" spans="8:15">
      <c r="H174" s="31">
        <v>47150</v>
      </c>
      <c r="I174" s="35">
        <v>4.161832719253777</v>
      </c>
      <c r="J174" s="35">
        <v>4.1719716222244756</v>
      </c>
      <c r="K174" s="35">
        <v>4.511505081658278</v>
      </c>
      <c r="L174" s="35">
        <v>3.8896012446050388</v>
      </c>
      <c r="M174" s="104">
        <f t="shared" si="9"/>
        <v>2029</v>
      </c>
      <c r="N174" s="3"/>
      <c r="O174" s="3"/>
    </row>
    <row r="175" spans="8:15">
      <c r="H175" s="31">
        <v>47178</v>
      </c>
      <c r="I175" s="35">
        <v>4.0056936135050183</v>
      </c>
      <c r="J175" s="35">
        <v>4.0158325164757178</v>
      </c>
      <c r="K175" s="35">
        <v>4.0548469206883633</v>
      </c>
      <c r="L175" s="35">
        <v>3.7751778781491518</v>
      </c>
      <c r="M175" s="104">
        <f t="shared" si="9"/>
        <v>2029</v>
      </c>
      <c r="N175" s="3"/>
      <c r="O175" s="3"/>
    </row>
    <row r="176" spans="8:15">
      <c r="H176" s="31">
        <v>47209</v>
      </c>
      <c r="I176" s="35">
        <v>3.6934154020075027</v>
      </c>
      <c r="J176" s="35">
        <v>3.7035543049782018</v>
      </c>
      <c r="K176" s="35">
        <v>3.6126357068678527</v>
      </c>
      <c r="L176" s="35">
        <v>3.6216096758004617</v>
      </c>
      <c r="M176" s="104">
        <f t="shared" si="9"/>
        <v>2029</v>
      </c>
      <c r="N176" s="3"/>
      <c r="O176" s="3"/>
    </row>
    <row r="177" spans="8:15">
      <c r="H177" s="31">
        <v>47239</v>
      </c>
      <c r="I177" s="35">
        <v>3.7218043303254591</v>
      </c>
      <c r="J177" s="35">
        <v>3.7319432332961577</v>
      </c>
      <c r="K177" s="35">
        <v>3.5908876143848767</v>
      </c>
      <c r="L177" s="35">
        <v>3.5970186891498543</v>
      </c>
      <c r="M177" s="104">
        <f t="shared" si="9"/>
        <v>2029</v>
      </c>
      <c r="N177" s="3"/>
      <c r="O177" s="3"/>
    </row>
    <row r="178" spans="8:15">
      <c r="H178" s="31">
        <v>47270</v>
      </c>
      <c r="I178" s="35">
        <v>3.8921379002331951</v>
      </c>
      <c r="J178" s="35">
        <v>3.9022768032038937</v>
      </c>
      <c r="K178" s="35">
        <v>3.7576229900876918</v>
      </c>
      <c r="L178" s="35">
        <v>3.7756797350195725</v>
      </c>
      <c r="M178" s="104">
        <f t="shared" si="9"/>
        <v>2029</v>
      </c>
      <c r="N178" s="3"/>
      <c r="O178" s="3"/>
    </row>
    <row r="179" spans="8:15">
      <c r="H179" s="31">
        <v>47300</v>
      </c>
      <c r="I179" s="35">
        <v>3.6934154020075027</v>
      </c>
      <c r="J179" s="35">
        <v>3.7035543049782018</v>
      </c>
      <c r="K179" s="35">
        <v>3.4966458802919811</v>
      </c>
      <c r="L179" s="35">
        <v>3.4936361738432198</v>
      </c>
      <c r="M179" s="104">
        <f t="shared" si="9"/>
        <v>2029</v>
      </c>
      <c r="N179" s="3"/>
      <c r="O179" s="3"/>
    </row>
    <row r="180" spans="8:15">
      <c r="H180" s="31">
        <v>47331</v>
      </c>
      <c r="I180" s="35">
        <v>3.608248617053635</v>
      </c>
      <c r="J180" s="35">
        <v>3.6183875200243336</v>
      </c>
      <c r="K180" s="35">
        <v>3.5328927010969413</v>
      </c>
      <c r="L180" s="35">
        <v>3.4093242196125662</v>
      </c>
      <c r="M180" s="104">
        <f t="shared" si="9"/>
        <v>2029</v>
      </c>
      <c r="N180" s="3"/>
      <c r="O180" s="3"/>
    </row>
    <row r="181" spans="8:15">
      <c r="H181" s="31">
        <v>47362</v>
      </c>
      <c r="I181" s="35">
        <v>3.7643877228023928</v>
      </c>
      <c r="J181" s="35">
        <v>3.7745266257730914</v>
      </c>
      <c r="K181" s="35">
        <v>3.4241522386820615</v>
      </c>
      <c r="L181" s="35">
        <v>3.5739332731105087</v>
      </c>
      <c r="M181" s="104">
        <f t="shared" si="9"/>
        <v>2029</v>
      </c>
      <c r="N181" s="3"/>
      <c r="O181" s="3"/>
    </row>
    <row r="182" spans="8:15">
      <c r="H182" s="31">
        <v>47392</v>
      </c>
      <c r="I182" s="35">
        <v>3.9347212927101287</v>
      </c>
      <c r="J182" s="35">
        <v>3.9448601956808278</v>
      </c>
      <c r="K182" s="35">
        <v>3.6923787126387642</v>
      </c>
      <c r="L182" s="35">
        <v>3.8228542808391048</v>
      </c>
      <c r="M182" s="104">
        <f t="shared" si="9"/>
        <v>2029</v>
      </c>
      <c r="N182" s="3"/>
      <c r="O182" s="3"/>
    </row>
    <row r="183" spans="8:15">
      <c r="H183" s="31">
        <v>47423</v>
      </c>
      <c r="I183" s="35">
        <v>4.062471470140931</v>
      </c>
      <c r="J183" s="35">
        <v>4.0726103731116297</v>
      </c>
      <c r="K183" s="35">
        <v>4.170836747264234</v>
      </c>
      <c r="L183" s="35">
        <v>3.7812001605941985</v>
      </c>
      <c r="M183" s="104">
        <f t="shared" si="9"/>
        <v>2029</v>
      </c>
      <c r="N183" s="3"/>
      <c r="O183" s="3"/>
    </row>
    <row r="184" spans="8:15">
      <c r="H184" s="31">
        <v>47453</v>
      </c>
      <c r="I184" s="35">
        <v>4.303777360843557</v>
      </c>
      <c r="J184" s="35">
        <v>4.3139162638142547</v>
      </c>
      <c r="K184" s="35">
        <v>4.6202455440731578</v>
      </c>
      <c r="L184" s="35">
        <v>3.9874633343370469</v>
      </c>
      <c r="M184" s="104">
        <f t="shared" si="9"/>
        <v>2029</v>
      </c>
      <c r="N184" s="3"/>
      <c r="O184" s="3"/>
    </row>
    <row r="185" spans="8:15">
      <c r="H185" s="31">
        <v>47484</v>
      </c>
      <c r="I185" s="35">
        <v>4.3551815989049985</v>
      </c>
      <c r="J185" s="35">
        <v>4.3653205018756971</v>
      </c>
      <c r="K185" s="35">
        <v>4.6698001262307969</v>
      </c>
      <c r="L185" s="35">
        <v>4.0935558767439524</v>
      </c>
      <c r="M185" s="104">
        <f t="shared" si="9"/>
        <v>2030</v>
      </c>
      <c r="N185" s="3"/>
      <c r="O185" s="3"/>
    </row>
    <row r="186" spans="8:15">
      <c r="H186" s="31">
        <v>47515</v>
      </c>
      <c r="I186" s="35">
        <v>4.3551815989049985</v>
      </c>
      <c r="J186" s="35">
        <v>4.3653205018756971</v>
      </c>
      <c r="K186" s="35">
        <v>4.6623954185520686</v>
      </c>
      <c r="L186" s="35">
        <v>4.0810094549834384</v>
      </c>
      <c r="M186" s="104">
        <f t="shared" si="9"/>
        <v>2030</v>
      </c>
      <c r="N186" s="3"/>
      <c r="O186" s="3"/>
    </row>
    <row r="187" spans="8:15">
      <c r="H187" s="31">
        <v>47543</v>
      </c>
      <c r="I187" s="35">
        <v>4.1376007411538076</v>
      </c>
      <c r="J187" s="35">
        <v>4.1477396441245054</v>
      </c>
      <c r="K187" s="35">
        <v>4.2030964177806496</v>
      </c>
      <c r="L187" s="35">
        <v>3.9057610358325805</v>
      </c>
      <c r="M187" s="104">
        <f t="shared" si="9"/>
        <v>2030</v>
      </c>
      <c r="N187" s="3"/>
      <c r="O187" s="3"/>
    </row>
    <row r="188" spans="8:15">
      <c r="H188" s="31">
        <v>47574</v>
      </c>
      <c r="I188" s="35">
        <v>3.876422600628612</v>
      </c>
      <c r="J188" s="35">
        <v>3.8865615035993106</v>
      </c>
      <c r="K188" s="35">
        <v>3.6696467778767969</v>
      </c>
      <c r="L188" s="35">
        <v>3.8027800060222825</v>
      </c>
      <c r="M188" s="104">
        <f t="shared" si="9"/>
        <v>2030</v>
      </c>
      <c r="N188" s="3"/>
      <c r="O188" s="3"/>
    </row>
    <row r="189" spans="8:15">
      <c r="H189" s="31">
        <v>47604</v>
      </c>
      <c r="I189" s="35">
        <v>3.8909212318767108</v>
      </c>
      <c r="J189" s="35">
        <v>3.9010601348474099</v>
      </c>
      <c r="K189" s="35">
        <v>3.691860900912979</v>
      </c>
      <c r="L189" s="35">
        <v>3.7644381411221519</v>
      </c>
      <c r="M189" s="104">
        <f t="shared" si="9"/>
        <v>2030</v>
      </c>
      <c r="N189" s="3"/>
      <c r="O189" s="3"/>
    </row>
    <row r="190" spans="8:15">
      <c r="H190" s="31">
        <v>47635</v>
      </c>
      <c r="I190" s="35">
        <v>3.9490171458988139</v>
      </c>
      <c r="J190" s="35">
        <v>3.9591560488695126</v>
      </c>
      <c r="K190" s="35">
        <v>3.8326539091539589</v>
      </c>
      <c r="L190" s="35">
        <v>3.8319880758807585</v>
      </c>
      <c r="M190" s="104">
        <f t="shared" si="9"/>
        <v>2030</v>
      </c>
      <c r="N190" s="3"/>
      <c r="O190" s="3"/>
    </row>
    <row r="191" spans="8:15">
      <c r="H191" s="31">
        <v>47665</v>
      </c>
      <c r="I191" s="35">
        <v>4.1376007411538076</v>
      </c>
      <c r="J191" s="35">
        <v>4.1477396441245054</v>
      </c>
      <c r="K191" s="35">
        <v>3.9733951362223605</v>
      </c>
      <c r="L191" s="35">
        <v>3.9333631637057107</v>
      </c>
      <c r="M191" s="104">
        <f t="shared" si="9"/>
        <v>2030</v>
      </c>
      <c r="N191" s="3"/>
      <c r="O191" s="3"/>
    </row>
    <row r="192" spans="8:15">
      <c r="H192" s="31">
        <v>47696</v>
      </c>
      <c r="I192" s="35">
        <v>4.1955952661462028</v>
      </c>
      <c r="J192" s="35">
        <v>4.2057341691169015</v>
      </c>
      <c r="K192" s="35">
        <v>4.0697081172183971</v>
      </c>
      <c r="L192" s="35">
        <v>3.9907755896818227</v>
      </c>
      <c r="M192" s="104">
        <f t="shared" si="9"/>
        <v>2030</v>
      </c>
      <c r="N192" s="3"/>
      <c r="O192" s="3"/>
    </row>
    <row r="193" spans="8:15">
      <c r="H193" s="31">
        <v>47727</v>
      </c>
      <c r="I193" s="35">
        <v>4.1955952661462028</v>
      </c>
      <c r="J193" s="35">
        <v>4.2057341691169015</v>
      </c>
      <c r="K193" s="35">
        <v>3.8844868629050513</v>
      </c>
      <c r="L193" s="35">
        <v>4.0008127270902341</v>
      </c>
      <c r="M193" s="104">
        <f t="shared" si="9"/>
        <v>2030</v>
      </c>
      <c r="N193" s="3"/>
      <c r="O193" s="3"/>
    </row>
    <row r="194" spans="8:15">
      <c r="H194" s="31">
        <v>47757</v>
      </c>
      <c r="I194" s="35">
        <v>4.1955952661462028</v>
      </c>
      <c r="J194" s="35">
        <v>4.2057341691169015</v>
      </c>
      <c r="K194" s="35">
        <v>3.9363715978287228</v>
      </c>
      <c r="L194" s="35">
        <v>4.0811098263575225</v>
      </c>
      <c r="M194" s="104">
        <f t="shared" si="9"/>
        <v>2030</v>
      </c>
      <c r="N194" s="3"/>
      <c r="O194" s="3"/>
    </row>
    <row r="195" spans="8:15">
      <c r="H195" s="31">
        <v>47788</v>
      </c>
      <c r="I195" s="35">
        <v>4.2825870536347965</v>
      </c>
      <c r="J195" s="35">
        <v>4.2927259566054952</v>
      </c>
      <c r="K195" s="35">
        <v>4.4994400684474849</v>
      </c>
      <c r="L195" s="35">
        <v>3.9991064137308037</v>
      </c>
      <c r="M195" s="104">
        <f t="shared" si="9"/>
        <v>2030</v>
      </c>
      <c r="N195" s="3"/>
      <c r="O195" s="3"/>
    </row>
    <row r="196" spans="8:15">
      <c r="H196" s="31">
        <v>47818</v>
      </c>
      <c r="I196" s="35">
        <v>4.5437651941599917</v>
      </c>
      <c r="J196" s="35">
        <v>4.5539040971306903</v>
      </c>
      <c r="K196" s="35">
        <v>5.1439603235322497</v>
      </c>
      <c r="L196" s="35">
        <v>4.2250423767941383</v>
      </c>
      <c r="M196" s="104">
        <f t="shared" si="9"/>
        <v>2030</v>
      </c>
      <c r="N196" s="3"/>
      <c r="O196" s="3"/>
    </row>
    <row r="197" spans="8:15">
      <c r="H197" s="31">
        <v>47849</v>
      </c>
      <c r="I197" s="35">
        <v>4.5994277714691272</v>
      </c>
      <c r="J197" s="35">
        <v>4.6095666744398249</v>
      </c>
      <c r="K197" s="35">
        <v>5.188751037812664</v>
      </c>
      <c r="L197" s="35">
        <v>4.3353505169125759</v>
      </c>
      <c r="M197" s="104">
        <f t="shared" si="9"/>
        <v>2031</v>
      </c>
      <c r="N197" s="3"/>
      <c r="O197" s="3"/>
    </row>
    <row r="198" spans="8:15">
      <c r="H198" s="31">
        <v>47880</v>
      </c>
      <c r="I198" s="35">
        <v>4.5698221747946874</v>
      </c>
      <c r="J198" s="35">
        <v>4.5799610777653861</v>
      </c>
      <c r="K198" s="35">
        <v>5.143390730633886</v>
      </c>
      <c r="L198" s="35">
        <v>4.2934956539195026</v>
      </c>
      <c r="M198" s="104">
        <f t="shared" si="9"/>
        <v>2031</v>
      </c>
      <c r="N198" s="3"/>
      <c r="O198" s="3"/>
    </row>
    <row r="199" spans="8:15">
      <c r="H199" s="31">
        <v>47908</v>
      </c>
      <c r="I199" s="35">
        <v>4.3622788309844882</v>
      </c>
      <c r="J199" s="35">
        <v>4.372417733955186</v>
      </c>
      <c r="K199" s="35">
        <v>4.4694587695245254</v>
      </c>
      <c r="L199" s="35">
        <v>4.1281840008029702</v>
      </c>
      <c r="M199" s="104">
        <f t="shared" si="9"/>
        <v>2031</v>
      </c>
      <c r="N199" s="3"/>
      <c r="O199" s="3"/>
    </row>
    <row r="200" spans="8:15">
      <c r="H200" s="31">
        <v>47939</v>
      </c>
      <c r="I200" s="35">
        <v>4.0806201064584817</v>
      </c>
      <c r="J200" s="35">
        <v>4.0907590094291804</v>
      </c>
      <c r="K200" s="35">
        <v>3.8864545474630345</v>
      </c>
      <c r="L200" s="35">
        <v>4.0049279534276829</v>
      </c>
      <c r="M200" s="104">
        <f t="shared" si="9"/>
        <v>2031</v>
      </c>
      <c r="N200" s="3"/>
      <c r="O200" s="3"/>
    </row>
    <row r="201" spans="8:15">
      <c r="H201" s="31">
        <v>47969</v>
      </c>
      <c r="I201" s="35">
        <v>4.1991438821859477</v>
      </c>
      <c r="J201" s="35">
        <v>4.2092827851566454</v>
      </c>
      <c r="K201" s="35">
        <v>3.8788944962665721</v>
      </c>
      <c r="L201" s="35">
        <v>4.0695671183378499</v>
      </c>
      <c r="M201" s="104">
        <f t="shared" si="9"/>
        <v>2031</v>
      </c>
      <c r="N201" s="3"/>
      <c r="O201" s="3"/>
    </row>
    <row r="202" spans="8:15">
      <c r="H202" s="31">
        <v>48000</v>
      </c>
      <c r="I202" s="35">
        <v>4.2288508678900945</v>
      </c>
      <c r="J202" s="35">
        <v>4.2389897708607922</v>
      </c>
      <c r="K202" s="35">
        <v>4.0000624401002947</v>
      </c>
      <c r="L202" s="35">
        <v>4.1090130683529056</v>
      </c>
      <c r="M202" s="104">
        <f t="shared" si="9"/>
        <v>2031</v>
      </c>
      <c r="N202" s="3"/>
      <c r="O202" s="3"/>
    </row>
    <row r="203" spans="8:15">
      <c r="H203" s="31">
        <v>48030</v>
      </c>
      <c r="I203" s="35">
        <v>4.4809039957416612</v>
      </c>
      <c r="J203" s="35">
        <v>4.4910428987123598</v>
      </c>
      <c r="K203" s="35">
        <v>4.1893226258747633</v>
      </c>
      <c r="L203" s="35">
        <v>4.2732206363545115</v>
      </c>
      <c r="M203" s="104">
        <f t="shared" si="9"/>
        <v>2031</v>
      </c>
      <c r="N203" s="3"/>
      <c r="O203" s="3"/>
    </row>
    <row r="204" spans="8:15">
      <c r="H204" s="31">
        <v>48061</v>
      </c>
      <c r="I204" s="35">
        <v>4.5698221747946874</v>
      </c>
      <c r="J204" s="35">
        <v>4.5799610777653861</v>
      </c>
      <c r="K204" s="35">
        <v>4.325610672101412</v>
      </c>
      <c r="L204" s="35">
        <v>4.361246331426277</v>
      </c>
      <c r="M204" s="104">
        <f t="shared" si="9"/>
        <v>2031</v>
      </c>
      <c r="N204" s="3"/>
      <c r="O204" s="3"/>
    </row>
    <row r="205" spans="8:15">
      <c r="H205" s="31">
        <v>48092</v>
      </c>
      <c r="I205" s="35">
        <v>4.5105095924161009</v>
      </c>
      <c r="J205" s="35">
        <v>4.5206484953867987</v>
      </c>
      <c r="K205" s="35">
        <v>4.090938397975588</v>
      </c>
      <c r="L205" s="35">
        <v>4.312566214995484</v>
      </c>
      <c r="M205" s="104">
        <f t="shared" si="9"/>
        <v>2031</v>
      </c>
      <c r="N205" s="3"/>
      <c r="O205" s="3"/>
    </row>
    <row r="206" spans="8:15">
      <c r="H206" s="31">
        <v>48122</v>
      </c>
      <c r="I206" s="35">
        <v>4.4511970100375144</v>
      </c>
      <c r="J206" s="35">
        <v>4.4613359130082131</v>
      </c>
      <c r="K206" s="35">
        <v>4.1969344582438053</v>
      </c>
      <c r="L206" s="35">
        <v>4.3341460604235671</v>
      </c>
      <c r="M206" s="104">
        <f t="shared" si="9"/>
        <v>2031</v>
      </c>
      <c r="N206" s="3"/>
      <c r="O206" s="3"/>
    </row>
    <row r="207" spans="8:15">
      <c r="H207" s="31">
        <v>48153</v>
      </c>
      <c r="I207" s="35">
        <v>4.6439375555104938</v>
      </c>
      <c r="J207" s="35">
        <v>4.6540764584811916</v>
      </c>
      <c r="K207" s="35">
        <v>4.8555909734425038</v>
      </c>
      <c r="L207" s="35">
        <v>4.3568299909665757</v>
      </c>
      <c r="M207" s="104">
        <f t="shared" si="9"/>
        <v>2031</v>
      </c>
      <c r="N207" s="3"/>
      <c r="O207" s="3"/>
    </row>
    <row r="208" spans="8:15">
      <c r="H208" s="31">
        <v>48183</v>
      </c>
      <c r="I208" s="35">
        <v>4.8959906833620606</v>
      </c>
      <c r="J208" s="35">
        <v>4.9061295863327592</v>
      </c>
      <c r="K208" s="35">
        <v>5.2493867909021041</v>
      </c>
      <c r="L208" s="35">
        <v>4.5737325303623404</v>
      </c>
      <c r="M208" s="104">
        <f t="shared" si="9"/>
        <v>2031</v>
      </c>
      <c r="N208" s="3"/>
      <c r="O208" s="3"/>
    </row>
    <row r="209" spans="8:15">
      <c r="H209" s="31">
        <v>48214</v>
      </c>
      <c r="I209" s="35">
        <v>4.928131005779175</v>
      </c>
      <c r="J209" s="35">
        <v>4.9382699087498736</v>
      </c>
      <c r="K209" s="35">
        <v>5.3027213986579733</v>
      </c>
      <c r="L209" s="35">
        <v>4.6607545116932654</v>
      </c>
      <c r="M209" s="104">
        <f t="shared" si="9"/>
        <v>2032</v>
      </c>
      <c r="N209" s="3"/>
      <c r="O209" s="3"/>
    </row>
    <row r="210" spans="8:15">
      <c r="H210" s="31">
        <v>48245</v>
      </c>
      <c r="I210" s="35">
        <v>4.8523934005880562</v>
      </c>
      <c r="J210" s="35">
        <v>4.8625323035587549</v>
      </c>
      <c r="K210" s="35">
        <v>5.1943951856237227</v>
      </c>
      <c r="L210" s="35">
        <v>4.5732306734919197</v>
      </c>
      <c r="M210" s="104">
        <f t="shared" si="9"/>
        <v>2032</v>
      </c>
      <c r="N210" s="3"/>
      <c r="O210" s="3"/>
    </row>
    <row r="211" spans="8:15">
      <c r="H211" s="31">
        <v>48274</v>
      </c>
      <c r="I211" s="35">
        <v>4.7312335100882086</v>
      </c>
      <c r="J211" s="35">
        <v>4.7413724130589063</v>
      </c>
      <c r="K211" s="35">
        <v>4.8306842294322401</v>
      </c>
      <c r="L211" s="35">
        <v>4.4934354310950511</v>
      </c>
      <c r="M211" s="104">
        <f t="shared" si="9"/>
        <v>2032</v>
      </c>
      <c r="N211" s="3"/>
      <c r="O211" s="3"/>
    </row>
    <row r="212" spans="8:15">
      <c r="H212" s="31">
        <v>48305</v>
      </c>
      <c r="I212" s="35">
        <v>4.3827594149852995</v>
      </c>
      <c r="J212" s="35">
        <v>4.3928983179559973</v>
      </c>
      <c r="K212" s="35">
        <v>4.1497618100247795</v>
      </c>
      <c r="L212" s="35">
        <v>4.3040346481983338</v>
      </c>
      <c r="M212" s="104">
        <f t="shared" si="9"/>
        <v>2032</v>
      </c>
      <c r="N212" s="3"/>
      <c r="O212" s="3"/>
    </row>
    <row r="213" spans="8:15">
      <c r="H213" s="31">
        <v>48335</v>
      </c>
      <c r="I213" s="35">
        <v>4.3978663804116396</v>
      </c>
      <c r="J213" s="35">
        <v>4.4080052833823382</v>
      </c>
      <c r="K213" s="35">
        <v>4.1497100288522004</v>
      </c>
      <c r="L213" s="35">
        <v>4.2662950115427085</v>
      </c>
      <c r="M213" s="104">
        <f t="shared" si="9"/>
        <v>2032</v>
      </c>
      <c r="N213" s="3"/>
      <c r="O213" s="3"/>
    </row>
    <row r="214" spans="8:15">
      <c r="H214" s="31">
        <v>48366</v>
      </c>
      <c r="I214" s="35">
        <v>4.4281817002940285</v>
      </c>
      <c r="J214" s="35">
        <v>4.4383206032647262</v>
      </c>
      <c r="K214" s="35">
        <v>4.2812859883742052</v>
      </c>
      <c r="L214" s="35">
        <v>4.3063431898022682</v>
      </c>
      <c r="M214" s="104">
        <f t="shared" si="9"/>
        <v>2032</v>
      </c>
      <c r="N214" s="3"/>
      <c r="O214" s="3"/>
    </row>
    <row r="215" spans="8:15">
      <c r="H215" s="31">
        <v>48396</v>
      </c>
      <c r="I215" s="35">
        <v>4.6402875504410428</v>
      </c>
      <c r="J215" s="35">
        <v>4.6504264534117405</v>
      </c>
      <c r="K215" s="35">
        <v>4.4438270890981597</v>
      </c>
      <c r="L215" s="35">
        <v>4.4310044364147343</v>
      </c>
      <c r="M215" s="104">
        <f t="shared" si="9"/>
        <v>2032</v>
      </c>
      <c r="N215" s="3"/>
      <c r="O215" s="3"/>
    </row>
    <row r="216" spans="8:15">
      <c r="H216" s="31">
        <v>48427</v>
      </c>
      <c r="I216" s="35">
        <v>4.7160251556321606</v>
      </c>
      <c r="J216" s="35">
        <v>4.7261640586028593</v>
      </c>
      <c r="K216" s="35">
        <v>4.4824558438417315</v>
      </c>
      <c r="L216" s="35">
        <v>4.5059818528555651</v>
      </c>
      <c r="M216" s="104">
        <f t="shared" si="9"/>
        <v>2032</v>
      </c>
      <c r="N216" s="3"/>
      <c r="O216" s="3"/>
    </row>
    <row r="217" spans="8:15">
      <c r="H217" s="31">
        <v>48458</v>
      </c>
      <c r="I217" s="35">
        <v>4.7463404755145486</v>
      </c>
      <c r="J217" s="35">
        <v>4.7564793784852473</v>
      </c>
      <c r="K217" s="35">
        <v>4.3973275961226541</v>
      </c>
      <c r="L217" s="35">
        <v>4.5460300311151256</v>
      </c>
      <c r="M217" s="104">
        <f t="shared" si="9"/>
        <v>2032</v>
      </c>
      <c r="N217" s="3"/>
      <c r="O217" s="3"/>
    </row>
    <row r="218" spans="8:15">
      <c r="H218" s="31">
        <v>48488</v>
      </c>
      <c r="I218" s="35">
        <v>4.7766557953969384</v>
      </c>
      <c r="J218" s="35">
        <v>4.786794698367637</v>
      </c>
      <c r="K218" s="35">
        <v>4.474740449127534</v>
      </c>
      <c r="L218" s="35">
        <v>4.6563381712335641</v>
      </c>
      <c r="M218" s="104">
        <f t="shared" si="9"/>
        <v>2032</v>
      </c>
      <c r="N218" s="3"/>
      <c r="O218" s="3"/>
    </row>
    <row r="219" spans="8:15">
      <c r="H219" s="31">
        <v>48519</v>
      </c>
      <c r="I219" s="35">
        <v>4.9736546801176118</v>
      </c>
      <c r="J219" s="35">
        <v>4.9837935830883096</v>
      </c>
      <c r="K219" s="35">
        <v>5.1402320791065961</v>
      </c>
      <c r="L219" s="35">
        <v>4.6832376994881066</v>
      </c>
      <c r="M219" s="104">
        <f t="shared" si="9"/>
        <v>2032</v>
      </c>
      <c r="N219" s="3"/>
      <c r="O219" s="3"/>
    </row>
    <row r="220" spans="8:15">
      <c r="H220" s="31">
        <v>48549</v>
      </c>
      <c r="I220" s="35">
        <v>5.1403382449558954</v>
      </c>
      <c r="J220" s="35">
        <v>5.1504771479265941</v>
      </c>
      <c r="K220" s="35">
        <v>5.4420127528941764</v>
      </c>
      <c r="L220" s="35">
        <v>4.8156275419050489</v>
      </c>
      <c r="M220" s="104">
        <f t="shared" si="9"/>
        <v>2032</v>
      </c>
      <c r="N220" s="3"/>
      <c r="O220" s="3"/>
    </row>
    <row r="221" spans="8:15">
      <c r="H221" s="31">
        <v>48580</v>
      </c>
      <c r="I221" s="35">
        <v>4.8926448453817297</v>
      </c>
      <c r="J221" s="35">
        <v>4.9027837483524284</v>
      </c>
      <c r="K221" s="35">
        <v>5.1768413681196064</v>
      </c>
      <c r="L221" s="35">
        <v>4.625624530763826</v>
      </c>
      <c r="M221" s="104">
        <f t="shared" si="9"/>
        <v>2033</v>
      </c>
      <c r="N221" s="3"/>
      <c r="O221" s="3"/>
    </row>
    <row r="222" spans="8:15">
      <c r="H222" s="31">
        <v>48611</v>
      </c>
      <c r="I222" s="35">
        <v>4.8463100588056376</v>
      </c>
      <c r="J222" s="35">
        <v>4.8564489617763353</v>
      </c>
      <c r="K222" s="35">
        <v>5.0978232987647933</v>
      </c>
      <c r="L222" s="35">
        <v>4.567208391046873</v>
      </c>
      <c r="M222" s="104">
        <f t="shared" si="9"/>
        <v>2033</v>
      </c>
      <c r="N222" s="3"/>
      <c r="O222" s="3"/>
    </row>
    <row r="223" spans="8:15">
      <c r="H223" s="31">
        <v>48639</v>
      </c>
      <c r="I223" s="35">
        <v>4.6451542238669781</v>
      </c>
      <c r="J223" s="35">
        <v>4.6552931268376767</v>
      </c>
      <c r="K223" s="35">
        <v>4.7265005102042696</v>
      </c>
      <c r="L223" s="35">
        <v>4.4082201344976415</v>
      </c>
      <c r="M223" s="104">
        <f t="shared" si="9"/>
        <v>2033</v>
      </c>
      <c r="N223" s="3"/>
      <c r="O223" s="3"/>
    </row>
    <row r="224" spans="8:15">
      <c r="H224" s="31">
        <v>48670</v>
      </c>
      <c r="I224" s="35">
        <v>4.4130747348676875</v>
      </c>
      <c r="J224" s="35">
        <v>4.4232136378383862</v>
      </c>
      <c r="K224" s="35">
        <v>4.284082171693445</v>
      </c>
      <c r="L224" s="35">
        <v>4.334045689049483</v>
      </c>
      <c r="M224" s="104">
        <f t="shared" ref="M224:M311" si="10">YEAR(H224)</f>
        <v>2033</v>
      </c>
      <c r="N224" s="3"/>
      <c r="O224" s="3"/>
    </row>
    <row r="225" spans="8:15">
      <c r="H225" s="31">
        <v>48700</v>
      </c>
      <c r="I225" s="35">
        <v>4.4439983889283177</v>
      </c>
      <c r="J225" s="35">
        <v>4.4541372918990163</v>
      </c>
      <c r="K225" s="35">
        <v>4.276159652288932</v>
      </c>
      <c r="L225" s="35">
        <v>4.3119639867509783</v>
      </c>
      <c r="M225" s="104">
        <f t="shared" si="10"/>
        <v>2033</v>
      </c>
      <c r="N225" s="3"/>
      <c r="O225" s="3"/>
    </row>
    <row r="226" spans="8:15">
      <c r="H226" s="31">
        <v>48731</v>
      </c>
      <c r="I226" s="35">
        <v>4.4750234320186557</v>
      </c>
      <c r="J226" s="35">
        <v>4.4851623349893535</v>
      </c>
      <c r="K226" s="35">
        <v>4.3235912063708506</v>
      </c>
      <c r="L226" s="35">
        <v>4.3527147646291269</v>
      </c>
      <c r="M226" s="104">
        <f t="shared" si="10"/>
        <v>2033</v>
      </c>
      <c r="N226" s="3"/>
      <c r="O226" s="3"/>
    </row>
    <row r="227" spans="8:15">
      <c r="H227" s="31">
        <v>48761</v>
      </c>
      <c r="I227" s="35">
        <v>4.6915903994727772</v>
      </c>
      <c r="J227" s="35">
        <v>4.7017293024434759</v>
      </c>
      <c r="K227" s="35">
        <v>4.4894980833124105</v>
      </c>
      <c r="L227" s="35">
        <v>4.4817923517012943</v>
      </c>
      <c r="M227" s="104">
        <f t="shared" si="10"/>
        <v>2033</v>
      </c>
      <c r="N227" s="3"/>
      <c r="O227" s="3"/>
    </row>
    <row r="228" spans="8:15">
      <c r="H228" s="31">
        <v>48792</v>
      </c>
      <c r="I228" s="35">
        <v>4.7534377075940384</v>
      </c>
      <c r="J228" s="35">
        <v>4.763576610564737</v>
      </c>
      <c r="K228" s="35">
        <v>4.5131620791807912</v>
      </c>
      <c r="L228" s="35">
        <v>4.5430188898926023</v>
      </c>
      <c r="M228" s="104">
        <f t="shared" si="10"/>
        <v>2033</v>
      </c>
      <c r="N228" s="3"/>
      <c r="O228" s="3"/>
    </row>
    <row r="229" spans="8:15">
      <c r="H229" s="31">
        <v>48823</v>
      </c>
      <c r="I229" s="35">
        <v>4.7843613616546694</v>
      </c>
      <c r="J229" s="35">
        <v>4.7945002646253672</v>
      </c>
      <c r="K229" s="35">
        <v>4.4262732715940443</v>
      </c>
      <c r="L229" s="35">
        <v>4.5836692963966676</v>
      </c>
      <c r="M229" s="104">
        <f t="shared" si="10"/>
        <v>2033</v>
      </c>
      <c r="N229" s="3"/>
      <c r="O229" s="3"/>
    </row>
    <row r="230" spans="8:15">
      <c r="H230" s="31">
        <v>48853</v>
      </c>
      <c r="I230" s="35">
        <v>4.7998738831998375</v>
      </c>
      <c r="J230" s="35">
        <v>4.8100127861705362</v>
      </c>
      <c r="K230" s="35">
        <v>4.4737048256759628</v>
      </c>
      <c r="L230" s="35">
        <v>4.6793232158988252</v>
      </c>
      <c r="M230" s="104">
        <f t="shared" si="10"/>
        <v>2033</v>
      </c>
      <c r="N230" s="3"/>
      <c r="O230" s="3"/>
    </row>
    <row r="231" spans="8:15">
      <c r="H231" s="31">
        <v>48884</v>
      </c>
      <c r="I231" s="35">
        <v>5.1092118128358512</v>
      </c>
      <c r="J231" s="35">
        <v>5.1193507158065499</v>
      </c>
      <c r="K231" s="35">
        <v>5.2637819568789315</v>
      </c>
      <c r="L231" s="35">
        <v>4.8174342266385626</v>
      </c>
      <c r="M231" s="104">
        <f t="shared" si="10"/>
        <v>2033</v>
      </c>
      <c r="N231" s="3"/>
      <c r="O231" s="3"/>
    </row>
    <row r="232" spans="8:15">
      <c r="H232" s="31">
        <v>48914</v>
      </c>
      <c r="I232" s="35">
        <v>5.5733707908344323</v>
      </c>
      <c r="J232" s="35">
        <v>5.5835096938051301</v>
      </c>
      <c r="K232" s="35">
        <v>5.8879004299677611</v>
      </c>
      <c r="L232" s="35">
        <v>5.2443136806182871</v>
      </c>
      <c r="M232" s="104">
        <f t="shared" si="10"/>
        <v>2033</v>
      </c>
      <c r="N232" s="3"/>
      <c r="O232" s="3"/>
    </row>
    <row r="233" spans="8:15">
      <c r="H233" s="31">
        <v>48945</v>
      </c>
      <c r="I233" s="35">
        <v>5.5958791554293823</v>
      </c>
      <c r="J233" s="35">
        <v>5.6060180584000809</v>
      </c>
      <c r="K233" s="35">
        <v>5.9467756231895326</v>
      </c>
      <c r="L233" s="35">
        <v>5.3218003814112214</v>
      </c>
      <c r="M233" s="104">
        <f t="shared" si="10"/>
        <v>2034</v>
      </c>
      <c r="N233" s="3"/>
      <c r="O233" s="3"/>
    </row>
    <row r="234" spans="8:15">
      <c r="H234" s="31">
        <v>48976</v>
      </c>
      <c r="I234" s="35">
        <v>5.3272996157355772</v>
      </c>
      <c r="J234" s="35">
        <v>5.3374385187062758</v>
      </c>
      <c r="K234" s="35">
        <v>5.6886464778856389</v>
      </c>
      <c r="L234" s="35">
        <v>5.0433701897018972</v>
      </c>
      <c r="M234" s="104">
        <f t="shared" si="10"/>
        <v>2034</v>
      </c>
      <c r="N234" s="3"/>
      <c r="O234" s="3"/>
    </row>
    <row r="235" spans="8:15">
      <c r="H235" s="31">
        <v>49004</v>
      </c>
      <c r="I235" s="35">
        <v>4.8535086799148335</v>
      </c>
      <c r="J235" s="35">
        <v>4.8636475828855321</v>
      </c>
      <c r="K235" s="35">
        <v>4.9304147678184576</v>
      </c>
      <c r="L235" s="35">
        <v>4.6144833082404899</v>
      </c>
      <c r="M235" s="104">
        <f t="shared" si="10"/>
        <v>2034</v>
      </c>
      <c r="N235" s="3"/>
      <c r="O235" s="3"/>
    </row>
    <row r="236" spans="8:15">
      <c r="H236" s="31">
        <v>49035</v>
      </c>
      <c r="I236" s="35">
        <v>4.5850305292507354</v>
      </c>
      <c r="J236" s="35">
        <v>4.5951694322214331</v>
      </c>
      <c r="K236" s="35">
        <v>4.4061303954610018</v>
      </c>
      <c r="L236" s="35">
        <v>4.5042755394961356</v>
      </c>
      <c r="M236" s="104">
        <f t="shared" si="10"/>
        <v>2034</v>
      </c>
      <c r="N236" s="3"/>
      <c r="O236" s="3"/>
    </row>
    <row r="237" spans="8:15">
      <c r="H237" s="31">
        <v>49065</v>
      </c>
      <c r="I237" s="35">
        <v>4.5533971519821552</v>
      </c>
      <c r="J237" s="35">
        <v>4.5635360549528539</v>
      </c>
      <c r="K237" s="35">
        <v>4.3738189437720099</v>
      </c>
      <c r="L237" s="35">
        <v>4.4202646993877348</v>
      </c>
      <c r="M237" s="104">
        <f t="shared" si="10"/>
        <v>2034</v>
      </c>
      <c r="N237" s="3"/>
      <c r="O237" s="3"/>
    </row>
    <row r="238" spans="8:15">
      <c r="H238" s="31">
        <v>49096</v>
      </c>
      <c r="I238" s="35">
        <v>4.6007458288553185</v>
      </c>
      <c r="J238" s="35">
        <v>4.6108847318260162</v>
      </c>
      <c r="K238" s="35">
        <v>4.4383900659774174</v>
      </c>
      <c r="L238" s="35">
        <v>4.4771752684934256</v>
      </c>
      <c r="M238" s="104">
        <f t="shared" si="10"/>
        <v>2034</v>
      </c>
      <c r="N238" s="3"/>
      <c r="O238" s="3"/>
    </row>
    <row r="239" spans="8:15">
      <c r="H239" s="31">
        <v>49126</v>
      </c>
      <c r="I239" s="35">
        <v>4.9008573567879949</v>
      </c>
      <c r="J239" s="35">
        <v>4.9109962597586936</v>
      </c>
      <c r="K239" s="35">
        <v>4.6883895671864826</v>
      </c>
      <c r="L239" s="35">
        <v>4.6889588678109009</v>
      </c>
      <c r="M239" s="104">
        <f t="shared" si="10"/>
        <v>2034</v>
      </c>
      <c r="N239" s="3"/>
      <c r="O239" s="3"/>
    </row>
    <row r="240" spans="8:15">
      <c r="H240" s="31">
        <v>49157</v>
      </c>
      <c r="I240" s="35">
        <v>4.9956560995640276</v>
      </c>
      <c r="J240" s="35">
        <v>5.0057950025347262</v>
      </c>
      <c r="K240" s="35">
        <v>4.7690646340638079</v>
      </c>
      <c r="L240" s="35">
        <v>4.7828061025795439</v>
      </c>
      <c r="M240" s="104">
        <f t="shared" si="10"/>
        <v>2034</v>
      </c>
      <c r="N240" s="3"/>
      <c r="O240" s="3"/>
    </row>
    <row r="241" spans="8:15">
      <c r="H241" s="31">
        <v>49188</v>
      </c>
      <c r="I241" s="35">
        <v>4.9640227222954483</v>
      </c>
      <c r="J241" s="35">
        <v>4.974161625266146</v>
      </c>
      <c r="K241" s="35">
        <v>4.5593508851208258</v>
      </c>
      <c r="L241" s="35">
        <v>4.7615273712737123</v>
      </c>
      <c r="M241" s="104">
        <f t="shared" si="10"/>
        <v>2034</v>
      </c>
      <c r="N241" s="3"/>
      <c r="O241" s="3"/>
    </row>
    <row r="242" spans="8:15">
      <c r="H242" s="31">
        <v>49218</v>
      </c>
      <c r="I242" s="35">
        <v>4.9324907340565751</v>
      </c>
      <c r="J242" s="35">
        <v>4.9426296370272738</v>
      </c>
      <c r="K242" s="35">
        <v>4.6157923632314048</v>
      </c>
      <c r="L242" s="35">
        <v>4.8106089732008437</v>
      </c>
      <c r="M242" s="104">
        <f t="shared" si="10"/>
        <v>2034</v>
      </c>
      <c r="N242" s="3"/>
      <c r="O242" s="3"/>
    </row>
    <row r="243" spans="8:15">
      <c r="H243" s="31">
        <v>49249</v>
      </c>
      <c r="I243" s="35">
        <v>5.2483175615938364</v>
      </c>
      <c r="J243" s="35">
        <v>5.2584564645645342</v>
      </c>
      <c r="K243" s="35">
        <v>5.6080231921808927</v>
      </c>
      <c r="L243" s="35">
        <v>4.9551437518819625</v>
      </c>
      <c r="M243" s="104">
        <f t="shared" si="10"/>
        <v>2034</v>
      </c>
      <c r="N243" s="3"/>
      <c r="O243" s="3"/>
    </row>
    <row r="244" spans="8:15">
      <c r="H244" s="31">
        <v>49279</v>
      </c>
      <c r="I244" s="35">
        <v>5.8485406174591912</v>
      </c>
      <c r="J244" s="35">
        <v>5.8586795204298898</v>
      </c>
      <c r="K244" s="35">
        <v>6.4227481615312332</v>
      </c>
      <c r="L244" s="35">
        <v>5.5167215898825654</v>
      </c>
      <c r="M244" s="104">
        <f t="shared" si="10"/>
        <v>2034</v>
      </c>
      <c r="N244" s="3"/>
      <c r="O244" s="3"/>
    </row>
    <row r="245" spans="8:15">
      <c r="H245" s="31">
        <v>49310</v>
      </c>
      <c r="I245" s="35">
        <v>5.8749017651830071</v>
      </c>
      <c r="J245" s="35">
        <v>5.8850406681537057</v>
      </c>
      <c r="K245" s="35">
        <v>6.4421143200755973</v>
      </c>
      <c r="L245" s="35">
        <v>5.5980224028906953</v>
      </c>
      <c r="M245" s="104">
        <f t="shared" si="10"/>
        <v>2035</v>
      </c>
      <c r="N245" s="3"/>
      <c r="O245" s="3"/>
    </row>
    <row r="246" spans="8:15">
      <c r="H246" s="31">
        <v>49341</v>
      </c>
      <c r="I246" s="35">
        <v>5.7297126746426041</v>
      </c>
      <c r="J246" s="35">
        <v>5.7398515776133028</v>
      </c>
      <c r="K246" s="35">
        <v>6.2115327585834743</v>
      </c>
      <c r="L246" s="35">
        <v>5.4417441734417347</v>
      </c>
      <c r="M246" s="104">
        <f t="shared" si="10"/>
        <v>2035</v>
      </c>
      <c r="N246" s="3"/>
      <c r="O246" s="3"/>
    </row>
    <row r="247" spans="8:15">
      <c r="H247" s="31">
        <v>49369</v>
      </c>
      <c r="I247" s="35">
        <v>5.1975216577106353</v>
      </c>
      <c r="J247" s="35">
        <v>5.207660560681334</v>
      </c>
      <c r="K247" s="35">
        <v>5.1820194853774568</v>
      </c>
      <c r="L247" s="35">
        <v>4.9550433805078793</v>
      </c>
      <c r="M247" s="104">
        <f t="shared" si="10"/>
        <v>2035</v>
      </c>
      <c r="N247" s="3"/>
      <c r="O247" s="3"/>
    </row>
    <row r="248" spans="8:15">
      <c r="H248" s="31">
        <v>49400</v>
      </c>
      <c r="I248" s="35">
        <v>4.794398875595661</v>
      </c>
      <c r="J248" s="35">
        <v>4.8045377785663588</v>
      </c>
      <c r="K248" s="35">
        <v>4.5313890519284277</v>
      </c>
      <c r="L248" s="35">
        <v>4.7115424269798254</v>
      </c>
      <c r="M248" s="104">
        <f t="shared" si="10"/>
        <v>2035</v>
      </c>
      <c r="N248" s="3"/>
      <c r="O248" s="3"/>
    </row>
    <row r="249" spans="8:15">
      <c r="H249" s="31">
        <v>49430</v>
      </c>
      <c r="I249" s="35">
        <v>4.7782780198722499</v>
      </c>
      <c r="J249" s="35">
        <v>4.7884169228429485</v>
      </c>
      <c r="K249" s="35">
        <v>4.4737048256759628</v>
      </c>
      <c r="L249" s="35">
        <v>4.6428884071062928</v>
      </c>
      <c r="M249" s="104">
        <f t="shared" si="10"/>
        <v>2035</v>
      </c>
      <c r="N249" s="3"/>
      <c r="O249" s="3"/>
    </row>
    <row r="250" spans="8:15">
      <c r="H250" s="31">
        <v>49461</v>
      </c>
      <c r="I250" s="35">
        <v>4.8105197313190722</v>
      </c>
      <c r="J250" s="35">
        <v>4.8206586342897699</v>
      </c>
      <c r="K250" s="35">
        <v>4.5643218776883625</v>
      </c>
      <c r="L250" s="35">
        <v>4.684843641473452</v>
      </c>
      <c r="M250" s="104">
        <f t="shared" si="10"/>
        <v>2035</v>
      </c>
      <c r="N250" s="3"/>
      <c r="O250" s="3"/>
    </row>
    <row r="251" spans="8:15">
      <c r="H251" s="31">
        <v>49491</v>
      </c>
      <c r="I251" s="35">
        <v>5.0846756676467608</v>
      </c>
      <c r="J251" s="35">
        <v>5.0948145706174595</v>
      </c>
      <c r="K251" s="35">
        <v>4.7784888074730976</v>
      </c>
      <c r="L251" s="35">
        <v>4.8709321690253935</v>
      </c>
      <c r="M251" s="104">
        <f t="shared" si="10"/>
        <v>2035</v>
      </c>
      <c r="N251" s="3"/>
      <c r="O251" s="3"/>
    </row>
    <row r="252" spans="8:15">
      <c r="H252" s="31">
        <v>49522</v>
      </c>
      <c r="I252" s="35">
        <v>5.1652799462638148</v>
      </c>
      <c r="J252" s="35">
        <v>5.1754188492345135</v>
      </c>
      <c r="K252" s="35">
        <v>4.8443544589929672</v>
      </c>
      <c r="L252" s="35">
        <v>4.9507274114222621</v>
      </c>
      <c r="M252" s="104">
        <f t="shared" si="10"/>
        <v>2035</v>
      </c>
      <c r="N252" s="3"/>
      <c r="O252" s="3"/>
    </row>
    <row r="253" spans="8:15">
      <c r="H253" s="31">
        <v>49553</v>
      </c>
      <c r="I253" s="35">
        <v>5.1652799462638148</v>
      </c>
      <c r="J253" s="35">
        <v>5.1754188492345135</v>
      </c>
      <c r="K253" s="35">
        <v>4.6796385490207131</v>
      </c>
      <c r="L253" s="35">
        <v>4.9607645488306735</v>
      </c>
      <c r="M253" s="104">
        <f t="shared" si="10"/>
        <v>2035</v>
      </c>
      <c r="N253" s="3"/>
      <c r="O253" s="3"/>
    </row>
    <row r="254" spans="8:15">
      <c r="H254" s="31">
        <v>49583</v>
      </c>
      <c r="I254" s="35">
        <v>5.100796523370172</v>
      </c>
      <c r="J254" s="35">
        <v>5.1109354263408697</v>
      </c>
      <c r="K254" s="35">
        <v>4.8114216332330315</v>
      </c>
      <c r="L254" s="35">
        <v>4.9772254541804672</v>
      </c>
      <c r="M254" s="104">
        <f t="shared" si="10"/>
        <v>2035</v>
      </c>
      <c r="N254" s="3"/>
      <c r="O254" s="3"/>
    </row>
    <row r="255" spans="8:15">
      <c r="H255" s="31">
        <v>49614</v>
      </c>
      <c r="I255" s="35">
        <v>5.2943481810808075</v>
      </c>
      <c r="J255" s="35">
        <v>5.3044870840515062</v>
      </c>
      <c r="K255" s="35">
        <v>5.5526173375218821</v>
      </c>
      <c r="L255" s="35">
        <v>5.0007123557161499</v>
      </c>
      <c r="M255" s="104">
        <f t="shared" si="10"/>
        <v>2035</v>
      </c>
      <c r="N255" s="3"/>
      <c r="O255" s="3"/>
    </row>
    <row r="256" spans="8:15">
      <c r="H256" s="31">
        <v>49644</v>
      </c>
      <c r="I256" s="35">
        <v>5.7619543860894256</v>
      </c>
      <c r="J256" s="35">
        <v>5.7720932890601233</v>
      </c>
      <c r="K256" s="35">
        <v>6.1620817387709925</v>
      </c>
      <c r="L256" s="35">
        <v>5.4310044364147343</v>
      </c>
      <c r="M256" s="104">
        <f t="shared" si="10"/>
        <v>2035</v>
      </c>
      <c r="N256" s="3"/>
      <c r="O256" s="3"/>
    </row>
    <row r="257" spans="8:15">
      <c r="H257" s="31">
        <v>49675</v>
      </c>
      <c r="I257" s="35">
        <v>5.7844627506843764</v>
      </c>
      <c r="J257" s="35">
        <v>5.7946016536550742</v>
      </c>
      <c r="K257" s="35">
        <v>6.1903542589988625</v>
      </c>
      <c r="L257" s="35">
        <v>5.5084911372076686</v>
      </c>
      <c r="M257" s="104">
        <f t="shared" si="10"/>
        <v>2036</v>
      </c>
      <c r="N257" s="3"/>
      <c r="O257" s="3"/>
    </row>
    <row r="258" spans="8:15">
      <c r="H258" s="31">
        <v>49706</v>
      </c>
      <c r="I258" s="35">
        <v>5.4881026168508571</v>
      </c>
      <c r="J258" s="35">
        <v>5.4982415198215548</v>
      </c>
      <c r="K258" s="35">
        <v>5.8035488998373612</v>
      </c>
      <c r="L258" s="35">
        <v>5.202559188999297</v>
      </c>
      <c r="M258" s="104">
        <f t="shared" si="10"/>
        <v>2036</v>
      </c>
      <c r="N258" s="3"/>
      <c r="O258" s="3"/>
    </row>
    <row r="259" spans="8:15">
      <c r="H259" s="31">
        <v>49735</v>
      </c>
      <c r="I259" s="35">
        <v>5.2245925286424013</v>
      </c>
      <c r="J259" s="35">
        <v>5.2347314316130991</v>
      </c>
      <c r="K259" s="35">
        <v>5.1980716488767964</v>
      </c>
      <c r="L259" s="35">
        <v>4.9818425373883368</v>
      </c>
      <c r="M259" s="104">
        <f t="shared" si="10"/>
        <v>2036</v>
      </c>
      <c r="N259" s="3"/>
      <c r="O259" s="3"/>
    </row>
    <row r="260" spans="8:15">
      <c r="H260" s="31">
        <v>49766</v>
      </c>
      <c r="I260" s="35">
        <v>4.8624309145290479</v>
      </c>
      <c r="J260" s="35">
        <v>4.8725698174997465</v>
      </c>
      <c r="K260" s="35">
        <v>4.5506516481276353</v>
      </c>
      <c r="L260" s="35">
        <v>4.7788916189902642</v>
      </c>
      <c r="M260" s="104">
        <f t="shared" si="10"/>
        <v>2036</v>
      </c>
      <c r="N260" s="3"/>
      <c r="O260" s="3"/>
    </row>
    <row r="261" spans="8:15">
      <c r="H261" s="31">
        <v>49796</v>
      </c>
      <c r="I261" s="35">
        <v>4.8459045026868095</v>
      </c>
      <c r="J261" s="35">
        <v>4.8560434056575073</v>
      </c>
      <c r="K261" s="35">
        <v>4.5254342170818989</v>
      </c>
      <c r="L261" s="35">
        <v>4.709836113620395</v>
      </c>
      <c r="M261" s="104">
        <f t="shared" si="10"/>
        <v>2036</v>
      </c>
      <c r="N261" s="3"/>
      <c r="O261" s="3"/>
    </row>
    <row r="262" spans="8:15">
      <c r="H262" s="31">
        <v>49827</v>
      </c>
      <c r="I262" s="35">
        <v>4.8788559373415792</v>
      </c>
      <c r="J262" s="35">
        <v>4.8889948403122778</v>
      </c>
      <c r="K262" s="35">
        <v>4.6178636101345472</v>
      </c>
      <c r="L262" s="35">
        <v>4.7524939476061432</v>
      </c>
      <c r="M262" s="104">
        <f t="shared" si="10"/>
        <v>2036</v>
      </c>
      <c r="N262" s="3"/>
      <c r="O262" s="3"/>
    </row>
    <row r="263" spans="8:15">
      <c r="H263" s="31">
        <v>49857</v>
      </c>
      <c r="I263" s="35">
        <v>5.1422646365203288</v>
      </c>
      <c r="J263" s="35">
        <v>5.1524035394910266</v>
      </c>
      <c r="K263" s="35">
        <v>4.7944891897998581</v>
      </c>
      <c r="L263" s="35">
        <v>4.9279431095051685</v>
      </c>
      <c r="M263" s="104">
        <f t="shared" si="10"/>
        <v>2036</v>
      </c>
      <c r="N263" s="3"/>
      <c r="O263" s="3"/>
    </row>
    <row r="264" spans="8:15">
      <c r="H264" s="31">
        <v>49888</v>
      </c>
      <c r="I264" s="35">
        <v>5.20816750582987</v>
      </c>
      <c r="J264" s="35">
        <v>5.2183064088005677</v>
      </c>
      <c r="K264" s="35">
        <v>4.8617529329793481</v>
      </c>
      <c r="L264" s="35">
        <v>4.9931845026598412</v>
      </c>
      <c r="M264" s="104">
        <f t="shared" si="10"/>
        <v>2036</v>
      </c>
      <c r="N264" s="3"/>
      <c r="O264" s="3"/>
    </row>
    <row r="265" spans="8:15">
      <c r="H265" s="31">
        <v>49919</v>
      </c>
      <c r="I265" s="35">
        <v>5.2411189404846397</v>
      </c>
      <c r="J265" s="35">
        <v>5.2512578434553383</v>
      </c>
      <c r="K265" s="35">
        <v>4.7188368966626495</v>
      </c>
      <c r="L265" s="35">
        <v>5.0358423366455884</v>
      </c>
      <c r="M265" s="104">
        <f t="shared" si="10"/>
        <v>2036</v>
      </c>
      <c r="N265" s="3"/>
      <c r="O265" s="3"/>
    </row>
    <row r="266" spans="8:15">
      <c r="H266" s="31">
        <v>49949</v>
      </c>
      <c r="I266" s="35">
        <v>5.2245925286424013</v>
      </c>
      <c r="J266" s="35">
        <v>5.2347314316130991</v>
      </c>
      <c r="K266" s="35">
        <v>4.8869703640250846</v>
      </c>
      <c r="L266" s="35">
        <v>5.0997789019371682</v>
      </c>
      <c r="M266" s="104">
        <f t="shared" si="10"/>
        <v>2036</v>
      </c>
      <c r="N266" s="3"/>
      <c r="O266" s="3"/>
    </row>
    <row r="267" spans="8:15">
      <c r="H267" s="31">
        <v>49980</v>
      </c>
      <c r="I267" s="35">
        <v>5.4715762050086179</v>
      </c>
      <c r="J267" s="35">
        <v>5.4817151079793165</v>
      </c>
      <c r="K267" s="35">
        <v>5.6354154324749253</v>
      </c>
      <c r="L267" s="35">
        <v>5.1761615176151761</v>
      </c>
      <c r="M267" s="104">
        <f t="shared" si="10"/>
        <v>2036</v>
      </c>
      <c r="N267" s="3"/>
      <c r="O267" s="3"/>
    </row>
    <row r="268" spans="8:15">
      <c r="H268" s="31">
        <v>50010</v>
      </c>
      <c r="I268" s="35">
        <v>6.0642964726756565</v>
      </c>
      <c r="J268" s="35">
        <v>6.0744353756463543</v>
      </c>
      <c r="K268" s="35">
        <v>6.4678495628471193</v>
      </c>
      <c r="L268" s="35">
        <v>5.7303118739335543</v>
      </c>
      <c r="M268" s="104">
        <f t="shared" si="10"/>
        <v>2036</v>
      </c>
      <c r="N268" s="3"/>
      <c r="O268" s="3"/>
    </row>
    <row r="269" spans="8:15">
      <c r="H269" s="31">
        <v>50041</v>
      </c>
      <c r="I269" s="35">
        <v>6.0910631765183014</v>
      </c>
      <c r="J269" s="35">
        <v>6.1012020794889992</v>
      </c>
      <c r="K269" s="35">
        <v>6.5004199203990041</v>
      </c>
      <c r="L269" s="35">
        <v>5.8120141724380208</v>
      </c>
      <c r="M269" s="104">
        <f t="shared" si="10"/>
        <v>2037</v>
      </c>
      <c r="N269" s="3"/>
      <c r="O269" s="3"/>
    </row>
    <row r="270" spans="8:15">
      <c r="H270" s="31">
        <v>50072</v>
      </c>
      <c r="I270" s="35">
        <v>6.0070116708912096</v>
      </c>
      <c r="J270" s="35">
        <v>6.0171505738619082</v>
      </c>
      <c r="K270" s="35">
        <v>6.337361007949263</v>
      </c>
      <c r="L270" s="35">
        <v>5.7162598815617782</v>
      </c>
      <c r="M270" s="104">
        <f t="shared" si="10"/>
        <v>2037</v>
      </c>
      <c r="N270" s="3"/>
      <c r="O270" s="3"/>
    </row>
    <row r="271" spans="8:15">
      <c r="H271" s="31">
        <v>50100</v>
      </c>
      <c r="I271" s="35">
        <v>5.5195332160600232</v>
      </c>
      <c r="J271" s="35">
        <v>5.529672119030721</v>
      </c>
      <c r="K271" s="35">
        <v>5.4701817107768882</v>
      </c>
      <c r="L271" s="35">
        <v>5.2738228645990164</v>
      </c>
      <c r="M271" s="104">
        <f t="shared" si="10"/>
        <v>2037</v>
      </c>
      <c r="N271" s="3"/>
      <c r="O271" s="3"/>
    </row>
    <row r="272" spans="8:15">
      <c r="H272" s="31">
        <v>50131</v>
      </c>
      <c r="I272" s="35">
        <v>5.1664966146202982</v>
      </c>
      <c r="J272" s="35">
        <v>5.1766355175909968</v>
      </c>
      <c r="K272" s="35">
        <v>4.8778050964786868</v>
      </c>
      <c r="L272" s="35">
        <v>5.0799053698685137</v>
      </c>
      <c r="M272" s="104">
        <f t="shared" si="10"/>
        <v>2037</v>
      </c>
      <c r="N272" s="3"/>
      <c r="O272" s="3"/>
    </row>
    <row r="273" spans="8:15">
      <c r="H273" s="31">
        <v>50161</v>
      </c>
      <c r="I273" s="35">
        <v>5.1664966146202982</v>
      </c>
      <c r="J273" s="35">
        <v>5.1766355175909968</v>
      </c>
      <c r="K273" s="35">
        <v>4.8434223978865534</v>
      </c>
      <c r="L273" s="35">
        <v>5.027210398474355</v>
      </c>
      <c r="M273" s="104">
        <f t="shared" si="10"/>
        <v>2037</v>
      </c>
      <c r="N273" s="3"/>
      <c r="O273" s="3"/>
    </row>
    <row r="274" spans="8:15">
      <c r="H274" s="31">
        <v>50192</v>
      </c>
      <c r="I274" s="35">
        <v>5.2000563834533109</v>
      </c>
      <c r="J274" s="35">
        <v>5.2101952864240095</v>
      </c>
      <c r="K274" s="35">
        <v>4.9464669313177971</v>
      </c>
      <c r="L274" s="35">
        <v>5.0704704607046072</v>
      </c>
      <c r="M274" s="104">
        <f t="shared" si="10"/>
        <v>2037</v>
      </c>
      <c r="N274" s="3"/>
      <c r="O274" s="3"/>
    </row>
    <row r="275" spans="8:15">
      <c r="H275" s="31">
        <v>50222</v>
      </c>
      <c r="I275" s="35">
        <v>5.5362624059616756</v>
      </c>
      <c r="J275" s="35">
        <v>5.5464013089323734</v>
      </c>
      <c r="K275" s="35">
        <v>5.2384091823154595</v>
      </c>
      <c r="L275" s="35">
        <v>5.3179862691960249</v>
      </c>
      <c r="M275" s="104">
        <f t="shared" si="10"/>
        <v>2037</v>
      </c>
      <c r="N275" s="3"/>
      <c r="O275" s="3"/>
    </row>
    <row r="276" spans="8:15">
      <c r="H276" s="31">
        <v>50253</v>
      </c>
      <c r="I276" s="35">
        <v>5.637144490520126</v>
      </c>
      <c r="J276" s="35">
        <v>5.6472833934908246</v>
      </c>
      <c r="K276" s="35">
        <v>5.324210585278057</v>
      </c>
      <c r="L276" s="35">
        <v>5.4178557864097154</v>
      </c>
      <c r="M276" s="104">
        <f t="shared" si="10"/>
        <v>2037</v>
      </c>
      <c r="N276" s="3"/>
      <c r="O276" s="3"/>
    </row>
    <row r="277" spans="8:15">
      <c r="H277" s="31">
        <v>50284</v>
      </c>
      <c r="I277" s="35">
        <v>5.6035847216871133</v>
      </c>
      <c r="J277" s="35">
        <v>5.6137236246578119</v>
      </c>
      <c r="K277" s="35">
        <v>5.1182250807607277</v>
      </c>
      <c r="L277" s="35">
        <v>5.3946699989962861</v>
      </c>
      <c r="M277" s="104">
        <f t="shared" si="10"/>
        <v>2037</v>
      </c>
      <c r="N277" s="3"/>
      <c r="O277" s="3"/>
    </row>
    <row r="278" spans="8:15">
      <c r="H278" s="31">
        <v>50314</v>
      </c>
      <c r="I278" s="35">
        <v>5.5699235638243945</v>
      </c>
      <c r="J278" s="35">
        <v>5.5800624667950931</v>
      </c>
      <c r="K278" s="35">
        <v>5.1610998916557378</v>
      </c>
      <c r="L278" s="35">
        <v>5.4416438020676496</v>
      </c>
      <c r="M278" s="104">
        <f t="shared" si="10"/>
        <v>2037</v>
      </c>
      <c r="N278" s="3"/>
      <c r="O278" s="3"/>
    </row>
    <row r="279" spans="8:15">
      <c r="H279" s="31">
        <v>50345</v>
      </c>
      <c r="I279" s="35">
        <v>5.8389086596370277</v>
      </c>
      <c r="J279" s="35">
        <v>5.8490475626077254</v>
      </c>
      <c r="K279" s="35">
        <v>6.0454187569516007</v>
      </c>
      <c r="L279" s="35">
        <v>5.5398070059219107</v>
      </c>
      <c r="M279" s="104">
        <f t="shared" si="10"/>
        <v>2037</v>
      </c>
      <c r="N279" s="3"/>
      <c r="O279" s="3"/>
    </row>
    <row r="280" spans="8:15">
      <c r="H280" s="31">
        <v>50375</v>
      </c>
      <c r="I280" s="35">
        <v>6.3936080411639464</v>
      </c>
      <c r="J280" s="35">
        <v>6.4037469441346451</v>
      </c>
      <c r="K280" s="35">
        <v>6.7408399046810459</v>
      </c>
      <c r="L280" s="35">
        <v>6.0563180969587469</v>
      </c>
      <c r="M280" s="104">
        <f t="shared" si="10"/>
        <v>2037</v>
      </c>
      <c r="N280" s="3"/>
      <c r="O280" s="3"/>
    </row>
    <row r="281" spans="8:15">
      <c r="H281" s="31">
        <v>50406</v>
      </c>
      <c r="I281" s="35">
        <v>6.4422747754233001</v>
      </c>
      <c r="J281" s="35">
        <v>6.4524136783939978</v>
      </c>
      <c r="K281" s="35">
        <v>6.777034944313427</v>
      </c>
      <c r="L281" s="35">
        <v>6.1597006122653815</v>
      </c>
      <c r="M281" s="104">
        <f t="shared" ref="M281:M304" si="11">YEAR(H281)</f>
        <v>2038</v>
      </c>
      <c r="N281" s="3"/>
      <c r="O281" s="3"/>
    </row>
    <row r="282" spans="8:15">
      <c r="H282" s="31">
        <v>50437</v>
      </c>
      <c r="I282" s="35">
        <v>6.3736344023116702</v>
      </c>
      <c r="J282" s="35">
        <v>6.3837733052823689</v>
      </c>
      <c r="K282" s="35">
        <v>6.6192577114666937</v>
      </c>
      <c r="L282" s="35">
        <v>6.0792027702499247</v>
      </c>
      <c r="M282" s="104">
        <f t="shared" si="11"/>
        <v>2038</v>
      </c>
      <c r="N282" s="3"/>
      <c r="O282" s="3"/>
    </row>
    <row r="283" spans="8:15">
      <c r="H283" s="31">
        <v>50465</v>
      </c>
      <c r="I283" s="35">
        <v>5.8587809094595968</v>
      </c>
      <c r="J283" s="35">
        <v>5.8689198124302955</v>
      </c>
      <c r="K283" s="35">
        <v>5.7426542408850292</v>
      </c>
      <c r="L283" s="35">
        <v>5.6096654822844529</v>
      </c>
      <c r="M283" s="104">
        <f t="shared" si="11"/>
        <v>2038</v>
      </c>
      <c r="N283" s="3"/>
      <c r="O283" s="3"/>
    </row>
    <row r="284" spans="8:15">
      <c r="H284" s="31">
        <v>50496</v>
      </c>
      <c r="I284" s="35">
        <v>5.4639720277805948</v>
      </c>
      <c r="J284" s="35">
        <v>5.4741109307512925</v>
      </c>
      <c r="K284" s="35">
        <v>5.1290473458296377</v>
      </c>
      <c r="L284" s="35">
        <v>5.374394981431295</v>
      </c>
      <c r="M284" s="104">
        <f t="shared" si="11"/>
        <v>2038</v>
      </c>
      <c r="N284" s="3"/>
      <c r="O284" s="3"/>
    </row>
    <row r="285" spans="8:15">
      <c r="H285" s="31">
        <v>50526</v>
      </c>
      <c r="I285" s="35">
        <v>5.4639720277805948</v>
      </c>
      <c r="J285" s="35">
        <v>5.4741109307512925</v>
      </c>
      <c r="K285" s="35">
        <v>5.1553521814995218</v>
      </c>
      <c r="L285" s="35">
        <v>5.3217000100371372</v>
      </c>
      <c r="M285" s="104">
        <f t="shared" si="11"/>
        <v>2038</v>
      </c>
      <c r="N285" s="3"/>
      <c r="O285" s="3"/>
    </row>
    <row r="286" spans="8:15">
      <c r="H286" s="31">
        <v>50557</v>
      </c>
      <c r="I286" s="35">
        <v>5.4983429088512628</v>
      </c>
      <c r="J286" s="35">
        <v>5.5084818118219614</v>
      </c>
      <c r="K286" s="35">
        <v>5.2342149073366002</v>
      </c>
      <c r="L286" s="35">
        <v>5.3657630432600625</v>
      </c>
      <c r="M286" s="104">
        <f t="shared" si="11"/>
        <v>2038</v>
      </c>
      <c r="N286" s="3"/>
      <c r="O286" s="3"/>
    </row>
    <row r="287" spans="8:15">
      <c r="H287" s="31">
        <v>50587</v>
      </c>
      <c r="I287" s="35">
        <v>5.7901405363479679</v>
      </c>
      <c r="J287" s="35">
        <v>5.8002794393186656</v>
      </c>
      <c r="K287" s="35">
        <v>5.5673231905341805</v>
      </c>
      <c r="L287" s="35">
        <v>5.56931618990264</v>
      </c>
      <c r="M287" s="104">
        <f t="shared" si="11"/>
        <v>2038</v>
      </c>
      <c r="N287" s="3"/>
      <c r="O287" s="3"/>
    </row>
    <row r="288" spans="8:15">
      <c r="H288" s="31">
        <v>50618</v>
      </c>
      <c r="I288" s="35">
        <v>5.8587809094595968</v>
      </c>
      <c r="J288" s="35">
        <v>5.8689198124302955</v>
      </c>
      <c r="K288" s="35">
        <v>5.6374348982054885</v>
      </c>
      <c r="L288" s="35">
        <v>5.6372676101575836</v>
      </c>
      <c r="M288" s="104">
        <f t="shared" si="11"/>
        <v>2038</v>
      </c>
      <c r="N288" s="3"/>
      <c r="O288" s="3"/>
    </row>
    <row r="289" spans="8:15">
      <c r="H289" s="31">
        <v>50649</v>
      </c>
      <c r="I289" s="35">
        <v>5.7901405363479679</v>
      </c>
      <c r="J289" s="35">
        <v>5.8002794393186656</v>
      </c>
      <c r="K289" s="35">
        <v>5.3481852681819095</v>
      </c>
      <c r="L289" s="35">
        <v>5.5793533273110505</v>
      </c>
      <c r="M289" s="104">
        <f t="shared" si="11"/>
        <v>2038</v>
      </c>
      <c r="N289" s="3"/>
      <c r="O289" s="3"/>
    </row>
    <row r="290" spans="8:15">
      <c r="H290" s="31">
        <v>50679</v>
      </c>
      <c r="I290" s="35">
        <v>5.755769655277299</v>
      </c>
      <c r="J290" s="35">
        <v>5.7659085582479976</v>
      </c>
      <c r="K290" s="35">
        <v>5.3744901038517945</v>
      </c>
      <c r="L290" s="35">
        <v>5.625624530763826</v>
      </c>
      <c r="M290" s="104">
        <f t="shared" si="11"/>
        <v>2038</v>
      </c>
      <c r="N290" s="3"/>
      <c r="O290" s="3"/>
    </row>
    <row r="291" spans="8:15">
      <c r="H291" s="31">
        <v>50710</v>
      </c>
      <c r="I291" s="35">
        <v>6.0304325367535236</v>
      </c>
      <c r="J291" s="35">
        <v>6.0405714397242223</v>
      </c>
      <c r="K291" s="35">
        <v>6.1458742317539192</v>
      </c>
      <c r="L291" s="35">
        <v>5.7294085315667971</v>
      </c>
      <c r="M291" s="104">
        <f t="shared" si="11"/>
        <v>2038</v>
      </c>
      <c r="N291" s="3"/>
      <c r="O291" s="3"/>
    </row>
    <row r="292" spans="8:15">
      <c r="H292" s="31">
        <v>50740</v>
      </c>
      <c r="I292" s="35">
        <v>6.579656910676265</v>
      </c>
      <c r="J292" s="35">
        <v>6.5897958136469637</v>
      </c>
      <c r="K292" s="35">
        <v>6.8646486883162714</v>
      </c>
      <c r="L292" s="35">
        <v>6.2404995684030915</v>
      </c>
      <c r="M292" s="104">
        <f t="shared" si="11"/>
        <v>2038</v>
      </c>
      <c r="N292" s="3"/>
      <c r="O292" s="3"/>
    </row>
    <row r="293" spans="8:15">
      <c r="H293" s="31">
        <v>50771</v>
      </c>
      <c r="I293" s="35">
        <v>6.6304528145594652</v>
      </c>
      <c r="J293" s="35">
        <v>6.6405917175301639</v>
      </c>
      <c r="K293" s="35">
        <v>6.9012061961567035</v>
      </c>
      <c r="L293" s="35">
        <v>6.3459898825654921</v>
      </c>
      <c r="M293" s="104">
        <f t="shared" si="11"/>
        <v>2039</v>
      </c>
      <c r="N293" s="3"/>
      <c r="O293" s="3"/>
    </row>
    <row r="294" spans="8:15">
      <c r="H294" s="31">
        <v>50802</v>
      </c>
      <c r="I294" s="35">
        <v>6.4902317864747037</v>
      </c>
      <c r="J294" s="35">
        <v>6.5003706894454023</v>
      </c>
      <c r="K294" s="35">
        <v>6.6685533877614391</v>
      </c>
      <c r="L294" s="35">
        <v>6.1946298504466526</v>
      </c>
      <c r="M294" s="104">
        <f t="shared" si="11"/>
        <v>2039</v>
      </c>
      <c r="N294" s="3"/>
      <c r="O294" s="3"/>
    </row>
    <row r="295" spans="8:15">
      <c r="H295" s="31">
        <v>50830</v>
      </c>
      <c r="I295" s="35">
        <v>5.9645296674439825</v>
      </c>
      <c r="J295" s="35">
        <v>5.9746685704146811</v>
      </c>
      <c r="K295" s="35">
        <v>5.872003609986157</v>
      </c>
      <c r="L295" s="35">
        <v>5.7143528254541804</v>
      </c>
      <c r="M295" s="104">
        <f t="shared" si="11"/>
        <v>2039</v>
      </c>
      <c r="N295" s="3"/>
      <c r="O295" s="3"/>
    </row>
    <row r="296" spans="8:15">
      <c r="H296" s="31">
        <v>50861</v>
      </c>
      <c r="I296" s="35">
        <v>5.3862066419953365</v>
      </c>
      <c r="J296" s="35">
        <v>5.3963455449660351</v>
      </c>
      <c r="K296" s="35">
        <v>5.1022764796065454</v>
      </c>
      <c r="L296" s="35">
        <v>5.2974101375087823</v>
      </c>
      <c r="M296" s="104">
        <f t="shared" si="11"/>
        <v>2039</v>
      </c>
      <c r="N296" s="3"/>
      <c r="O296" s="3"/>
    </row>
    <row r="297" spans="8:15">
      <c r="H297" s="31">
        <v>50891</v>
      </c>
      <c r="I297" s="35">
        <v>5.3335857355774108</v>
      </c>
      <c r="J297" s="35">
        <v>5.3437246385481085</v>
      </c>
      <c r="K297" s="35">
        <v>5.0486311848152052</v>
      </c>
      <c r="L297" s="35">
        <v>5.1926224229649698</v>
      </c>
      <c r="M297" s="104">
        <f t="shared" si="11"/>
        <v>2039</v>
      </c>
      <c r="N297" s="3"/>
      <c r="O297" s="3"/>
    </row>
    <row r="298" spans="8:15">
      <c r="H298" s="31">
        <v>50922</v>
      </c>
      <c r="I298" s="35">
        <v>5.3686663398560279</v>
      </c>
      <c r="J298" s="35">
        <v>5.3788052428267257</v>
      </c>
      <c r="K298" s="35">
        <v>5.1649316984265479</v>
      </c>
      <c r="L298" s="35">
        <v>5.237388055806484</v>
      </c>
      <c r="M298" s="104">
        <f t="shared" si="11"/>
        <v>2039</v>
      </c>
      <c r="N298" s="3"/>
      <c r="O298" s="3"/>
    </row>
    <row r="299" spans="8:15">
      <c r="H299" s="31">
        <v>50952</v>
      </c>
      <c r="I299" s="35">
        <v>5.5439679722194066</v>
      </c>
      <c r="J299" s="35">
        <v>5.5541068751901044</v>
      </c>
      <c r="K299" s="35">
        <v>5.4065944308504719</v>
      </c>
      <c r="L299" s="35">
        <v>5.3256144936264178</v>
      </c>
      <c r="M299" s="104">
        <f t="shared" si="11"/>
        <v>2039</v>
      </c>
      <c r="N299" s="3"/>
      <c r="O299" s="3"/>
    </row>
    <row r="300" spans="8:15">
      <c r="H300" s="31">
        <v>50983</v>
      </c>
      <c r="I300" s="35">
        <v>6.104649306499037</v>
      </c>
      <c r="J300" s="35">
        <v>6.1147882094697357</v>
      </c>
      <c r="K300" s="35">
        <v>5.746693172346153</v>
      </c>
      <c r="L300" s="35">
        <v>5.8806681923115525</v>
      </c>
      <c r="M300" s="104">
        <f t="shared" si="11"/>
        <v>2039</v>
      </c>
      <c r="N300" s="3"/>
      <c r="O300" s="3"/>
    </row>
    <row r="301" spans="8:15">
      <c r="H301" s="31">
        <v>51014</v>
      </c>
      <c r="I301" s="35">
        <v>6.1221896086383456</v>
      </c>
      <c r="J301" s="35">
        <v>6.1323285116090434</v>
      </c>
      <c r="K301" s="35">
        <v>5.6571635249579026</v>
      </c>
      <c r="L301" s="35">
        <v>5.9080695774365148</v>
      </c>
      <c r="M301" s="104">
        <f t="shared" si="11"/>
        <v>2039</v>
      </c>
      <c r="N301" s="3"/>
      <c r="O301" s="3"/>
    </row>
    <row r="302" spans="8:15">
      <c r="H302" s="31">
        <v>51044</v>
      </c>
      <c r="I302" s="35">
        <v>6.0170491848322012</v>
      </c>
      <c r="J302" s="35">
        <v>6.0271880878028998</v>
      </c>
      <c r="K302" s="35">
        <v>5.6572153061304808</v>
      </c>
      <c r="L302" s="35">
        <v>5.8842815617785797</v>
      </c>
      <c r="M302" s="104">
        <f t="shared" si="11"/>
        <v>2039</v>
      </c>
      <c r="N302" s="3"/>
      <c r="O302" s="3"/>
    </row>
    <row r="303" spans="8:15">
      <c r="H303" s="31">
        <v>51075</v>
      </c>
      <c r="I303" s="35">
        <v>6.2974912410017243</v>
      </c>
      <c r="J303" s="35">
        <v>6.3076301439724221</v>
      </c>
      <c r="K303" s="35">
        <v>6.3911098650857605</v>
      </c>
      <c r="L303" s="35">
        <v>5.993786730904346</v>
      </c>
      <c r="M303" s="104">
        <f t="shared" si="11"/>
        <v>2039</v>
      </c>
      <c r="N303" s="3"/>
      <c r="O303" s="3"/>
    </row>
    <row r="304" spans="8:15">
      <c r="H304" s="31">
        <v>51105</v>
      </c>
      <c r="I304" s="35">
        <v>6.8231933600324446</v>
      </c>
      <c r="J304" s="35">
        <v>6.8333322630031423</v>
      </c>
      <c r="K304" s="35">
        <v>7.0891718526167091</v>
      </c>
      <c r="L304" s="35">
        <v>6.481591608953126</v>
      </c>
      <c r="M304" s="104">
        <f t="shared" si="11"/>
        <v>2039</v>
      </c>
      <c r="N304" s="3"/>
      <c r="O304" s="3"/>
    </row>
    <row r="305" spans="8:15">
      <c r="H305" s="31">
        <v>51136</v>
      </c>
      <c r="I305" s="35">
        <v>6.859389243637839</v>
      </c>
      <c r="J305" s="35">
        <v>6.8695281466085367</v>
      </c>
      <c r="K305" s="35">
        <v>7.1190495891945114</v>
      </c>
      <c r="L305" s="35">
        <v>6.5726284452474149</v>
      </c>
      <c r="M305" s="104">
        <f t="shared" si="10"/>
        <v>2040</v>
      </c>
      <c r="N305" s="3"/>
      <c r="O305" s="3"/>
    </row>
    <row r="306" spans="8:15">
      <c r="H306" s="31">
        <v>51167</v>
      </c>
      <c r="I306" s="35">
        <v>6.4836414995437499</v>
      </c>
      <c r="J306" s="35">
        <v>6.4937804025144485</v>
      </c>
      <c r="K306" s="35">
        <v>6.607296260601057</v>
      </c>
      <c r="L306" s="35">
        <v>6.1881057111311852</v>
      </c>
      <c r="M306" s="104">
        <f t="shared" si="10"/>
        <v>2040</v>
      </c>
      <c r="N306" s="3"/>
      <c r="O306" s="3"/>
    </row>
    <row r="307" spans="8:15">
      <c r="H307" s="31">
        <v>51196</v>
      </c>
      <c r="I307" s="35">
        <v>6.1794744104227926</v>
      </c>
      <c r="J307" s="35">
        <v>6.1896133133934912</v>
      </c>
      <c r="K307" s="35">
        <v>6.09564649435276</v>
      </c>
      <c r="L307" s="35">
        <v>5.9271401385124953</v>
      </c>
      <c r="M307" s="104">
        <f t="shared" si="10"/>
        <v>2040</v>
      </c>
      <c r="N307" s="3"/>
      <c r="O307" s="3"/>
    </row>
    <row r="308" spans="8:15">
      <c r="H308" s="31">
        <v>51227</v>
      </c>
      <c r="I308" s="35">
        <v>5.7857808080705677</v>
      </c>
      <c r="J308" s="35">
        <v>5.7959197110412655</v>
      </c>
      <c r="K308" s="35">
        <v>5.4377149155701598</v>
      </c>
      <c r="L308" s="35">
        <v>5.6929737227742647</v>
      </c>
      <c r="M308" s="104">
        <f t="shared" si="10"/>
        <v>2040</v>
      </c>
      <c r="N308" s="3"/>
      <c r="O308" s="3"/>
    </row>
    <row r="309" spans="8:15">
      <c r="H309" s="31">
        <v>51257</v>
      </c>
      <c r="I309" s="35">
        <v>5.7679363388421372</v>
      </c>
      <c r="J309" s="35">
        <v>5.7780752418128358</v>
      </c>
      <c r="K309" s="35">
        <v>5.419384380477366</v>
      </c>
      <c r="L309" s="35">
        <v>5.6226133895413026</v>
      </c>
      <c r="M309" s="104">
        <f t="shared" si="10"/>
        <v>2040</v>
      </c>
      <c r="N309" s="3"/>
      <c r="O309" s="3"/>
    </row>
    <row r="310" spans="8:15">
      <c r="H310" s="31">
        <v>51288</v>
      </c>
      <c r="I310" s="35">
        <v>5.8037266663287035</v>
      </c>
      <c r="J310" s="35">
        <v>5.8138655692994021</v>
      </c>
      <c r="K310" s="35">
        <v>5.6112854060533381</v>
      </c>
      <c r="L310" s="35">
        <v>5.668081622001405</v>
      </c>
      <c r="M310" s="104">
        <f t="shared" si="10"/>
        <v>2040</v>
      </c>
      <c r="N310" s="3"/>
      <c r="O310" s="3"/>
    </row>
    <row r="311" spans="8:15">
      <c r="H311" s="31">
        <v>51318</v>
      </c>
      <c r="I311" s="35">
        <v>6.1973188796512222</v>
      </c>
      <c r="J311" s="35">
        <v>6.2074577826219208</v>
      </c>
      <c r="K311" s="35">
        <v>5.8946319824029683</v>
      </c>
      <c r="L311" s="35">
        <v>5.9724076282244303</v>
      </c>
      <c r="M311" s="104">
        <f t="shared" si="10"/>
        <v>2040</v>
      </c>
      <c r="N311" s="3"/>
      <c r="O311" s="3"/>
    </row>
    <row r="312" spans="8:15">
      <c r="H312" s="31">
        <v>51349</v>
      </c>
      <c r="I312" s="35">
        <v>6.2331092071377876</v>
      </c>
      <c r="J312" s="35">
        <v>6.2432481101084862</v>
      </c>
      <c r="K312" s="35">
        <v>5.9493646818184569</v>
      </c>
      <c r="L312" s="35">
        <v>6.0078387232761212</v>
      </c>
      <c r="M312" s="104">
        <f t="shared" ref="M312:M328" si="12">YEAR(H312)</f>
        <v>2040</v>
      </c>
      <c r="N312" s="3"/>
      <c r="O312" s="3"/>
    </row>
    <row r="313" spans="8:15">
      <c r="H313" s="31">
        <v>51380</v>
      </c>
      <c r="I313" s="35">
        <v>6.3046898621109202</v>
      </c>
      <c r="J313" s="35">
        <v>6.3148287650816188</v>
      </c>
      <c r="K313" s="35">
        <v>5.8214651855495276</v>
      </c>
      <c r="L313" s="35">
        <v>6.0887380507879154</v>
      </c>
      <c r="M313" s="104">
        <f t="shared" si="12"/>
        <v>2040</v>
      </c>
      <c r="N313" s="3"/>
      <c r="O313" s="3"/>
    </row>
    <row r="314" spans="8:15">
      <c r="H314" s="31">
        <v>51410</v>
      </c>
      <c r="I314" s="35">
        <v>6.2331092071377876</v>
      </c>
      <c r="J314" s="35">
        <v>6.2432481101084862</v>
      </c>
      <c r="K314" s="35">
        <v>5.8305786719233463</v>
      </c>
      <c r="L314" s="35">
        <v>6.098172959951822</v>
      </c>
      <c r="M314" s="104">
        <f t="shared" si="12"/>
        <v>2040</v>
      </c>
      <c r="N314" s="3"/>
      <c r="O314" s="3"/>
    </row>
    <row r="315" spans="8:15">
      <c r="H315" s="31">
        <v>51441</v>
      </c>
      <c r="I315" s="35">
        <v>6.4656956412856132</v>
      </c>
      <c r="J315" s="35">
        <v>6.475834544256311</v>
      </c>
      <c r="K315" s="35">
        <v>6.5890692878534196</v>
      </c>
      <c r="L315" s="35">
        <v>6.1603028405098863</v>
      </c>
      <c r="M315" s="104">
        <f t="shared" si="12"/>
        <v>2040</v>
      </c>
      <c r="N315" s="3"/>
      <c r="O315" s="3"/>
    </row>
    <row r="316" spans="8:15">
      <c r="H316" s="31">
        <v>51471</v>
      </c>
      <c r="I316" s="35">
        <v>7.020395022812532</v>
      </c>
      <c r="J316" s="35">
        <v>7.0305339257832307</v>
      </c>
      <c r="K316" s="35">
        <v>7.3201158823168821</v>
      </c>
      <c r="L316" s="35">
        <v>6.6768139315467225</v>
      </c>
      <c r="M316" s="104">
        <f t="shared" si="12"/>
        <v>2040</v>
      </c>
      <c r="N316" s="3"/>
      <c r="O316" s="3"/>
    </row>
    <row r="317" spans="8:15">
      <c r="H317" s="31">
        <v>51502</v>
      </c>
      <c r="I317" s="35">
        <v>7.0219158582581374</v>
      </c>
      <c r="J317" s="35">
        <v>7.0320547612288351</v>
      </c>
      <c r="K317" s="35">
        <v>7.3429513794240062</v>
      </c>
      <c r="L317" s="35">
        <v>6.733523757904246</v>
      </c>
      <c r="M317" s="104">
        <f t="shared" si="12"/>
        <v>2041</v>
      </c>
      <c r="N317" s="3"/>
      <c r="O317" s="3"/>
    </row>
    <row r="318" spans="8:15">
      <c r="H318" s="31">
        <v>51533</v>
      </c>
      <c r="I318" s="35">
        <v>6.6931112349183826</v>
      </c>
      <c r="J318" s="35">
        <v>6.7032501378890803</v>
      </c>
      <c r="K318" s="35">
        <v>6.8951477989650165</v>
      </c>
      <c r="L318" s="35">
        <v>6.3954729699889592</v>
      </c>
      <c r="M318" s="104">
        <f t="shared" si="12"/>
        <v>2041</v>
      </c>
      <c r="N318" s="3"/>
      <c r="O318" s="3"/>
    </row>
    <row r="319" spans="8:15">
      <c r="H319" s="31">
        <v>51561</v>
      </c>
      <c r="I319" s="35">
        <v>6.3643066115786278</v>
      </c>
      <c r="J319" s="35">
        <v>6.3744455145493255</v>
      </c>
      <c r="K319" s="35">
        <v>6.2794178758339063</v>
      </c>
      <c r="L319" s="35">
        <v>6.1101171534678311</v>
      </c>
      <c r="M319" s="104">
        <f t="shared" si="12"/>
        <v>2041</v>
      </c>
      <c r="N319" s="3"/>
      <c r="O319" s="3"/>
    </row>
    <row r="320" spans="8:15">
      <c r="H320" s="31">
        <v>51592</v>
      </c>
      <c r="I320" s="35">
        <v>5.9624004978201359</v>
      </c>
      <c r="J320" s="35">
        <v>5.9725394007908346</v>
      </c>
      <c r="K320" s="35">
        <v>5.6729567825943485</v>
      </c>
      <c r="L320" s="35">
        <v>5.867820656428786</v>
      </c>
      <c r="M320" s="104">
        <f t="shared" si="12"/>
        <v>2041</v>
      </c>
      <c r="N320" s="3"/>
      <c r="O320" s="3"/>
    </row>
    <row r="321" spans="8:15">
      <c r="H321" s="31">
        <v>51622</v>
      </c>
      <c r="I321" s="35">
        <v>5.9441504724728782</v>
      </c>
      <c r="J321" s="35">
        <v>5.9542893754435768</v>
      </c>
      <c r="K321" s="35">
        <v>5.6356225571652399</v>
      </c>
      <c r="L321" s="35">
        <v>5.7970588376994874</v>
      </c>
      <c r="M321" s="104">
        <f t="shared" si="12"/>
        <v>2041</v>
      </c>
      <c r="N321" s="3"/>
      <c r="O321" s="3"/>
    </row>
    <row r="322" spans="8:15">
      <c r="H322" s="31">
        <v>51653</v>
      </c>
      <c r="I322" s="35">
        <v>5.9624004978201359</v>
      </c>
      <c r="J322" s="35">
        <v>5.9725394007908346</v>
      </c>
      <c r="K322" s="35">
        <v>5.7568940633441201</v>
      </c>
      <c r="L322" s="35">
        <v>5.8251628224430396</v>
      </c>
      <c r="M322" s="104">
        <f t="shared" si="12"/>
        <v>2041</v>
      </c>
      <c r="N322" s="3"/>
      <c r="O322" s="3"/>
    </row>
    <row r="323" spans="8:15">
      <c r="H323" s="31">
        <v>51683</v>
      </c>
      <c r="I323" s="35">
        <v>6.3643066115786278</v>
      </c>
      <c r="J323" s="35">
        <v>6.3744455145493255</v>
      </c>
      <c r="K323" s="35">
        <v>6.1207603630533383</v>
      </c>
      <c r="L323" s="35">
        <v>6.1377192813409618</v>
      </c>
      <c r="M323" s="104">
        <f t="shared" si="12"/>
        <v>2041</v>
      </c>
      <c r="N323" s="3"/>
      <c r="O323" s="3"/>
    </row>
    <row r="324" spans="8:15">
      <c r="H324" s="31">
        <v>51714</v>
      </c>
      <c r="I324" s="35">
        <v>6.4373067129676578</v>
      </c>
      <c r="J324" s="35">
        <v>6.4474456159383555</v>
      </c>
      <c r="K324" s="35">
        <v>6.1861082028474232</v>
      </c>
      <c r="L324" s="35">
        <v>6.2099866706815217</v>
      </c>
      <c r="M324" s="104">
        <f t="shared" si="12"/>
        <v>2041</v>
      </c>
      <c r="N324" s="3"/>
      <c r="O324" s="3"/>
    </row>
    <row r="325" spans="8:15">
      <c r="H325" s="31">
        <v>51745</v>
      </c>
      <c r="I325" s="35">
        <v>6.4555567383149146</v>
      </c>
      <c r="J325" s="35">
        <v>6.4656956412856132</v>
      </c>
      <c r="K325" s="35">
        <v>5.9435134093170854</v>
      </c>
      <c r="L325" s="35">
        <v>6.2380906554250721</v>
      </c>
      <c r="M325" s="104">
        <f t="shared" si="12"/>
        <v>2041</v>
      </c>
      <c r="N325" s="3"/>
      <c r="O325" s="3"/>
    </row>
    <row r="326" spans="8:15">
      <c r="H326" s="31">
        <v>51775</v>
      </c>
      <c r="I326" s="35">
        <v>6.3277051718544053</v>
      </c>
      <c r="J326" s="35">
        <v>6.3378440748251039</v>
      </c>
      <c r="K326" s="35">
        <v>5.9435134093170854</v>
      </c>
      <c r="L326" s="35">
        <v>6.1918194519722967</v>
      </c>
      <c r="M326" s="104">
        <f t="shared" si="12"/>
        <v>2041</v>
      </c>
      <c r="N326" s="3"/>
      <c r="O326" s="3"/>
    </row>
    <row r="327" spans="8:15">
      <c r="H327" s="31">
        <v>51806</v>
      </c>
      <c r="I327" s="35">
        <v>6.5835096938051301</v>
      </c>
      <c r="J327" s="35">
        <v>6.5936485967758287</v>
      </c>
      <c r="K327" s="35">
        <v>6.7365420673570275</v>
      </c>
      <c r="L327" s="35">
        <v>6.2769343771956239</v>
      </c>
      <c r="M327" s="104">
        <f t="shared" si="12"/>
        <v>2041</v>
      </c>
      <c r="N327" s="3"/>
      <c r="O327" s="3"/>
    </row>
    <row r="328" spans="8:15">
      <c r="H328" s="31">
        <v>51836</v>
      </c>
      <c r="I328" s="35">
        <v>7.0766659342999088</v>
      </c>
      <c r="J328" s="35">
        <v>7.0868048372706074</v>
      </c>
      <c r="K328" s="35">
        <v>7.3896579970898264</v>
      </c>
      <c r="L328" s="35">
        <v>6.7325200441634045</v>
      </c>
      <c r="M328" s="104">
        <f t="shared" si="12"/>
        <v>2041</v>
      </c>
      <c r="N328" s="3"/>
      <c r="O328" s="3"/>
    </row>
    <row r="329" spans="8:15">
      <c r="H329" s="31">
        <v>51867</v>
      </c>
      <c r="I329" s="35">
        <v>7.0950173486768735</v>
      </c>
      <c r="J329" s="35">
        <v>7.1051562516475721</v>
      </c>
      <c r="K329" s="35">
        <v>7.4303062175639605</v>
      </c>
      <c r="L329" s="35">
        <v>6.80589151861889</v>
      </c>
      <c r="M329" s="104">
        <f t="shared" ref="M329:M340" si="13">YEAR(H329)</f>
        <v>2042</v>
      </c>
    </row>
    <row r="330" spans="8:15">
      <c r="H330" s="31">
        <v>51898</v>
      </c>
      <c r="I330" s="35">
        <v>6.8898059525499349</v>
      </c>
      <c r="J330" s="35">
        <v>6.8999448555206326</v>
      </c>
      <c r="K330" s="35">
        <v>7.1159427188398015</v>
      </c>
      <c r="L330" s="35">
        <v>6.590193435712135</v>
      </c>
      <c r="M330" s="104">
        <f t="shared" si="13"/>
        <v>2042</v>
      </c>
    </row>
    <row r="331" spans="8:15">
      <c r="H331" s="31">
        <v>51926</v>
      </c>
      <c r="I331" s="35">
        <v>6.5354512937240195</v>
      </c>
      <c r="J331" s="35">
        <v>6.5455901966947181</v>
      </c>
      <c r="K331" s="35">
        <v>6.5157989286548226</v>
      </c>
      <c r="L331" s="35">
        <v>6.2795440329218106</v>
      </c>
      <c r="M331" s="104">
        <f t="shared" si="13"/>
        <v>2042</v>
      </c>
    </row>
    <row r="332" spans="8:15">
      <c r="H332" s="31">
        <v>51957</v>
      </c>
      <c r="I332" s="35">
        <v>6.1437854719659333</v>
      </c>
      <c r="J332" s="35">
        <v>6.1539243749366319</v>
      </c>
      <c r="K332" s="35">
        <v>5.8775959766246366</v>
      </c>
      <c r="L332" s="35">
        <v>6.0473850446652611</v>
      </c>
      <c r="M332" s="104">
        <f t="shared" si="13"/>
        <v>2042</v>
      </c>
    </row>
    <row r="333" spans="8:15">
      <c r="H333" s="31">
        <v>51987</v>
      </c>
      <c r="I333" s="35">
        <v>6.1251298904998484</v>
      </c>
      <c r="J333" s="35">
        <v>6.135268793470547</v>
      </c>
      <c r="K333" s="35">
        <v>5.8680682408701905</v>
      </c>
      <c r="L333" s="35">
        <v>5.9762217404396267</v>
      </c>
      <c r="M333" s="104">
        <f t="shared" si="13"/>
        <v>2042</v>
      </c>
    </row>
    <row r="334" spans="8:15">
      <c r="H334" s="31">
        <v>52018</v>
      </c>
      <c r="I334" s="35">
        <v>6.1624410534320182</v>
      </c>
      <c r="J334" s="35">
        <v>6.1725799564027168</v>
      </c>
      <c r="K334" s="35">
        <v>5.9252346553968707</v>
      </c>
      <c r="L334" s="35">
        <v>6.0231955435109912</v>
      </c>
      <c r="M334" s="104">
        <f t="shared" si="13"/>
        <v>2042</v>
      </c>
    </row>
    <row r="335" spans="8:15">
      <c r="H335" s="31">
        <v>52048</v>
      </c>
      <c r="I335" s="35">
        <v>6.591418038122276</v>
      </c>
      <c r="J335" s="35">
        <v>6.6015569410929738</v>
      </c>
      <c r="K335" s="35">
        <v>6.268181361384368</v>
      </c>
      <c r="L335" s="35">
        <v>6.3625511592893709</v>
      </c>
      <c r="M335" s="104">
        <f t="shared" si="13"/>
        <v>2042</v>
      </c>
    </row>
    <row r="336" spans="8:15">
      <c r="H336" s="31">
        <v>52079</v>
      </c>
      <c r="I336" s="35">
        <v>6.6473847825205308</v>
      </c>
      <c r="J336" s="35">
        <v>6.6575236854912294</v>
      </c>
      <c r="K336" s="35">
        <v>6.3253477759110472</v>
      </c>
      <c r="L336" s="35">
        <v>6.4179561577838005</v>
      </c>
      <c r="M336" s="104">
        <f t="shared" si="13"/>
        <v>2042</v>
      </c>
    </row>
    <row r="337" spans="8:13">
      <c r="H337" s="31">
        <v>52110</v>
      </c>
      <c r="I337" s="35">
        <v>0</v>
      </c>
      <c r="J337" s="35">
        <v>0</v>
      </c>
      <c r="K337" s="35">
        <v>0</v>
      </c>
      <c r="L337" s="35">
        <v>0</v>
      </c>
      <c r="M337" s="104">
        <f t="shared" si="13"/>
        <v>2042</v>
      </c>
    </row>
    <row r="338" spans="8:13">
      <c r="H338" s="31">
        <v>52140</v>
      </c>
      <c r="I338" s="35">
        <v>0</v>
      </c>
      <c r="J338" s="35">
        <v>0</v>
      </c>
      <c r="K338" s="35">
        <v>0</v>
      </c>
      <c r="L338" s="35">
        <v>0</v>
      </c>
      <c r="M338" s="104">
        <f t="shared" si="13"/>
        <v>2042</v>
      </c>
    </row>
    <row r="339" spans="8:13">
      <c r="H339" s="31">
        <v>52171</v>
      </c>
      <c r="I339" s="35">
        <v>0</v>
      </c>
      <c r="J339" s="35">
        <v>0</v>
      </c>
      <c r="K339" s="35">
        <v>0</v>
      </c>
      <c r="L339" s="35">
        <v>0</v>
      </c>
      <c r="M339" s="104">
        <f t="shared" si="13"/>
        <v>2042</v>
      </c>
    </row>
    <row r="340" spans="8:13">
      <c r="H340" s="31">
        <v>52201</v>
      </c>
      <c r="I340" s="35">
        <v>0</v>
      </c>
      <c r="J340" s="35">
        <v>0</v>
      </c>
      <c r="K340" s="35">
        <v>0</v>
      </c>
      <c r="L340" s="35">
        <v>0</v>
      </c>
      <c r="M340" s="104">
        <f t="shared" si="13"/>
        <v>2042</v>
      </c>
    </row>
    <row r="341" spans="8:13">
      <c r="H341" s="31">
        <v>0</v>
      </c>
      <c r="I341" s="35" t="e">
        <v>#N/A</v>
      </c>
      <c r="J341" s="35" t="e">
        <v>#N/A</v>
      </c>
      <c r="K341" s="35" t="e">
        <v>#N/A</v>
      </c>
      <c r="L341" s="35" t="e">
        <v>#N/A</v>
      </c>
      <c r="M341" s="104">
        <f t="shared" ref="M341:M343" si="14">YEAR(H341)</f>
        <v>1900</v>
      </c>
    </row>
    <row r="342" spans="8:13">
      <c r="H342" s="31">
        <v>0</v>
      </c>
      <c r="I342" s="35" t="e">
        <v>#N/A</v>
      </c>
      <c r="J342" s="35" t="e">
        <v>#N/A</v>
      </c>
      <c r="K342" s="35" t="e">
        <v>#N/A</v>
      </c>
      <c r="L342" s="35" t="e">
        <v>#N/A</v>
      </c>
      <c r="M342" s="104">
        <f t="shared" si="14"/>
        <v>1900</v>
      </c>
    </row>
    <row r="343" spans="8:13">
      <c r="H343" s="31">
        <v>0</v>
      </c>
      <c r="I343" s="35" t="e">
        <v>#N/A</v>
      </c>
      <c r="J343" s="35" t="e">
        <v>#N/A</v>
      </c>
      <c r="K343" s="35" t="e">
        <v>#N/A</v>
      </c>
      <c r="L343" s="35" t="e">
        <v>#N/A</v>
      </c>
      <c r="M343" s="104">
        <f t="shared" si="14"/>
        <v>1900</v>
      </c>
    </row>
    <row r="344" spans="8:13">
      <c r="H344" s="31"/>
      <c r="I344" s="35"/>
      <c r="J344" s="35"/>
      <c r="M344" s="104"/>
    </row>
    <row r="345" spans="8:13">
      <c r="H345" s="31"/>
      <c r="I345" s="35"/>
      <c r="J345" s="35"/>
      <c r="M345" s="104"/>
    </row>
  </sheetData>
  <phoneticPr fontId="8" type="noConversion"/>
  <printOptions horizontalCentered="1"/>
  <pageMargins left="0.25" right="0.25" top="0.75" bottom="0.75" header="0.3" footer="0.3"/>
  <pageSetup scale="98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4"/>
  <sheetViews>
    <sheetView workbookViewId="0"/>
  </sheetViews>
  <sheetFormatPr defaultRowHeight="13.2"/>
  <cols>
    <col min="1" max="2" width="12" customWidth="1"/>
    <col min="3" max="3" width="13.33203125" customWidth="1"/>
    <col min="4" max="4" width="13.77734375" customWidth="1"/>
    <col min="5" max="6" width="14.109375" customWidth="1"/>
    <col min="7" max="8" width="14.44140625" customWidth="1"/>
    <col min="9" max="10" width="13.77734375" customWidth="1"/>
    <col min="11" max="13" width="14.33203125" customWidth="1"/>
    <col min="14" max="14" width="36.6640625" customWidth="1"/>
  </cols>
  <sheetData>
    <row r="1" spans="1:14">
      <c r="B1" s="387" t="s">
        <v>159</v>
      </c>
      <c r="C1" s="387"/>
      <c r="D1" s="387"/>
      <c r="E1" s="387"/>
      <c r="F1" s="387"/>
      <c r="G1" s="387"/>
      <c r="H1" s="387"/>
      <c r="I1" s="387"/>
      <c r="J1" s="387"/>
      <c r="K1" s="387"/>
      <c r="M1" s="355"/>
    </row>
    <row r="2" spans="1:14">
      <c r="B2" s="166"/>
      <c r="C2" s="166"/>
      <c r="D2" s="166"/>
      <c r="E2" s="166"/>
      <c r="F2" s="166"/>
      <c r="G2" s="166"/>
      <c r="H2" s="166"/>
      <c r="I2" s="166"/>
      <c r="J2" s="166"/>
      <c r="K2" s="166"/>
      <c r="M2" s="166"/>
    </row>
    <row r="3" spans="1:14">
      <c r="A3" s="352" t="s">
        <v>103</v>
      </c>
      <c r="B3" s="353">
        <v>2024</v>
      </c>
      <c r="C3" s="353">
        <v>2030</v>
      </c>
      <c r="D3" s="353">
        <v>2024</v>
      </c>
      <c r="E3" s="353">
        <v>2024</v>
      </c>
      <c r="F3" s="353">
        <v>2024</v>
      </c>
      <c r="G3" s="353">
        <v>2024</v>
      </c>
      <c r="H3" s="353">
        <v>2029</v>
      </c>
      <c r="I3" s="353">
        <v>2024</v>
      </c>
      <c r="J3" s="353">
        <v>2030</v>
      </c>
      <c r="K3" s="353">
        <v>2026</v>
      </c>
      <c r="L3" s="353">
        <v>2029</v>
      </c>
      <c r="M3" s="353">
        <v>2032</v>
      </c>
    </row>
    <row r="4" spans="1:14" ht="52.8">
      <c r="B4" s="217" t="s">
        <v>158</v>
      </c>
      <c r="C4" s="217" t="s">
        <v>167</v>
      </c>
      <c r="D4" s="217" t="s">
        <v>166</v>
      </c>
      <c r="E4" s="217" t="s">
        <v>165</v>
      </c>
      <c r="F4" s="217" t="s">
        <v>163</v>
      </c>
      <c r="G4" s="217" t="s">
        <v>164</v>
      </c>
      <c r="H4" s="217" t="s">
        <v>164</v>
      </c>
      <c r="I4" s="217" t="s">
        <v>162</v>
      </c>
      <c r="J4" s="217" t="s">
        <v>162</v>
      </c>
      <c r="K4" s="217" t="s">
        <v>168</v>
      </c>
      <c r="L4" s="217" t="s">
        <v>173</v>
      </c>
      <c r="M4" s="217" t="s">
        <v>172</v>
      </c>
    </row>
    <row r="5" spans="1:14" hidden="1">
      <c r="A5" s="136">
        <v>2018</v>
      </c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</row>
    <row r="6" spans="1:14" hidden="1">
      <c r="A6" s="136">
        <f>A5+1</f>
        <v>2019</v>
      </c>
      <c r="B6" s="131"/>
      <c r="C6" s="131"/>
      <c r="D6" s="131"/>
      <c r="E6" s="131"/>
      <c r="F6" s="131"/>
      <c r="G6" s="131"/>
      <c r="H6" s="131"/>
      <c r="I6" s="131"/>
      <c r="J6" s="131"/>
      <c r="K6" s="131"/>
      <c r="L6" s="131"/>
      <c r="M6" s="131"/>
    </row>
    <row r="7" spans="1:14" hidden="1">
      <c r="A7" s="136">
        <f t="shared" ref="A7:A46" si="0">A6+1</f>
        <v>2020</v>
      </c>
      <c r="B7" s="131"/>
      <c r="C7" s="131"/>
      <c r="D7" s="131"/>
      <c r="E7" s="131"/>
      <c r="F7" s="131"/>
      <c r="G7" s="131"/>
      <c r="H7" s="131"/>
      <c r="I7" s="131"/>
      <c r="J7" s="131"/>
      <c r="K7" s="131"/>
      <c r="L7" s="131"/>
      <c r="M7" s="131"/>
    </row>
    <row r="8" spans="1:14" hidden="1">
      <c r="A8" s="136">
        <f t="shared" si="0"/>
        <v>2021</v>
      </c>
      <c r="B8" s="131"/>
      <c r="C8" s="131"/>
      <c r="D8" s="131"/>
      <c r="E8" s="131"/>
      <c r="F8" s="131"/>
      <c r="G8" s="131"/>
      <c r="H8" s="131"/>
      <c r="I8" s="131"/>
      <c r="J8" s="131"/>
      <c r="K8" s="131"/>
      <c r="L8" s="131"/>
      <c r="M8" s="131"/>
    </row>
    <row r="9" spans="1:14" hidden="1">
      <c r="A9" s="136">
        <f t="shared" si="0"/>
        <v>2022</v>
      </c>
      <c r="B9" s="131"/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</row>
    <row r="10" spans="1:14" hidden="1">
      <c r="A10" s="136">
        <f t="shared" si="0"/>
        <v>2023</v>
      </c>
      <c r="B10" s="131"/>
      <c r="C10" s="131"/>
      <c r="D10" s="131"/>
      <c r="E10" s="131"/>
      <c r="F10" s="131"/>
      <c r="G10" s="131"/>
      <c r="H10" s="131"/>
      <c r="I10" s="131"/>
      <c r="J10" s="131"/>
      <c r="K10" s="131"/>
      <c r="L10" s="131"/>
      <c r="M10" s="131"/>
    </row>
    <row r="11" spans="1:14">
      <c r="A11" s="136">
        <f t="shared" si="0"/>
        <v>2024</v>
      </c>
      <c r="B11" s="131">
        <f>INDEX('Table 3 WYAE Wind_2024'!$J$10:$J$36,MATCH($A11,'Table 3 WYAE Wind_2024'!$B$10:$B$36,0),1)</f>
        <v>23.315627401653863</v>
      </c>
      <c r="C11" s="131"/>
      <c r="D11" s="131">
        <f>INDEX('Table 3 PV wS YK_2024'!$I$10:$I$33,MATCH($A11,'Table 3 PV wS YK_2024'!$B$10:$B$33,0),1)</f>
        <v>41.370936617103837</v>
      </c>
      <c r="E11" s="131">
        <f>INDEX('Table 3 PV wS SO_2024'!$I$10:$I$33,MATCH($A11,'Table 3 PV wS SO_2024'!$B$10:$B$33,0),1)</f>
        <v>36.095212146578916</v>
      </c>
      <c r="F11" s="131">
        <f>INDEX('Table 3 PV wS UTN_2024'!$I$10:$I$33,MATCH($A11,'Table 3 PV wS UTN_2024'!$B$10:$B$33,0),1)</f>
        <v>35.311651551290318</v>
      </c>
      <c r="G11" s="131">
        <f>INDEX('Table 3 PV wS JB_2024'!$I$10:$I$33,MATCH($A11,'Table 3 PV wS JB_2024'!$B$10:$B$33,0),1)</f>
        <v>34.292818696854724</v>
      </c>
      <c r="H11" s="131"/>
      <c r="I11" s="131">
        <f>INDEX('Table 3 PV wS UTS_2024'!$I$10:$I$36,MATCH($A11,'Table 3 PV wS UTS_2024'!$B$10:$B$36,0),1)</f>
        <v>32.325205487980433</v>
      </c>
      <c r="J11" s="131"/>
      <c r="K11" s="131"/>
      <c r="L11" s="131"/>
      <c r="M11" s="131"/>
    </row>
    <row r="12" spans="1:14">
      <c r="A12" s="136">
        <f t="shared" si="0"/>
        <v>2025</v>
      </c>
      <c r="B12" s="131">
        <f>INDEX('Table 3 WYAE Wind_2024'!$J$10:$J$36,MATCH($A12,'Table 3 WYAE Wind_2024'!$B$10:$B$36,0),1)</f>
        <v>23.8533723800148</v>
      </c>
      <c r="C12" s="131"/>
      <c r="D12" s="131">
        <f>INDEX('Table 3 PV wS YK_2024'!$I$10:$I$33,MATCH($A12,'Table 3 PV wS YK_2024'!$B$10:$B$33,0),1)</f>
        <v>42.320864067439416</v>
      </c>
      <c r="E12" s="131">
        <f>INDEX('Table 3 PV wS SO_2024'!$I$10:$I$33,MATCH($A12,'Table 3 PV wS SO_2024'!$B$10:$B$33,0),1)</f>
        <v>36.925572313700172</v>
      </c>
      <c r="F12" s="131">
        <f>INDEX('Table 3 PV wS UTN_2024'!$I$10:$I$33,MATCH($A12,'Table 3 PV wS UTN_2024'!$B$10:$B$33,0),1)</f>
        <v>36.123879306421522</v>
      </c>
      <c r="G12" s="131">
        <f>INDEX('Table 3 PV wS JB_2024'!$I$10:$I$33,MATCH($A12,'Table 3 PV wS JB_2024'!$B$10:$B$33,0),1)</f>
        <v>35.080932659779428</v>
      </c>
      <c r="H12" s="131"/>
      <c r="I12" s="131">
        <f>INDEX('Table 3 PV wS UTS_2024'!$I$10:$I$36,MATCH($A12,'Table 3 PV wS UTS_2024'!$B$10:$B$36,0),1)</f>
        <v>33.069898138391288</v>
      </c>
      <c r="J12" s="131"/>
      <c r="K12" s="131"/>
      <c r="L12" s="131"/>
      <c r="M12" s="131"/>
    </row>
    <row r="13" spans="1:14">
      <c r="A13" s="136">
        <f t="shared" si="0"/>
        <v>2026</v>
      </c>
      <c r="B13" s="131">
        <f>INDEX('Table 3 WYAE Wind_2024'!$J$10:$J$36,MATCH($A13,'Table 3 WYAE Wind_2024'!$B$10:$B$36,0),1)</f>
        <v>24.399695071076486</v>
      </c>
      <c r="C13" s="131"/>
      <c r="D13" s="131">
        <f>INDEX('Table 3 PV wS YK_2024'!$I$10:$I$33,MATCH($A13,'Table 3 PV wS YK_2024'!$B$10:$B$33,0),1)</f>
        <v>43.295574288724971</v>
      </c>
      <c r="E13" s="131">
        <f>INDEX('Table 3 PV wS SO_2024'!$I$10:$I$33,MATCH($A13,'Table 3 PV wS SO_2024'!$B$10:$B$33,0),1)</f>
        <v>37.775010377750107</v>
      </c>
      <c r="F13" s="131">
        <f>INDEX('Table 3 PV wS UTN_2024'!$I$10:$I$33,MATCH($A13,'Table 3 PV wS UTN_2024'!$B$10:$B$33,0),1)</f>
        <v>36.954444090474674</v>
      </c>
      <c r="G13" s="131">
        <f>INDEX('Table 3 PV wS JB_2024'!$I$10:$I$33,MATCH($A13,'Table 3 PV wS JB_2024'!$B$10:$B$33,0),1)</f>
        <v>35.888742244269487</v>
      </c>
      <c r="H13" s="131"/>
      <c r="I13" s="131">
        <f>INDEX('Table 3 PV wS UTS_2024'!$I$10:$I$36,MATCH($A13,'Table 3 PV wS UTS_2024'!$B$10:$B$36,0),1)</f>
        <v>33.832103969090269</v>
      </c>
      <c r="J13" s="131"/>
      <c r="K13" s="131">
        <f>INDEX('Table 3 185 MW (NTN) 2026)'!$K$14:$K$41,MATCH($A13,'Table 3 185 MW (NTN) 2026)'!$B$14:$B$41,0),1)</f>
        <v>69.95</v>
      </c>
      <c r="L13" s="131"/>
      <c r="M13" s="131"/>
      <c r="N13" t="s">
        <v>169</v>
      </c>
    </row>
    <row r="14" spans="1:14">
      <c r="A14" s="136">
        <f t="shared" si="0"/>
        <v>2027</v>
      </c>
      <c r="B14" s="131">
        <f>INDEX('Table 3 WYAE Wind_2024'!$J$10:$J$36,MATCH($A14,'Table 3 WYAE Wind_2024'!$B$10:$B$36,0),1)</f>
        <v>25.962254705849489</v>
      </c>
      <c r="C14" s="131"/>
      <c r="D14" s="131">
        <f>INDEX('Table 3 PV wS YK_2024'!$I$10:$I$33,MATCH($A14,'Table 3 PV wS YK_2024'!$B$10:$B$33,0),1)</f>
        <v>44.292237442922378</v>
      </c>
      <c r="E14" s="131">
        <f>INDEX('Table 3 PV wS SO_2024'!$I$10:$I$33,MATCH($A14,'Table 3 PV wS SO_2024'!$B$10:$B$33,0),1)</f>
        <v>38.643666497547784</v>
      </c>
      <c r="F14" s="131">
        <f>INDEX('Table 3 PV wS UTN_2024'!$I$10:$I$33,MATCH($A14,'Table 3 PV wS UTN_2024'!$B$10:$B$33,0),1)</f>
        <v>37.803971540830418</v>
      </c>
      <c r="G14" s="131">
        <f>INDEX('Table 3 PV wS JB_2024'!$I$10:$I$33,MATCH($A14,'Table 3 PV wS JB_2024'!$B$10:$B$33,0),1)</f>
        <v>36.711721961801608</v>
      </c>
      <c r="H14" s="131"/>
      <c r="I14" s="131">
        <f>INDEX('Table 3 PV wS UTS_2024'!$I$10:$I$36,MATCH($A14,'Table 3 PV wS UTS_2024'!$B$10:$B$36,0),1)</f>
        <v>34.611872146118721</v>
      </c>
      <c r="J14" s="131"/>
      <c r="K14" s="131">
        <f>INDEX('Table 3 185 MW (NTN) 2026)'!$K$14:$K$41,MATCH($A14,'Table 3 185 MW (NTN) 2026)'!$B$14:$B$41,0),1)</f>
        <v>72.92</v>
      </c>
      <c r="L14" s="131"/>
      <c r="M14" s="131"/>
      <c r="N14" s="286">
        <v>2.2750000000000006E-2</v>
      </c>
    </row>
    <row r="15" spans="1:14">
      <c r="A15" s="136">
        <f t="shared" si="0"/>
        <v>2028</v>
      </c>
      <c r="B15" s="131">
        <f>INDEX('Table 3 WYAE Wind_2024'!$J$10:$J$36,MATCH($A15,'Table 3 WYAE Wind_2024'!$B$10:$B$36,0),1)</f>
        <v>26.540942191012803</v>
      </c>
      <c r="C15" s="131"/>
      <c r="D15" s="131">
        <f>INDEX('Table 3 PV wS YK_2024'!$I$10:$I$33,MATCH($A15,'Table 3 PV wS YK_2024'!$B$10:$B$33,0),1)</f>
        <v>45.310853530031615</v>
      </c>
      <c r="E15" s="131">
        <f>INDEX('Table 3 PV wS SO_2024'!$I$10:$I$33,MATCH($A15,'Table 3 PV wS SO_2024'!$B$10:$B$33,0),1)</f>
        <v>39.531540673093183</v>
      </c>
      <c r="F15" s="131">
        <f>INDEX('Table 3 PV wS UTN_2024'!$I$10:$I$33,MATCH($A15,'Table 3 PV wS UTN_2024'!$B$10:$B$33,0),1)</f>
        <v>38.672461657488739</v>
      </c>
      <c r="G15" s="131">
        <f>INDEX('Table 3 PV wS JB_2024'!$I$10:$I$33,MATCH($A15,'Table 3 PV wS JB_2024'!$B$10:$B$33,0),1)</f>
        <v>37.557456878896829</v>
      </c>
      <c r="H15" s="131"/>
      <c r="I15" s="131">
        <f>INDEX('Table 3 PV wS UTS_2024'!$I$10:$I$36,MATCH($A15,'Table 3 PV wS UTS_2024'!$B$10:$B$36,0),1)</f>
        <v>35.409202669476642</v>
      </c>
      <c r="J15" s="131"/>
      <c r="K15" s="131">
        <f>INDEX('Table 3 185 MW (NTN) 2026)'!$K$14:$K$41,MATCH($A15,'Table 3 185 MW (NTN) 2026)'!$B$14:$B$41,0),1)</f>
        <v>76.89</v>
      </c>
      <c r="L15" s="131"/>
      <c r="M15" s="131"/>
    </row>
    <row r="16" spans="1:14">
      <c r="A16" s="136">
        <f t="shared" si="0"/>
        <v>2029</v>
      </c>
      <c r="B16" s="131">
        <f>INDEX('Table 3 WYAE Wind_2024'!$J$10:$J$36,MATCH($A16,'Table 3 WYAE Wind_2024'!$B$10:$B$36,0),1)</f>
        <v>27.123166560191589</v>
      </c>
      <c r="C16" s="131"/>
      <c r="D16" s="131">
        <f>INDEX('Table 3 PV wS YK_2024'!$I$10:$I$33,MATCH($A16,'Table 3 PV wS YK_2024'!$B$10:$B$33,0),1)</f>
        <v>46.351422550052689</v>
      </c>
      <c r="E16" s="131">
        <f>INDEX('Table 3 PV wS SO_2024'!$I$10:$I$33,MATCH($A16,'Table 3 PV wS SO_2024'!$B$10:$B$33,0),1)</f>
        <v>40.438632904386338</v>
      </c>
      <c r="F16" s="131">
        <f>INDEX('Table 3 PV wS UTN_2024'!$I$10:$I$33,MATCH($A16,'Table 3 PV wS UTN_2024'!$B$10:$B$33,0),1)</f>
        <v>39.559914440449646</v>
      </c>
      <c r="G16" s="131">
        <f>INDEX('Table 3 PV wS JB_2024'!$I$10:$I$33,MATCH($A16,'Table 3 PV wS JB_2024'!$B$10:$B$33,0),1)</f>
        <v>38.41836192903412</v>
      </c>
      <c r="H16" s="131">
        <f>INDEX('Table 3 PV wS JB_2029'!$I$10:$I$33,MATCH($A16,'Table 3 PV wS JB_2029'!$B$10:$B$33,0),1)</f>
        <v>35.220848487321206</v>
      </c>
      <c r="I16" s="131">
        <f>INDEX('Table 3 PV wS UTS_2024'!$I$10:$I$36,MATCH($A16,'Table 3 PV wS UTS_2024'!$B$10:$B$36,0),1)</f>
        <v>36.224095539164033</v>
      </c>
      <c r="J16" s="131"/>
      <c r="K16" s="131">
        <f>INDEX('Table 3 185 MW (NTN) 2026)'!$K$14:$K$41,MATCH($A16,'Table 3 185 MW (NTN) 2026)'!$B$14:$B$41,0),1)</f>
        <v>80.98</v>
      </c>
      <c r="L16" s="131">
        <f>INDEX('Table 3 YK Wind wS_2029'!$I$10:$I$33,MATCH($A16,'Table 3 YK Wind wS_2029'!$B$10:$B$33,0),1)</f>
        <v>56.868924791790221</v>
      </c>
      <c r="M16" s="131"/>
    </row>
    <row r="17" spans="1:13">
      <c r="A17" s="136">
        <f t="shared" si="0"/>
        <v>2030</v>
      </c>
      <c r="B17" s="131">
        <f>INDEX('Table 3 WYAE Wind_2024'!$J$10:$J$36,MATCH($A17,'Table 3 WYAE Wind_2024'!$B$10:$B$36,0),1)</f>
        <v>27.709763311130654</v>
      </c>
      <c r="C17" s="131">
        <f>IF($A17&lt;C$3,0,INDEX('Table 3 ID Wind_2030'!$I$10:$I$33,MATCH($A17,'Table 3 ID Wind_2030'!$B$10:$B$33,0),1))</f>
        <v>41.937525924556674</v>
      </c>
      <c r="D17" s="131">
        <f>INDEX('Table 3 PV wS YK_2024'!$I$10:$I$33,MATCH($A17,'Table 3 PV wS YK_2024'!$B$10:$B$33,0),1)</f>
        <v>47.370038637161926</v>
      </c>
      <c r="E17" s="131">
        <f>INDEX('Table 3 PV wS SO_2024'!$I$10:$I$33,MATCH($A17,'Table 3 PV wS SO_2024'!$B$10:$B$33,0),1)</f>
        <v>41.330350691081286</v>
      </c>
      <c r="F17" s="131">
        <f>INDEX('Table 3 PV wS UTN_2024'!$I$10:$I$33,MATCH($A17,'Table 3 PV wS UTN_2024'!$B$10:$B$33,0),1)</f>
        <v>40.428404557107967</v>
      </c>
      <c r="G17" s="131">
        <f>INDEX('Table 3 PV wS JB_2024'!$I$10:$I$33,MATCH($A17,'Table 3 PV wS JB_2024'!$B$10:$B$33,0),1)</f>
        <v>39.264096846129341</v>
      </c>
      <c r="H17" s="131">
        <f>INDEX('Table 3 PV wS JB_2029'!$I$10:$I$33,MATCH($A17,'Table 3 PV wS JB_2029'!$B$10:$B$33,0),1)</f>
        <v>35.994933175563951</v>
      </c>
      <c r="I17" s="131">
        <f>INDEX('Table 3 PV wS UTS_2024'!$I$10:$I$36,MATCH($A17,'Table 3 PV wS UTS_2024'!$B$10:$B$36,0),1)</f>
        <v>37.021426062521954</v>
      </c>
      <c r="J17" s="131">
        <f>INDEX('Table 3 PV wS UTS_2030'!$I$10:$I$36,MATCH($A17,'Table 3 PV wS UTS_2030'!$B$10:$B$36,0),1)</f>
        <v>47.489040093431555</v>
      </c>
      <c r="K17" s="131">
        <f>INDEX('Table 3 185 MW (NTN) 2026)'!$K$14:$K$41,MATCH($A17,'Table 3 185 MW (NTN) 2026)'!$B$14:$B$41,0),1)</f>
        <v>84.46</v>
      </c>
      <c r="L17" s="131">
        <f>INDEX('Table 3 YK Wind wS_2029'!$I$10:$I$33,MATCH($A17,'Table 3 YK Wind wS_2029'!$B$10:$B$33,0),1)</f>
        <v>58.107540671772171</v>
      </c>
      <c r="M17" s="131"/>
    </row>
    <row r="18" spans="1:13">
      <c r="A18" s="136">
        <f t="shared" si="0"/>
        <v>2031</v>
      </c>
      <c r="B18" s="131">
        <f>INDEX('Table 3 WYAE Wind_2024'!$J$10:$J$36,MATCH($A18,'Table 3 WYAE Wind_2024'!$B$10:$B$36,0),1)</f>
        <v>28.302487912460023</v>
      </c>
      <c r="C18" s="131">
        <f>IF($A18&lt;C$3,0,INDEX('Table 3 ID Wind_2030'!$I$10:$I$33,MATCH($A18,'Table 3 ID Wind_2030'!$B$10:$B$33,0),1))</f>
        <v>42.868232939473344</v>
      </c>
      <c r="D18" s="131">
        <f>INDEX('Table 3 PV wS YK_2024'!$I$10:$I$33,MATCH($A18,'Table 3 PV wS YK_2024'!$B$10:$B$33,0),1)</f>
        <v>48.410607657182986</v>
      </c>
      <c r="E18" s="131">
        <f>INDEX('Table 3 PV wS SO_2024'!$I$10:$I$33,MATCH($A18,'Table 3 PV wS SO_2024'!$B$10:$B$33,0),1)</f>
        <v>42.237442922374427</v>
      </c>
      <c r="F18" s="131">
        <f>INDEX('Table 3 PV wS UTN_2024'!$I$10:$I$33,MATCH($A18,'Table 3 PV wS UTN_2024'!$B$10:$B$33,0),1)</f>
        <v>41.315857340068874</v>
      </c>
      <c r="G18" s="131">
        <f>INDEX('Table 3 PV wS JB_2024'!$I$10:$I$33,MATCH($A18,'Table 3 PV wS JB_2024'!$B$10:$B$33,0),1)</f>
        <v>40.125001896266625</v>
      </c>
      <c r="H18" s="131">
        <f>INDEX('Table 3 PV wS JB_2029'!$I$10:$I$33,MATCH($A18,'Table 3 PV wS JB_2029'!$B$10:$B$33,0),1)</f>
        <v>36.783780093751432</v>
      </c>
      <c r="I18" s="131">
        <f>INDEX('Table 3 PV wS UTS_2024'!$I$10:$I$36,MATCH($A18,'Table 3 PV wS UTS_2024'!$B$10:$B$36,0),1)</f>
        <v>37.836318932209345</v>
      </c>
      <c r="J18" s="131">
        <f>INDEX('Table 3 PV wS UTS_2030'!$I$10:$I$36,MATCH($A18,'Table 3 PV wS UTS_2030'!$B$10:$B$36,0),1)</f>
        <v>48.531787846856346</v>
      </c>
      <c r="K18" s="131">
        <f>INDEX('Table 3 185 MW (NTN) 2026)'!$K$14:$K$41,MATCH($A18,'Table 3 185 MW (NTN) 2026)'!$B$14:$B$41,0),1)</f>
        <v>88.25</v>
      </c>
      <c r="L18" s="131">
        <f>INDEX('Table 3 YK Wind wS_2029'!$I$10:$I$33,MATCH($A18,'Table 3 YK Wind wS_2029'!$B$10:$B$33,0),1)</f>
        <v>59.404397647845471</v>
      </c>
      <c r="M18" s="131"/>
    </row>
    <row r="19" spans="1:13">
      <c r="A19" s="136">
        <f t="shared" si="0"/>
        <v>2032</v>
      </c>
      <c r="B19" s="131">
        <f>INDEX('Table 3 WYAE Wind_2024'!$J$10:$J$36,MATCH($A19,'Table 3 WYAE Wind_2024'!$B$10:$B$36,0),1)</f>
        <v>28.908858491125908</v>
      </c>
      <c r="C19" s="131">
        <f>IF($A19&lt;C$3,0,INDEX('Table 3 ID Wind_2030'!$I$10:$I$33,MATCH($A19,'Table 3 ID Wind_2030'!$B$10:$B$33,0),1))</f>
        <v>43.819058860432612</v>
      </c>
      <c r="D19" s="131">
        <f>INDEX('Table 3 PV wS YK_2024'!$I$10:$I$33,MATCH($A19,'Table 3 PV wS YK_2024'!$B$10:$B$33,0),1)</f>
        <v>49.477520196698279</v>
      </c>
      <c r="E19" s="131">
        <f>INDEX('Table 3 PV wS SO_2024'!$I$10:$I$33,MATCH($A19,'Table 3 PV wS SO_2024'!$B$10:$B$33,0),1)</f>
        <v>43.16759682056486</v>
      </c>
      <c r="F19" s="131">
        <f>INDEX('Table 3 PV wS UTN_2024'!$I$10:$I$33,MATCH($A19,'Table 3 PV wS UTN_2024'!$B$10:$B$33,0),1)</f>
        <v>42.226065322592881</v>
      </c>
      <c r="G19" s="131">
        <f>INDEX('Table 3 PV wS JB_2024'!$I$10:$I$33,MATCH($A19,'Table 3 PV wS JB_2024'!$B$10:$B$33,0),1)</f>
        <v>41.00866214596703</v>
      </c>
      <c r="H19" s="131">
        <f>INDEX('Table 3 PV wS JB_2029'!$I$10:$I$33,MATCH($A19,'Table 3 PV wS JB_2029'!$B$10:$B$33,0),1)</f>
        <v>37.591589678241483</v>
      </c>
      <c r="I19" s="131">
        <f>INDEX('Table 3 PV wS UTS_2024'!$I$10:$I$36,MATCH($A19,'Table 3 PV wS UTS_2024'!$B$10:$B$36,0),1)</f>
        <v>38.668774148226198</v>
      </c>
      <c r="J19" s="131">
        <f>INDEX('Table 3 PV wS UTS_2030'!$I$10:$I$36,MATCH($A19,'Table 3 PV wS UTS_2030'!$B$10:$B$36,0),1)</f>
        <v>49.599578503688093</v>
      </c>
      <c r="K19" s="131">
        <f>INDEX('Table 3 185 MW (NTN) 2026)'!$K$14:$K$41,MATCH($A19,'Table 3 185 MW (NTN) 2026)'!$B$14:$B$41,0),1)</f>
        <v>91.78</v>
      </c>
      <c r="L19" s="131">
        <f>INDEX('Table 3 YK Wind wS_2029'!$I$10:$I$33,MATCH($A19,'Table 3 YK Wind wS_2029'!$B$10:$B$33,0),1)</f>
        <v>60.719716389602041</v>
      </c>
      <c r="M19" s="131">
        <f>INDEX('Table 3 ID Wind wS_2032'!$I$10:$I$33,MATCH($A19,'Table 3 ID Wind wS_2032'!$B$10:$B$33,0),1)</f>
        <v>47.599337901173556</v>
      </c>
    </row>
    <row r="20" spans="1:13">
      <c r="A20" s="136">
        <f t="shared" si="0"/>
        <v>2033</v>
      </c>
      <c r="B20" s="131">
        <f>INDEX('Table 3 WYAE Wind_2024'!$J$10:$J$36,MATCH($A20,'Table 3 WYAE Wind_2024'!$B$10:$B$36,0),1)</f>
        <v>29.516846845195701</v>
      </c>
      <c r="C20" s="131">
        <f>IF($A20&lt;C$3,0,INDEX('Table 3 ID Wind_2030'!$I$10:$I$33,MATCH($A20,'Table 3 ID Wind_2030'!$B$10:$B$33,0),1))</f>
        <v>44.763496446928194</v>
      </c>
      <c r="D20" s="131">
        <f>INDEX('Table 3 PV wS YK_2024'!$I$10:$I$33,MATCH($A20,'Table 3 PV wS YK_2024'!$B$10:$B$33,0),1)</f>
        <v>50.513698630136986</v>
      </c>
      <c r="E20" s="131">
        <f>INDEX('Table 3 PV wS SO_2024'!$I$10:$I$33,MATCH($A20,'Table 3 PV wS SO_2024'!$B$10:$B$33,0),1)</f>
        <v>44.074689051858002</v>
      </c>
      <c r="F20" s="131">
        <f>INDEX('Table 3 PV wS UTN_2024'!$I$10:$I$33,MATCH($A20,'Table 3 PV wS UTN_2024'!$B$10:$B$33,0),1)</f>
        <v>43.109725572293272</v>
      </c>
      <c r="G20" s="131">
        <f>INDEX('Table 3 PV wS JB_2024'!$I$10:$I$33,MATCH($A20,'Table 3 PV wS JB_2024'!$B$10:$B$33,0),1)</f>
        <v>41.869567196104313</v>
      </c>
      <c r="H20" s="131">
        <f>INDEX('Table 3 PV wS JB_2029'!$I$10:$I$33,MATCH($A20,'Table 3 PV wS JB_2029'!$B$10:$B$33,0),1)</f>
        <v>38.38043659642895</v>
      </c>
      <c r="I20" s="131">
        <f>INDEX('Table 3 PV wS UTS_2024'!$I$10:$I$36,MATCH($A20,'Table 3 PV wS UTS_2024'!$B$10:$B$36,0),1)</f>
        <v>39.480154548647697</v>
      </c>
      <c r="J20" s="131">
        <f>INDEX('Table 3 PV wS UTS_2030'!$I$10:$I$36,MATCH($A20,'Table 3 PV wS UTS_2030'!$B$10:$B$36,0),1)</f>
        <v>50.639269406392692</v>
      </c>
      <c r="K20" s="131">
        <f>INDEX('Table 3 185 MW (NTN) 2026)'!$K$14:$K$41,MATCH($A20,'Table 3 185 MW (NTN) 2026)'!$B$14:$B$41,0),1)</f>
        <v>93.31</v>
      </c>
      <c r="L20" s="131">
        <f>INDEX('Table 3 YK Wind wS_2029'!$I$10:$I$33,MATCH($A20,'Table 3 YK Wind wS_2029'!$B$10:$B$33,0),1)</f>
        <v>62.013496404728123</v>
      </c>
      <c r="M20" s="131">
        <f>INDEX('Table 3 ID Wind wS_2032'!$I$10:$I$33,MATCH($A20,'Table 3 ID Wind wS_2032'!$B$10:$B$33,0),1)</f>
        <v>48.615330894750088</v>
      </c>
    </row>
    <row r="21" spans="1:13">
      <c r="A21" s="136">
        <f t="shared" si="0"/>
        <v>2034</v>
      </c>
      <c r="B21" s="131">
        <f>INDEX('Table 3 WYAE Wind_2024'!$J$10:$J$36,MATCH($A21,'Table 3 WYAE Wind_2024'!$B$10:$B$36,0),1)</f>
        <v>55.660963049655784</v>
      </c>
      <c r="C21" s="131">
        <f>IF($A21&lt;C$3,0,INDEX('Table 3 ID Wind_2030'!$I$10:$I$33,MATCH($A21,'Table 3 ID Wind_2030'!$B$10:$B$33,0),1))</f>
        <v>45.726753337470264</v>
      </c>
      <c r="D21" s="131">
        <f>INDEX('Table 3 PV wS YK_2024'!$I$10:$I$33,MATCH($A21,'Table 3 PV wS YK_2024'!$B$10:$B$33,0),1)</f>
        <v>51.57622058306989</v>
      </c>
      <c r="E21" s="131">
        <f>INDEX('Table 3 PV wS SO_2024'!$I$10:$I$33,MATCH($A21,'Table 3 PV wS SO_2024'!$B$10:$B$33,0),1)</f>
        <v>45.000999338898879</v>
      </c>
      <c r="F21" s="131">
        <f>INDEX('Table 3 PV wS UTN_2024'!$I$10:$I$33,MATCH($A21,'Table 3 PV wS UTN_2024'!$B$10:$B$33,0),1)</f>
        <v>44.016141021556756</v>
      </c>
      <c r="G21" s="131">
        <f>INDEX('Table 3 PV wS JB_2024'!$I$10:$I$33,MATCH($A21,'Table 3 PV wS JB_2024'!$B$10:$B$33,0),1)</f>
        <v>42.749434912544189</v>
      </c>
      <c r="H21" s="131">
        <f>INDEX('Table 3 PV wS JB_2029'!$I$10:$I$33,MATCH($A21,'Table 3 PV wS JB_2029'!$B$10:$B$33,0),1)</f>
        <v>39.188246180919002</v>
      </c>
      <c r="I21" s="131">
        <f>INDEX('Table 3 PV wS UTS_2024'!$I$10:$I$36,MATCH($A21,'Table 3 PV wS UTS_2024'!$B$10:$B$36,0),1)</f>
        <v>40.309097295398665</v>
      </c>
      <c r="J21" s="131">
        <f>INDEX('Table 3 PV wS UTS_2030'!$I$10:$I$36,MATCH($A21,'Table 3 PV wS UTS_2030'!$B$10:$B$36,0),1)</f>
        <v>51.703547593958561</v>
      </c>
      <c r="K21" s="131">
        <f>INDEX('Table 3 185 MW (NTN) 2026)'!$K$14:$K$41,MATCH($A21,'Table 3 185 MW (NTN) 2026)'!$B$14:$B$41,0),1)</f>
        <v>96.64</v>
      </c>
      <c r="L21" s="131">
        <f>INDEX('Table 3 YK Wind wS_2029'!$I$10:$I$33,MATCH($A21,'Table 3 YK Wind wS_2029'!$B$10:$B$33,0),1)</f>
        <v>63.325738185537489</v>
      </c>
      <c r="M21" s="131">
        <f>INDEX('Table 3 ID Wind wS_2032'!$I$10:$I$33,MATCH($A21,'Table 3 ID Wind wS_2032'!$B$10:$B$33,0),1)</f>
        <v>49.652001830037804</v>
      </c>
    </row>
    <row r="22" spans="1:13">
      <c r="A22" s="136">
        <f t="shared" si="0"/>
        <v>2035</v>
      </c>
      <c r="B22" s="131">
        <f>INDEX('Table 3 WYAE Wind_2024'!$J$10:$J$36,MATCH($A22,'Table 3 WYAE Wind_2024'!$B$10:$B$36,0),1)</f>
        <v>56.826106991747309</v>
      </c>
      <c r="C22" s="131">
        <f>IF($A22&lt;C$3,0,INDEX('Table 3 ID Wind_2030'!$I$10:$I$33,MATCH($A22,'Table 3 ID Wind_2030'!$B$10:$B$33,0),1))</f>
        <v>46.711314542073559</v>
      </c>
      <c r="D22" s="131">
        <f>INDEX('Table 3 PV wS YK_2024'!$I$10:$I$33,MATCH($A22,'Table 3 PV wS YK_2024'!$B$10:$B$33,0),1)</f>
        <v>52.656304882332279</v>
      </c>
      <c r="E22" s="131">
        <f>INDEX('Table 3 PV wS SO_2024'!$I$10:$I$33,MATCH($A22,'Table 3 PV wS SO_2024'!$B$10:$B$33,0),1)</f>
        <v>45.946527681687499</v>
      </c>
      <c r="F22" s="131">
        <f>INDEX('Table 3 PV wS UTN_2024'!$I$10:$I$33,MATCH($A22,'Table 3 PV wS UTN_2024'!$B$10:$B$33,0),1)</f>
        <v>44.941519137122832</v>
      </c>
      <c r="G22" s="131">
        <f>INDEX('Table 3 PV wS JB_2024'!$I$10:$I$33,MATCH($A22,'Table 3 PV wS JB_2024'!$B$10:$B$33,0),1)</f>
        <v>43.644472762026133</v>
      </c>
      <c r="H22" s="131">
        <f>INDEX('Table 3 PV wS JB_2029'!$I$10:$I$33,MATCH($A22,'Table 3 PV wS JB_2029'!$B$10:$B$33,0),1)</f>
        <v>40.01122589845113</v>
      </c>
      <c r="I22" s="131">
        <f>INDEX('Table 3 PV wS UTS_2024'!$I$10:$I$36,MATCH($A22,'Table 3 PV wS UTS_2024'!$B$10:$B$36,0),1)</f>
        <v>41.155602388479096</v>
      </c>
      <c r="J22" s="131">
        <f>INDEX('Table 3 PV wS UTS_2030'!$I$10:$I$36,MATCH($A22,'Table 3 PV wS UTS_2030'!$B$10:$B$36,0),1)</f>
        <v>52.78890059711977</v>
      </c>
      <c r="K22" s="131">
        <f>INDEX('Table 3 185 MW (NTN) 2026)'!$K$14:$K$41,MATCH($A22,'Table 3 185 MW (NTN) 2026)'!$B$14:$B$41,0),1)</f>
        <v>99.59</v>
      </c>
      <c r="L22" s="131">
        <f>INDEX('Table 3 YK Wind wS_2029'!$I$10:$I$33,MATCH($A22,'Table 3 YK Wind wS_2029'!$B$10:$B$33,0),1)</f>
        <v>64.366441732030111</v>
      </c>
      <c r="M22" s="131">
        <f>INDEX('Table 3 ID Wind wS_2032'!$I$10:$I$33,MATCH($A22,'Table 3 ID Wind wS_2032'!$B$10:$B$33,0),1)</f>
        <v>50.710211491956017</v>
      </c>
    </row>
    <row r="23" spans="1:13">
      <c r="A23" s="136">
        <f t="shared" si="0"/>
        <v>2036</v>
      </c>
      <c r="B23" s="131">
        <f>INDEX('Table 3 WYAE Wind_2024'!$J$10:$J$36,MATCH($A23,'Table 3 WYAE Wind_2024'!$B$10:$B$36,0),1)</f>
        <v>58.019969750603941</v>
      </c>
      <c r="C23" s="131">
        <f>IF($A23&lt;C$3,0,INDEX('Table 3 ID Wind_2030'!$I$10:$I$33,MATCH($A23,'Table 3 ID Wind_2030'!$B$10:$B$33,0),1))</f>
        <v>47.717358829919668</v>
      </c>
      <c r="D23" s="131">
        <f>INDEX('Table 3 PV wS YK_2024'!$I$10:$I$33,MATCH($A23,'Table 3 PV wS YK_2024'!$B$10:$B$33,0),1)</f>
        <v>53.762732701088865</v>
      </c>
      <c r="E23" s="131">
        <f>INDEX('Table 3 PV wS SO_2024'!$I$10:$I$33,MATCH($A23,'Table 3 PV wS SO_2024'!$B$10:$B$33,0),1)</f>
        <v>46.911274080223862</v>
      </c>
      <c r="F23" s="131">
        <f>INDEX('Table 3 PV wS UTN_2024'!$I$10:$I$33,MATCH($A23,'Table 3 PV wS UTN_2024'!$B$10:$B$33,0),1)</f>
        <v>45.8858599189915</v>
      </c>
      <c r="G23" s="131">
        <f>INDEX('Table 3 PV wS JB_2024'!$I$10:$I$33,MATCH($A23,'Table 3 PV wS JB_2024'!$B$10:$B$33,0),1)</f>
        <v>44.562265811071164</v>
      </c>
      <c r="H23" s="131">
        <f>INDEX('Table 3 PV wS JB_2029'!$I$10:$I$33,MATCH($A23,'Table 3 PV wS JB_2029'!$B$10:$B$33,0),1)</f>
        <v>40.853168282285836</v>
      </c>
      <c r="I23" s="131">
        <f>INDEX('Table 3 PV wS UTS_2024'!$I$10:$I$36,MATCH($A23,'Table 3 PV wS UTS_2024'!$B$10:$B$36,0),1)</f>
        <v>42.019669827889011</v>
      </c>
      <c r="J23" s="131">
        <f>INDEX('Table 3 PV wS UTS_2030'!$I$10:$I$36,MATCH($A23,'Table 3 PV wS UTS_2030'!$B$10:$B$36,0),1)</f>
        <v>53.895328415876364</v>
      </c>
      <c r="K23" s="131">
        <f>INDEX('Table 3 185 MW (NTN) 2026)'!$K$14:$K$41,MATCH($A23,'Table 3 185 MW (NTN) 2026)'!$B$14:$B$41,0),1)</f>
        <v>101.2</v>
      </c>
      <c r="L23" s="131">
        <f>INDEX('Table 3 YK Wind wS_2029'!$I$10:$I$33,MATCH($A23,'Table 3 YK Wind wS_2029'!$B$10:$B$33,0),1)</f>
        <v>65.422530083258806</v>
      </c>
      <c r="M23" s="131">
        <f>INDEX('Table 3 ID Wind wS_2032'!$I$10:$I$33,MATCH($A23,'Table 3 ID Wind wS_2032'!$B$10:$B$33,0),1)</f>
        <v>51.788900264814259</v>
      </c>
    </row>
    <row r="24" spans="1:13">
      <c r="A24" s="136">
        <f t="shared" si="0"/>
        <v>2037</v>
      </c>
      <c r="B24" s="131">
        <f>INDEX('Table 3 WYAE Wind_2024'!$J$10:$J$36,MATCH($A24,'Table 3 WYAE Wind_2024'!$B$10:$B$36,0),1)</f>
        <v>59.237505760127348</v>
      </c>
      <c r="C24" s="131">
        <f>IF($A24&lt;C$3,0,INDEX('Table 3 ID Wind_2030'!$I$10:$I$33,MATCH($A24,'Table 3 ID Wind_2030'!$B$10:$B$33,0),1))</f>
        <v>48.742043652630684</v>
      </c>
      <c r="D24" s="131">
        <f>INDEX('Table 3 PV wS YK_2024'!$I$10:$I$33,MATCH($A24,'Table 3 PV wS YK_2024'!$B$10:$B$33,0),1)</f>
        <v>54.891113452757288</v>
      </c>
      <c r="E24" s="131">
        <f>INDEX('Table 3 PV wS SO_2024'!$I$10:$I$33,MATCH($A24,'Table 3 PV wS SO_2024'!$B$10:$B$33,0),1)</f>
        <v>47.895238534507946</v>
      </c>
      <c r="F24" s="131">
        <f>INDEX('Table 3 PV wS UTN_2024'!$I$10:$I$33,MATCH($A24,'Table 3 PV wS UTN_2024'!$B$10:$B$33,0),1)</f>
        <v>46.849163367162731</v>
      </c>
      <c r="G24" s="131">
        <f>INDEX('Table 3 PV wS JB_2024'!$I$10:$I$33,MATCH($A24,'Table 3 PV wS JB_2024'!$B$10:$B$33,0),1)</f>
        <v>45.495228993158271</v>
      </c>
      <c r="H24" s="131">
        <f>INDEX('Table 3 PV wS JB_2029'!$I$10:$I$33,MATCH($A24,'Table 3 PV wS JB_2029'!$B$10:$B$33,0),1)</f>
        <v>41.710280799162611</v>
      </c>
      <c r="I24" s="131">
        <f>INDEX('Table 3 PV wS UTS_2024'!$I$10:$I$36,MATCH($A24,'Table 3 PV wS UTS_2024'!$B$10:$B$36,0),1)</f>
        <v>42.901299613628382</v>
      </c>
      <c r="J24" s="131">
        <f>INDEX('Table 3 PV wS UTS_2030'!$I$10:$I$36,MATCH($A24,'Table 3 PV wS UTS_2030'!$B$10:$B$36,0),1)</f>
        <v>55.022831050228312</v>
      </c>
      <c r="K24" s="131">
        <f>INDEX('Table 3 185 MW (NTN) 2026)'!$K$14:$K$41,MATCH($A24,'Table 3 185 MW (NTN) 2026)'!$B$14:$B$41,0),1)</f>
        <v>105.65</v>
      </c>
      <c r="L24" s="131">
        <f>INDEX('Table 3 YK Wind wS_2029'!$I$10:$I$33,MATCH($A24,'Table 3 YK Wind wS_2029'!$B$10:$B$33,0),1)</f>
        <v>66.528477760856589</v>
      </c>
      <c r="M24" s="131">
        <f>INDEX('Table 3 ID Wind wS_2032'!$I$10:$I$33,MATCH($A24,'Table 3 ID Wind wS_2032'!$B$10:$B$33,0),1)</f>
        <v>52.896239415763773</v>
      </c>
    </row>
    <row r="25" spans="1:13">
      <c r="A25" s="136">
        <f t="shared" si="0"/>
        <v>2038</v>
      </c>
      <c r="B25" s="131">
        <f>INDEX('Table 3 WYAE Wind_2024'!$J$10:$J$36,MATCH($A25,'Table 3 WYAE Wind_2024'!$B$10:$B$36,0),1)</f>
        <v>60.48114234671079</v>
      </c>
      <c r="C25" s="131">
        <f>IF($A25&lt;C$3,0,INDEX('Table 3 ID Wind_2030'!$I$10:$I$33,MATCH($A25,'Table 3 ID Wind_2030'!$B$10:$B$33,0),1))</f>
        <v>49.788507534050773</v>
      </c>
      <c r="D25" s="131">
        <f>INDEX('Table 3 PV wS YK_2024'!$I$10:$I$33,MATCH($A25,'Table 3 PV wS YK_2024'!$B$10:$B$33,0),1)</f>
        <v>56.045837723919917</v>
      </c>
      <c r="E25" s="131">
        <f>INDEX('Table 3 PV wS SO_2024'!$I$10:$I$33,MATCH($A25,'Table 3 PV wS SO_2024'!$B$10:$B$33,0),1)</f>
        <v>48.902264655689315</v>
      </c>
      <c r="F25" s="131">
        <f>INDEX('Table 3 PV wS UTN_2024'!$I$10:$I$33,MATCH($A25,'Table 3 PV wS UTN_2024'!$B$10:$B$33,0),1)</f>
        <v>47.831429481636562</v>
      </c>
      <c r="G25" s="131">
        <f>INDEX('Table 3 PV wS JB_2024'!$I$10:$I$33,MATCH($A25,'Table 3 PV wS JB_2024'!$B$10:$B$33,0),1)</f>
        <v>46.450947374808486</v>
      </c>
      <c r="H25" s="131">
        <f>INDEX('Table 3 PV wS JB_2029'!$I$10:$I$33,MATCH($A25,'Table 3 PV wS JB_2029'!$B$10:$B$33,0),1)</f>
        <v>42.586355982341971</v>
      </c>
      <c r="I25" s="131">
        <f>INDEX('Table 3 PV wS UTS_2024'!$I$10:$I$36,MATCH($A25,'Table 3 PV wS UTS_2024'!$B$10:$B$36,0),1)</f>
        <v>43.800491745697229</v>
      </c>
      <c r="J25" s="131">
        <f>INDEX('Table 3 PV wS UTS_2030'!$I$10:$I$36,MATCH($A25,'Table 3 PV wS UTS_2030'!$B$10:$B$36,0),1)</f>
        <v>56.178433438707408</v>
      </c>
      <c r="K25" s="131">
        <f>INDEX('Table 3 185 MW (NTN) 2026)'!$K$14:$K$41,MATCH($A25,'Table 3 185 MW (NTN) 2026)'!$B$14:$B$41,0),1)</f>
        <v>109.35</v>
      </c>
      <c r="L25" s="131">
        <f>INDEX('Table 3 YK Wind wS_2029'!$I$10:$I$33,MATCH($A25,'Table 3 YK Wind wS_2029'!$B$10:$B$33,0),1)</f>
        <v>67.652887204137656</v>
      </c>
      <c r="M25" s="131">
        <f>INDEX('Table 3 ID Wind wS_2032'!$I$10:$I$33,MATCH($A25,'Table 3 ID Wind wS_2032'!$B$10:$B$33,0),1)</f>
        <v>54.022040332396557</v>
      </c>
    </row>
    <row r="26" spans="1:13">
      <c r="A26" s="136">
        <f t="shared" si="0"/>
        <v>2039</v>
      </c>
      <c r="B26" s="349">
        <f>B25*(1+$N$14)</f>
        <v>61.85708833509846</v>
      </c>
      <c r="C26" s="349">
        <f t="shared" ref="C26:C40" si="1">C25*(1+$N$14)</f>
        <v>50.921196080450429</v>
      </c>
      <c r="D26" s="349">
        <f t="shared" ref="D26:D40" si="2">D25*(1+$N$14)</f>
        <v>57.3208805321391</v>
      </c>
      <c r="E26" s="349">
        <f t="shared" ref="E26:E40" si="3">E25*(1+$N$14)</f>
        <v>50.014791176606252</v>
      </c>
      <c r="F26" s="349">
        <f t="shared" ref="F26:F40" si="4">F25*(1+$N$14)</f>
        <v>48.919594502343799</v>
      </c>
      <c r="G26" s="349">
        <f t="shared" ref="G26:G40" si="5">G25*(1+$N$14)</f>
        <v>47.507706427585383</v>
      </c>
      <c r="H26" s="349">
        <f t="shared" ref="H26:H40" si="6">H25*(1+$N$14)</f>
        <v>43.55519558094025</v>
      </c>
      <c r="I26" s="349">
        <f t="shared" ref="I26:I40" si="7">I25*(1+$N$14)</f>
        <v>44.796952932911843</v>
      </c>
      <c r="J26" s="349">
        <f t="shared" ref="J26:J40" si="8">J25*(1+$N$14)</f>
        <v>57.456492799438003</v>
      </c>
      <c r="K26" s="349">
        <f t="shared" ref="K26:K40" si="9">K25*(1+$N$14)</f>
        <v>111.83771249999999</v>
      </c>
      <c r="L26" s="349">
        <f t="shared" ref="L26:L40" si="10">L25*(1+$N$14)</f>
        <v>69.191990388031797</v>
      </c>
      <c r="M26" s="349">
        <f t="shared" ref="M26:M46" si="11">M25*(1+$N$14)</f>
        <v>55.251041749958581</v>
      </c>
    </row>
    <row r="27" spans="1:13">
      <c r="A27" s="136">
        <f t="shared" si="0"/>
        <v>2040</v>
      </c>
      <c r="B27" s="349">
        <f t="shared" ref="B27:B40" si="12">B26*(1+$N$14)</f>
        <v>63.264337094721952</v>
      </c>
      <c r="C27" s="349">
        <f t="shared" si="1"/>
        <v>52.079653291280678</v>
      </c>
      <c r="D27" s="349">
        <f t="shared" si="2"/>
        <v>58.624930564245268</v>
      </c>
      <c r="E27" s="349">
        <f t="shared" si="3"/>
        <v>51.152627675874044</v>
      </c>
      <c r="F27" s="349">
        <f t="shared" si="4"/>
        <v>50.032515277272125</v>
      </c>
      <c r="G27" s="349">
        <f t="shared" si="5"/>
        <v>48.588506748812954</v>
      </c>
      <c r="H27" s="349">
        <f t="shared" si="6"/>
        <v>44.546076280406645</v>
      </c>
      <c r="I27" s="349">
        <f t="shared" si="7"/>
        <v>45.816083612135593</v>
      </c>
      <c r="J27" s="349">
        <f t="shared" si="8"/>
        <v>58.763628010625219</v>
      </c>
      <c r="K27" s="349">
        <f t="shared" si="9"/>
        <v>114.382020459375</v>
      </c>
      <c r="L27" s="349">
        <f t="shared" si="10"/>
        <v>70.766108169359526</v>
      </c>
      <c r="M27" s="349">
        <f t="shared" si="11"/>
        <v>56.508002949770145</v>
      </c>
    </row>
    <row r="28" spans="1:13">
      <c r="A28" s="136">
        <f t="shared" si="0"/>
        <v>2041</v>
      </c>
      <c r="B28" s="349">
        <f t="shared" si="12"/>
        <v>64.703600763626881</v>
      </c>
      <c r="C28" s="349">
        <f t="shared" si="1"/>
        <v>53.264465403657319</v>
      </c>
      <c r="D28" s="349">
        <f t="shared" si="2"/>
        <v>59.958647734581852</v>
      </c>
      <c r="E28" s="349">
        <f t="shared" si="3"/>
        <v>52.316349955500179</v>
      </c>
      <c r="F28" s="349">
        <f t="shared" si="4"/>
        <v>51.170754999830066</v>
      </c>
      <c r="G28" s="349">
        <f t="shared" si="5"/>
        <v>49.693895277348453</v>
      </c>
      <c r="H28" s="349">
        <f t="shared" si="6"/>
        <v>45.559499515785895</v>
      </c>
      <c r="I28" s="349">
        <f t="shared" si="7"/>
        <v>46.858399514311678</v>
      </c>
      <c r="J28" s="349">
        <f t="shared" si="8"/>
        <v>60.100500547866943</v>
      </c>
      <c r="K28" s="349">
        <f t="shared" si="9"/>
        <v>116.98421142482579</v>
      </c>
      <c r="L28" s="349">
        <f t="shared" si="10"/>
        <v>72.376037130212453</v>
      </c>
      <c r="M28" s="349">
        <f t="shared" si="11"/>
        <v>57.793560016877422</v>
      </c>
    </row>
    <row r="29" spans="1:13">
      <c r="A29" s="136">
        <f t="shared" si="0"/>
        <v>2042</v>
      </c>
      <c r="B29" s="349">
        <f t="shared" si="12"/>
        <v>66.175607680999391</v>
      </c>
      <c r="C29" s="349">
        <f t="shared" si="1"/>
        <v>54.476231991590524</v>
      </c>
      <c r="D29" s="349">
        <f t="shared" si="2"/>
        <v>61.322706970543592</v>
      </c>
      <c r="E29" s="349">
        <f t="shared" si="3"/>
        <v>53.506546916987809</v>
      </c>
      <c r="F29" s="349">
        <f t="shared" si="4"/>
        <v>52.334889676076202</v>
      </c>
      <c r="G29" s="349">
        <f t="shared" si="5"/>
        <v>50.824431394908132</v>
      </c>
      <c r="H29" s="349">
        <f t="shared" si="6"/>
        <v>46.595978129770025</v>
      </c>
      <c r="I29" s="349">
        <f t="shared" si="7"/>
        <v>47.924428103262272</v>
      </c>
      <c r="J29" s="349">
        <f t="shared" si="8"/>
        <v>61.467786935330921</v>
      </c>
      <c r="K29" s="349">
        <f t="shared" si="9"/>
        <v>119.64560223474058</v>
      </c>
      <c r="L29" s="349">
        <f t="shared" si="10"/>
        <v>74.022591974924794</v>
      </c>
      <c r="M29" s="349">
        <f t="shared" si="11"/>
        <v>59.108363507261387</v>
      </c>
    </row>
    <row r="30" spans="1:13">
      <c r="A30" s="136">
        <f t="shared" si="0"/>
        <v>2043</v>
      </c>
      <c r="B30" s="349">
        <f t="shared" si="12"/>
        <v>67.681102755742131</v>
      </c>
      <c r="C30" s="349">
        <f t="shared" si="1"/>
        <v>55.715566269399211</v>
      </c>
      <c r="D30" s="349">
        <f t="shared" si="2"/>
        <v>62.717798554123462</v>
      </c>
      <c r="E30" s="349">
        <f t="shared" si="3"/>
        <v>54.723820859349281</v>
      </c>
      <c r="F30" s="349">
        <f t="shared" si="4"/>
        <v>53.525508416206939</v>
      </c>
      <c r="G30" s="349">
        <f t="shared" si="5"/>
        <v>51.980687209142296</v>
      </c>
      <c r="H30" s="349">
        <f t="shared" si="6"/>
        <v>47.656036632222296</v>
      </c>
      <c r="I30" s="349">
        <f t="shared" si="7"/>
        <v>49.014708842611491</v>
      </c>
      <c r="J30" s="349">
        <f t="shared" si="8"/>
        <v>62.866179088109703</v>
      </c>
      <c r="K30" s="349">
        <f t="shared" si="9"/>
        <v>122.36753968558094</v>
      </c>
      <c r="L30" s="349">
        <f t="shared" si="10"/>
        <v>75.706605942354329</v>
      </c>
      <c r="M30" s="349">
        <f t="shared" si="11"/>
        <v>60.453078777051587</v>
      </c>
    </row>
    <row r="31" spans="1:13">
      <c r="A31" s="136">
        <f t="shared" si="0"/>
        <v>2044</v>
      </c>
      <c r="B31" s="349">
        <f t="shared" si="12"/>
        <v>69.220847843435266</v>
      </c>
      <c r="C31" s="349">
        <f t="shared" si="1"/>
        <v>56.983095402028049</v>
      </c>
      <c r="D31" s="349">
        <f t="shared" si="2"/>
        <v>64.14462847122978</v>
      </c>
      <c r="E31" s="349">
        <f t="shared" si="3"/>
        <v>55.968787783899479</v>
      </c>
      <c r="F31" s="349">
        <f t="shared" si="4"/>
        <v>54.743213732675649</v>
      </c>
      <c r="G31" s="349">
        <f t="shared" si="5"/>
        <v>53.163247843150288</v>
      </c>
      <c r="H31" s="349">
        <f t="shared" si="6"/>
        <v>48.740211465605356</v>
      </c>
      <c r="I31" s="349">
        <f t="shared" si="7"/>
        <v>50.129793468780903</v>
      </c>
      <c r="J31" s="349">
        <f t="shared" si="8"/>
        <v>64.296384662364204</v>
      </c>
      <c r="K31" s="349">
        <f t="shared" si="9"/>
        <v>125.1514012134279</v>
      </c>
      <c r="L31" s="349">
        <f t="shared" si="10"/>
        <v>77.42893122754289</v>
      </c>
      <c r="M31" s="349">
        <f t="shared" si="11"/>
        <v>61.828386319229516</v>
      </c>
    </row>
    <row r="32" spans="1:13">
      <c r="A32" s="136">
        <f t="shared" si="0"/>
        <v>2045</v>
      </c>
      <c r="B32" s="349">
        <f t="shared" si="12"/>
        <v>70.795622131873415</v>
      </c>
      <c r="C32" s="349">
        <f t="shared" si="1"/>
        <v>58.279460822424191</v>
      </c>
      <c r="D32" s="349">
        <f t="shared" si="2"/>
        <v>65.603918768950265</v>
      </c>
      <c r="E32" s="349">
        <f t="shared" si="3"/>
        <v>57.242077705983192</v>
      </c>
      <c r="F32" s="349">
        <f t="shared" si="4"/>
        <v>55.988621845094023</v>
      </c>
      <c r="G32" s="349">
        <f t="shared" si="5"/>
        <v>54.372711731581958</v>
      </c>
      <c r="H32" s="349">
        <f t="shared" si="6"/>
        <v>49.849051276447881</v>
      </c>
      <c r="I32" s="349">
        <f t="shared" si="7"/>
        <v>51.27024627019567</v>
      </c>
      <c r="J32" s="349">
        <f t="shared" si="8"/>
        <v>65.759127413432992</v>
      </c>
      <c r="K32" s="349">
        <f t="shared" si="9"/>
        <v>127.99859559103339</v>
      </c>
      <c r="L32" s="349">
        <f t="shared" si="10"/>
        <v>79.190439412969496</v>
      </c>
      <c r="M32" s="349">
        <f t="shared" si="11"/>
        <v>63.234982107991989</v>
      </c>
    </row>
    <row r="33" spans="1:13">
      <c r="A33" s="136">
        <f t="shared" si="0"/>
        <v>2046</v>
      </c>
      <c r="B33" s="349">
        <f t="shared" si="12"/>
        <v>72.406222535373544</v>
      </c>
      <c r="C33" s="349">
        <f t="shared" si="1"/>
        <v>59.605318556134343</v>
      </c>
      <c r="D33" s="349">
        <f t="shared" si="2"/>
        <v>67.096407920943889</v>
      </c>
      <c r="E33" s="349">
        <f t="shared" si="3"/>
        <v>58.544334973794314</v>
      </c>
      <c r="F33" s="349">
        <f t="shared" si="4"/>
        <v>57.262362992069917</v>
      </c>
      <c r="G33" s="349">
        <f t="shared" si="5"/>
        <v>55.609690923475448</v>
      </c>
      <c r="H33" s="349">
        <f t="shared" si="6"/>
        <v>50.983117192987073</v>
      </c>
      <c r="I33" s="349">
        <f t="shared" si="7"/>
        <v>52.436644372842622</v>
      </c>
      <c r="J33" s="349">
        <f t="shared" si="8"/>
        <v>67.255147562088595</v>
      </c>
      <c r="K33" s="349">
        <f t="shared" si="9"/>
        <v>130.91056364072941</v>
      </c>
      <c r="L33" s="349">
        <f t="shared" si="10"/>
        <v>80.99202190961455</v>
      </c>
      <c r="M33" s="349">
        <f t="shared" si="11"/>
        <v>64.673577950948811</v>
      </c>
    </row>
    <row r="34" spans="1:13">
      <c r="A34" s="136">
        <f t="shared" si="0"/>
        <v>2047</v>
      </c>
      <c r="B34" s="349">
        <f t="shared" si="12"/>
        <v>74.053464098053297</v>
      </c>
      <c r="C34" s="349">
        <f t="shared" si="1"/>
        <v>60.9613395532864</v>
      </c>
      <c r="D34" s="349">
        <f t="shared" si="2"/>
        <v>68.622851201145366</v>
      </c>
      <c r="E34" s="349">
        <f t="shared" si="3"/>
        <v>59.87621859444814</v>
      </c>
      <c r="F34" s="349">
        <f t="shared" si="4"/>
        <v>58.565081750139512</v>
      </c>
      <c r="G34" s="349">
        <f t="shared" si="5"/>
        <v>56.874811391984515</v>
      </c>
      <c r="H34" s="349">
        <f t="shared" si="6"/>
        <v>52.142983109127535</v>
      </c>
      <c r="I34" s="349">
        <f t="shared" si="7"/>
        <v>53.629578032324794</v>
      </c>
      <c r="J34" s="349">
        <f t="shared" si="8"/>
        <v>68.785202169126109</v>
      </c>
      <c r="K34" s="349">
        <f t="shared" si="9"/>
        <v>133.88877896355601</v>
      </c>
      <c r="L34" s="349">
        <f t="shared" si="10"/>
        <v>82.83459040805829</v>
      </c>
      <c r="M34" s="349">
        <f t="shared" si="11"/>
        <v>66.144901849332896</v>
      </c>
    </row>
    <row r="35" spans="1:13">
      <c r="A35" s="136">
        <f t="shared" si="0"/>
        <v>2048</v>
      </c>
      <c r="B35" s="349">
        <f t="shared" si="12"/>
        <v>75.738180406284016</v>
      </c>
      <c r="C35" s="349">
        <f t="shared" si="1"/>
        <v>62.348210028123667</v>
      </c>
      <c r="D35" s="349">
        <f t="shared" si="2"/>
        <v>70.184021065971422</v>
      </c>
      <c r="E35" s="349">
        <f t="shared" si="3"/>
        <v>61.238402567471837</v>
      </c>
      <c r="F35" s="349">
        <f t="shared" si="4"/>
        <v>59.897437359955191</v>
      </c>
      <c r="G35" s="349">
        <f t="shared" si="5"/>
        <v>58.168713351152164</v>
      </c>
      <c r="H35" s="349">
        <f t="shared" si="6"/>
        <v>53.32923597486019</v>
      </c>
      <c r="I35" s="349">
        <f t="shared" si="7"/>
        <v>54.849650932560188</v>
      </c>
      <c r="J35" s="349">
        <f t="shared" si="8"/>
        <v>70.350065518473727</v>
      </c>
      <c r="K35" s="349">
        <f t="shared" si="9"/>
        <v>136.93474868497691</v>
      </c>
      <c r="L35" s="349">
        <f t="shared" si="10"/>
        <v>84.719077339841618</v>
      </c>
      <c r="M35" s="349">
        <f t="shared" si="11"/>
        <v>67.649698366405218</v>
      </c>
    </row>
    <row r="36" spans="1:13">
      <c r="A36" s="136">
        <f t="shared" si="0"/>
        <v>2049</v>
      </c>
      <c r="B36" s="349">
        <f t="shared" si="12"/>
        <v>77.461224010526976</v>
      </c>
      <c r="C36" s="349">
        <f t="shared" si="1"/>
        <v>63.766631806263483</v>
      </c>
      <c r="D36" s="349">
        <f t="shared" si="2"/>
        <v>71.78070754522227</v>
      </c>
      <c r="E36" s="349">
        <f t="shared" si="3"/>
        <v>62.631576225881822</v>
      </c>
      <c r="F36" s="349">
        <f t="shared" si="4"/>
        <v>61.260104059894175</v>
      </c>
      <c r="G36" s="349">
        <f t="shared" si="5"/>
        <v>59.492051579890877</v>
      </c>
      <c r="H36" s="349">
        <f t="shared" si="6"/>
        <v>54.542476093288265</v>
      </c>
      <c r="I36" s="349">
        <f t="shared" si="7"/>
        <v>56.097480491275938</v>
      </c>
      <c r="J36" s="349">
        <f t="shared" si="8"/>
        <v>71.950529509019006</v>
      </c>
      <c r="K36" s="349">
        <f t="shared" si="9"/>
        <v>140.05001421756015</v>
      </c>
      <c r="L36" s="349">
        <f t="shared" si="10"/>
        <v>86.646436349323025</v>
      </c>
      <c r="M36" s="349">
        <f t="shared" si="11"/>
        <v>69.18872900424094</v>
      </c>
    </row>
    <row r="37" spans="1:13">
      <c r="A37" s="136">
        <f t="shared" si="0"/>
        <v>2050</v>
      </c>
      <c r="B37" s="349">
        <f t="shared" si="12"/>
        <v>79.223466856766464</v>
      </c>
      <c r="C37" s="349">
        <f t="shared" si="1"/>
        <v>65.217322679855982</v>
      </c>
      <c r="D37" s="349">
        <f t="shared" si="2"/>
        <v>73.413718641876088</v>
      </c>
      <c r="E37" s="349">
        <f t="shared" si="3"/>
        <v>64.056444585020643</v>
      </c>
      <c r="F37" s="349">
        <f t="shared" si="4"/>
        <v>62.653771427256771</v>
      </c>
      <c r="G37" s="349">
        <f t="shared" si="5"/>
        <v>60.845495753333395</v>
      </c>
      <c r="H37" s="349">
        <f t="shared" si="6"/>
        <v>55.783317424410576</v>
      </c>
      <c r="I37" s="349">
        <f t="shared" si="7"/>
        <v>57.373698172452471</v>
      </c>
      <c r="J37" s="349">
        <f t="shared" si="8"/>
        <v>73.587404055349197</v>
      </c>
      <c r="K37" s="349">
        <f t="shared" si="9"/>
        <v>143.23615204100966</v>
      </c>
      <c r="L37" s="349">
        <f t="shared" si="10"/>
        <v>88.617642776270131</v>
      </c>
      <c r="M37" s="349">
        <f t="shared" si="11"/>
        <v>70.762772589087419</v>
      </c>
    </row>
    <row r="38" spans="1:13">
      <c r="A38" s="136">
        <f t="shared" si="0"/>
        <v>2051</v>
      </c>
      <c r="B38" s="349">
        <f t="shared" si="12"/>
        <v>81.025800727757911</v>
      </c>
      <c r="C38" s="349">
        <f t="shared" si="1"/>
        <v>66.701016770822704</v>
      </c>
      <c r="D38" s="349">
        <f t="shared" si="2"/>
        <v>75.083880740978771</v>
      </c>
      <c r="E38" s="349">
        <f t="shared" si="3"/>
        <v>65.51372869932986</v>
      </c>
      <c r="F38" s="349">
        <f t="shared" si="4"/>
        <v>64.079144727226861</v>
      </c>
      <c r="G38" s="349">
        <f t="shared" si="5"/>
        <v>62.229730781721734</v>
      </c>
      <c r="H38" s="349">
        <f t="shared" si="6"/>
        <v>57.052387895815919</v>
      </c>
      <c r="I38" s="349">
        <f t="shared" si="7"/>
        <v>58.678949805875767</v>
      </c>
      <c r="J38" s="349">
        <f t="shared" si="8"/>
        <v>75.261517497608395</v>
      </c>
      <c r="K38" s="349">
        <f t="shared" si="9"/>
        <v>146.49477449994265</v>
      </c>
      <c r="L38" s="349">
        <f t="shared" si="10"/>
        <v>90.633694149430283</v>
      </c>
      <c r="M38" s="349">
        <f t="shared" si="11"/>
        <v>72.372625665489167</v>
      </c>
    </row>
    <row r="39" spans="1:13">
      <c r="A39" s="136">
        <f t="shared" si="0"/>
        <v>2052</v>
      </c>
      <c r="B39" s="349">
        <f t="shared" si="12"/>
        <v>82.869137694314404</v>
      </c>
      <c r="C39" s="349">
        <f t="shared" si="1"/>
        <v>68.218464902358917</v>
      </c>
      <c r="D39" s="349">
        <f t="shared" si="2"/>
        <v>76.79203902783604</v>
      </c>
      <c r="E39" s="349">
        <f t="shared" si="3"/>
        <v>67.00416602723962</v>
      </c>
      <c r="F39" s="349">
        <f t="shared" si="4"/>
        <v>65.53694526977128</v>
      </c>
      <c r="G39" s="349">
        <f t="shared" si="5"/>
        <v>63.645457157005907</v>
      </c>
      <c r="H39" s="349">
        <f t="shared" si="6"/>
        <v>58.350329720445735</v>
      </c>
      <c r="I39" s="349">
        <f t="shared" si="7"/>
        <v>60.013895913959445</v>
      </c>
      <c r="J39" s="349">
        <f t="shared" si="8"/>
        <v>76.97371702067899</v>
      </c>
      <c r="K39" s="349">
        <f t="shared" si="9"/>
        <v>149.82753061981634</v>
      </c>
      <c r="L39" s="349">
        <f t="shared" si="10"/>
        <v>92.695610691329833</v>
      </c>
      <c r="M39" s="349">
        <f t="shared" si="11"/>
        <v>74.01910289937905</v>
      </c>
    </row>
    <row r="40" spans="1:13">
      <c r="A40" s="136">
        <f t="shared" si="0"/>
        <v>2053</v>
      </c>
      <c r="B40" s="349">
        <f t="shared" si="12"/>
        <v>84.754410576860067</v>
      </c>
      <c r="C40" s="349">
        <f t="shared" si="1"/>
        <v>69.770434978887593</v>
      </c>
      <c r="D40" s="349">
        <f t="shared" si="2"/>
        <v>78.539057915719312</v>
      </c>
      <c r="E40" s="349">
        <f t="shared" si="3"/>
        <v>68.528510804359328</v>
      </c>
      <c r="F40" s="349">
        <f t="shared" si="4"/>
        <v>67.027910774658579</v>
      </c>
      <c r="G40" s="349">
        <f t="shared" si="5"/>
        <v>65.093391307327792</v>
      </c>
      <c r="H40" s="349">
        <f t="shared" si="6"/>
        <v>59.677799721585878</v>
      </c>
      <c r="I40" s="349">
        <f t="shared" si="7"/>
        <v>61.379212046002024</v>
      </c>
      <c r="J40" s="349">
        <f t="shared" si="8"/>
        <v>78.724869082899446</v>
      </c>
      <c r="K40" s="349">
        <f t="shared" si="9"/>
        <v>153.23610694141718</v>
      </c>
      <c r="L40" s="349">
        <f t="shared" si="10"/>
        <v>94.804435834557594</v>
      </c>
      <c r="M40" s="349">
        <f t="shared" si="11"/>
        <v>75.703037490339923</v>
      </c>
    </row>
    <row r="41" spans="1:13">
      <c r="A41" s="136">
        <f t="shared" si="0"/>
        <v>2054</v>
      </c>
      <c r="B41" s="349"/>
      <c r="C41" s="349">
        <f t="shared" ref="C41:C46" si="13">C40*(1+$N$14)</f>
        <v>71.357712374657282</v>
      </c>
      <c r="D41" s="349"/>
      <c r="E41" s="349"/>
      <c r="F41" s="349"/>
      <c r="G41" s="349"/>
      <c r="H41" s="349">
        <f t="shared" ref="H41:H45" si="14">H40*(1+$N$14)</f>
        <v>61.035469665251959</v>
      </c>
      <c r="I41" s="349"/>
      <c r="J41" s="349">
        <f t="shared" ref="J41:J46" si="15">J40*(1+$N$14)</f>
        <v>80.515859854535407</v>
      </c>
      <c r="K41" s="349">
        <f>K40*(1+$N$14)</f>
        <v>156.72222837433443</v>
      </c>
      <c r="L41" s="349">
        <f>L40*(1+$N$14)</f>
        <v>96.961236749793784</v>
      </c>
      <c r="M41" s="349">
        <f t="shared" si="11"/>
        <v>77.42528159324516</v>
      </c>
    </row>
    <row r="42" spans="1:13">
      <c r="A42" s="136">
        <f t="shared" si="0"/>
        <v>2055</v>
      </c>
      <c r="B42" s="349"/>
      <c r="C42" s="349">
        <f t="shared" si="13"/>
        <v>72.981100331180741</v>
      </c>
      <c r="D42" s="349"/>
      <c r="E42" s="349"/>
      <c r="F42" s="349"/>
      <c r="G42" s="349"/>
      <c r="H42" s="349">
        <f t="shared" si="14"/>
        <v>62.424026600136443</v>
      </c>
      <c r="I42" s="349"/>
      <c r="J42" s="349">
        <f t="shared" si="15"/>
        <v>82.347595666226084</v>
      </c>
      <c r="K42" s="349">
        <f>K41*(1+$N$14)</f>
        <v>160.28765906985055</v>
      </c>
      <c r="L42" s="349">
        <f>L41*(1+$N$14)</f>
        <v>99.1671048858516</v>
      </c>
      <c r="M42" s="349">
        <f t="shared" si="11"/>
        <v>79.186706749491492</v>
      </c>
    </row>
    <row r="43" spans="1:13">
      <c r="A43" s="136">
        <f t="shared" si="0"/>
        <v>2056</v>
      </c>
      <c r="B43" s="349"/>
      <c r="C43" s="349">
        <f t="shared" si="13"/>
        <v>74.641420363715113</v>
      </c>
      <c r="D43" s="349"/>
      <c r="E43" s="349"/>
      <c r="F43" s="349"/>
      <c r="G43" s="349"/>
      <c r="H43" s="349">
        <f t="shared" si="14"/>
        <v>63.84417320528955</v>
      </c>
      <c r="I43" s="349"/>
      <c r="J43" s="349">
        <f t="shared" si="15"/>
        <v>84.221003467632727</v>
      </c>
      <c r="K43" s="354"/>
      <c r="L43" s="349">
        <f>L42*(1+$N$14)</f>
        <v>101.42315652200473</v>
      </c>
      <c r="M43" s="349">
        <f t="shared" si="11"/>
        <v>80.988204328042428</v>
      </c>
    </row>
    <row r="44" spans="1:13">
      <c r="A44" s="136">
        <f t="shared" si="0"/>
        <v>2057</v>
      </c>
      <c r="B44" s="349"/>
      <c r="C44" s="349">
        <f t="shared" si="13"/>
        <v>76.339512676989642</v>
      </c>
      <c r="D44" s="349"/>
      <c r="E44" s="349"/>
      <c r="F44" s="349"/>
      <c r="G44" s="349"/>
      <c r="H44" s="349">
        <f t="shared" si="14"/>
        <v>65.296628145709889</v>
      </c>
      <c r="I44" s="349"/>
      <c r="J44" s="349">
        <f t="shared" si="15"/>
        <v>86.137031296521371</v>
      </c>
      <c r="K44" s="354"/>
      <c r="L44" s="349">
        <f>L43*(1+$N$14)</f>
        <v>103.73053333288034</v>
      </c>
      <c r="M44" s="349">
        <f t="shared" si="11"/>
        <v>82.830685976505393</v>
      </c>
    </row>
    <row r="45" spans="1:13">
      <c r="A45" s="136">
        <f t="shared" si="0"/>
        <v>2058</v>
      </c>
      <c r="B45" s="349"/>
      <c r="C45" s="349">
        <f t="shared" si="13"/>
        <v>78.076236590391161</v>
      </c>
      <c r="D45" s="349"/>
      <c r="E45" s="349"/>
      <c r="F45" s="349"/>
      <c r="G45" s="349"/>
      <c r="H45" s="349">
        <f t="shared" si="14"/>
        <v>66.782126436024797</v>
      </c>
      <c r="I45" s="349"/>
      <c r="J45" s="349">
        <f t="shared" si="15"/>
        <v>88.096648758517233</v>
      </c>
      <c r="K45" s="354"/>
      <c r="L45" s="349">
        <f>L44*(1+$N$14)</f>
        <v>106.09040296620337</v>
      </c>
      <c r="M45" s="349">
        <f t="shared" si="11"/>
        <v>84.715084082470895</v>
      </c>
    </row>
    <row r="46" spans="1:13">
      <c r="A46" s="136">
        <f t="shared" si="0"/>
        <v>2059</v>
      </c>
      <c r="B46" s="349"/>
      <c r="C46" s="349">
        <f t="shared" si="13"/>
        <v>79.852470972822559</v>
      </c>
      <c r="D46" s="349"/>
      <c r="E46" s="349"/>
      <c r="F46" s="349"/>
      <c r="G46" s="349"/>
      <c r="H46" s="349"/>
      <c r="I46" s="349"/>
      <c r="J46" s="349">
        <f t="shared" si="15"/>
        <v>90.100847517773502</v>
      </c>
      <c r="K46" s="354"/>
      <c r="L46" s="354"/>
      <c r="M46" s="349">
        <f t="shared" si="11"/>
        <v>86.642352245347112</v>
      </c>
    </row>
    <row r="47" spans="1:13">
      <c r="A47" s="136">
        <f t="shared" ref="A47:A48" si="16">A46+1</f>
        <v>2060</v>
      </c>
      <c r="B47" s="349"/>
      <c r="C47" s="349">
        <f t="shared" ref="C47:C48" si="17">C46*(1+$N$14)</f>
        <v>81.669114687454282</v>
      </c>
      <c r="D47" s="349"/>
      <c r="E47" s="349"/>
      <c r="F47" s="349"/>
      <c r="G47" s="349"/>
      <c r="H47" s="349"/>
      <c r="I47" s="349"/>
      <c r="J47" s="349"/>
      <c r="K47" s="354"/>
      <c r="L47" s="354"/>
      <c r="M47" s="349">
        <f t="shared" ref="M47:M48" si="18">M46*(1+$N$14)</f>
        <v>88.613465758928768</v>
      </c>
    </row>
    <row r="48" spans="1:13">
      <c r="A48" s="136">
        <f t="shared" si="16"/>
        <v>2061</v>
      </c>
      <c r="B48" s="349"/>
      <c r="C48" s="349">
        <f t="shared" si="17"/>
        <v>83.527087046593877</v>
      </c>
      <c r="D48" s="349"/>
      <c r="E48" s="349"/>
      <c r="F48" s="349"/>
      <c r="G48" s="349"/>
      <c r="H48" s="349"/>
      <c r="I48" s="349"/>
      <c r="J48" s="349"/>
      <c r="K48" s="354"/>
      <c r="L48" s="354"/>
      <c r="M48" s="349">
        <f t="shared" si="18"/>
        <v>90.629422104944396</v>
      </c>
    </row>
    <row r="49" spans="1:13" ht="12" customHeight="1">
      <c r="A49" s="136"/>
    </row>
    <row r="50" spans="1:13" ht="12" customHeight="1">
      <c r="A50" s="350" t="s">
        <v>161</v>
      </c>
      <c r="B50" s="351">
        <f>PMT(Discount_Rate,30,-NPV(Discount_Rate,Table3ACsummary!B$11:B$40))</f>
        <v>43.465683484186577</v>
      </c>
      <c r="C50" s="351">
        <f>PMT(Discount_Rate,30,-NPV(Discount_Rate,Table3ACsummary!C$17:C$46))</f>
        <v>52.807878029412443</v>
      </c>
      <c r="D50" s="351">
        <f>PMT(Discount_Rate,30,-NPV(Discount_Rate,Table3ACsummary!D$11:D$40))</f>
        <v>52.145597189498531</v>
      </c>
      <c r="E50" s="351">
        <f>PMT(Discount_Rate,30,-NPV(Discount_Rate,Table3ACsummary!E$11:E$40))</f>
        <v>45.497716777909446</v>
      </c>
      <c r="F50" s="351">
        <f>PMT(Discount_Rate,30,-NPV(Discount_Rate,Table3ACsummary!F$11:F$40))</f>
        <v>44.50467856131965</v>
      </c>
      <c r="G50" s="351">
        <f>PMT(Discount_Rate,30,-NPV(Discount_Rate,Table3ACsummary!G$11:G$40))</f>
        <v>43.220800868168766</v>
      </c>
      <c r="H50" s="351">
        <f>PMT(Discount_Rate,30,-NPV(Discount_Rate,Table3ACsummary!H$16:H$45))</f>
        <v>44.230736236429529</v>
      </c>
      <c r="I50" s="351">
        <f>PMT(Discount_Rate,30,-NPV(Discount_Rate,Table3ACsummary!I$11:I$40))</f>
        <v>40.751866566864287</v>
      </c>
      <c r="J50" s="351">
        <f>PMT(Discount_Rate,30,-NPV(Discount_Rate,Table3ACsummary!J$11:J$40))</f>
        <v>53.13551596625387</v>
      </c>
      <c r="K50" s="351">
        <f>PMT(Discount_Rate,30,-NPV(Discount_Rate,Table3ACsummary!K$13:K$42))</f>
        <v>101.20067367267227</v>
      </c>
      <c r="L50" s="351">
        <f>PMT(Discount_Rate,30,-NPV(Discount_Rate,Table3ACsummary!L$16:L$45))</f>
        <v>70.716490719399445</v>
      </c>
      <c r="M50" s="351">
        <f>PMT(Discount_Rate,30,-NPV(Discount_Rate,Table3ACsummary!M$19:M$48))</f>
        <v>59.89860592221865</v>
      </c>
    </row>
    <row r="51" spans="1:13" ht="12" customHeight="1">
      <c r="A51" s="136"/>
    </row>
    <row r="52" spans="1:13">
      <c r="A52" s="136"/>
    </row>
    <row r="53" spans="1:13">
      <c r="A53" s="136"/>
    </row>
    <row r="54" spans="1:13">
      <c r="A54" s="136"/>
    </row>
    <row r="55" spans="1:13">
      <c r="A55" s="136"/>
    </row>
    <row r="56" spans="1:13">
      <c r="A56" s="136"/>
    </row>
    <row r="57" spans="1:13">
      <c r="A57" s="136"/>
    </row>
    <row r="58" spans="1:13">
      <c r="A58" s="136"/>
    </row>
    <row r="59" spans="1:13">
      <c r="A59" s="136"/>
    </row>
    <row r="60" spans="1:13">
      <c r="A60" s="136"/>
    </row>
    <row r="61" spans="1:13">
      <c r="A61" s="136"/>
    </row>
    <row r="62" spans="1:13">
      <c r="A62" s="136"/>
    </row>
    <row r="63" spans="1:13">
      <c r="A63" s="136"/>
    </row>
    <row r="64" spans="1:13">
      <c r="A64" s="136"/>
    </row>
  </sheetData>
  <mergeCells count="1">
    <mergeCell ref="B1:K1"/>
  </mergeCells>
  <pageMargins left="0.7" right="0.7" top="0.75" bottom="0.75" header="0.3" footer="0.3"/>
  <pageSetup scale="8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B1:BH73"/>
  <sheetViews>
    <sheetView workbookViewId="0">
      <selection activeCell="F31" sqref="F31"/>
    </sheetView>
  </sheetViews>
  <sheetFormatPr defaultColWidth="9.33203125" defaultRowHeight="13.2"/>
  <cols>
    <col min="1" max="1" width="1.44140625" style="118" customWidth="1"/>
    <col min="2" max="2" width="10.77734375" style="118" customWidth="1"/>
    <col min="3" max="3" width="14.109375" style="118" customWidth="1"/>
    <col min="4" max="4" width="12.33203125" style="118" customWidth="1"/>
    <col min="5" max="5" width="16.77734375" style="118" customWidth="1"/>
    <col min="6" max="6" width="7.77734375" style="118" customWidth="1"/>
    <col min="7" max="7" width="9.77734375" style="118" customWidth="1"/>
    <col min="8" max="8" width="13.77734375" style="118" customWidth="1"/>
    <col min="9" max="10" width="12.44140625" style="118" customWidth="1"/>
    <col min="11" max="11" width="4.77734375" style="118" customWidth="1"/>
    <col min="12" max="12" width="9.77734375" style="118" customWidth="1"/>
    <col min="13" max="13" width="13.77734375" style="118" customWidth="1"/>
    <col min="14" max="14" width="12.44140625" style="118" customWidth="1"/>
    <col min="15" max="15" width="18" style="118" customWidth="1"/>
    <col min="16" max="16" width="7" style="118" customWidth="1"/>
    <col min="17" max="17" width="9.77734375" style="118" customWidth="1"/>
    <col min="18" max="18" width="13.77734375" style="118" customWidth="1"/>
    <col min="19" max="20" width="12.44140625" style="118" customWidth="1"/>
    <col min="21" max="21" width="5.109375" style="118" customWidth="1"/>
    <col min="22" max="22" width="9.77734375" style="118" customWidth="1"/>
    <col min="23" max="23" width="13.77734375" style="118" customWidth="1"/>
    <col min="24" max="25" width="12.44140625" style="118" customWidth="1"/>
    <col min="26" max="26" width="5.6640625" style="118" customWidth="1"/>
    <col min="27" max="27" width="9.77734375" style="118" customWidth="1"/>
    <col min="28" max="28" width="13.77734375" style="118" customWidth="1"/>
    <col min="29" max="30" width="12.44140625" style="118" customWidth="1"/>
    <col min="31" max="31" width="6.33203125" style="118" customWidth="1"/>
    <col min="32" max="32" width="9.77734375" style="118" customWidth="1"/>
    <col min="33" max="33" width="13.77734375" style="118" customWidth="1"/>
    <col min="34" max="35" width="12.44140625" style="118" customWidth="1"/>
    <col min="36" max="36" width="5.6640625" style="118" customWidth="1"/>
    <col min="37" max="37" width="9.77734375" style="118" customWidth="1"/>
    <col min="38" max="38" width="13.77734375" style="118" customWidth="1"/>
    <col min="39" max="40" width="12.44140625" style="118" customWidth="1"/>
    <col min="41" max="41" width="5.6640625" style="118" customWidth="1"/>
    <col min="42" max="42" width="9.77734375" style="118" customWidth="1"/>
    <col min="43" max="43" width="13.77734375" style="118" customWidth="1"/>
    <col min="44" max="45" width="12.44140625" style="118" customWidth="1"/>
    <col min="46" max="46" width="5.6640625" style="118" customWidth="1"/>
    <col min="47" max="47" width="9.77734375" style="118" customWidth="1"/>
    <col min="48" max="48" width="13.77734375" style="118" customWidth="1"/>
    <col min="49" max="50" width="12.44140625" style="118" customWidth="1"/>
    <col min="51" max="51" width="6.33203125" style="118" customWidth="1"/>
    <col min="52" max="52" width="9.77734375" style="118" customWidth="1"/>
    <col min="53" max="53" width="13.77734375" style="118" customWidth="1"/>
    <col min="54" max="54" width="12.44140625" style="118" customWidth="1"/>
    <col min="55" max="55" width="15.109375" style="118" customWidth="1"/>
    <col min="56" max="56" width="11.6640625" style="118" customWidth="1"/>
    <col min="57" max="57" width="9.77734375" style="118" customWidth="1"/>
    <col min="58" max="58" width="13.77734375" style="118" customWidth="1"/>
    <col min="59" max="59" width="12.44140625" style="162" customWidth="1"/>
    <col min="60" max="60" width="12.44140625" style="118" customWidth="1"/>
    <col min="61" max="16384" width="9.33203125" style="118"/>
  </cols>
  <sheetData>
    <row r="1" spans="2:60" ht="15.6">
      <c r="B1" s="116" t="s">
        <v>56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</row>
    <row r="2" spans="2:60" ht="15.6">
      <c r="B2" s="116" t="s">
        <v>180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117"/>
      <c r="AV2" s="117"/>
      <c r="AW2" s="117"/>
      <c r="AX2" s="117"/>
      <c r="AY2" s="117"/>
      <c r="AZ2" s="117"/>
      <c r="BA2" s="117"/>
      <c r="BB2" s="117"/>
      <c r="BC2" s="117"/>
    </row>
    <row r="3" spans="2:60" ht="15.6">
      <c r="B3" s="116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7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  <c r="BC3" s="117"/>
    </row>
    <row r="4" spans="2:60" s="343" customFormat="1" ht="18.75" customHeight="1">
      <c r="B4" s="389" t="s">
        <v>179</v>
      </c>
      <c r="C4" s="390"/>
      <c r="D4" s="390"/>
      <c r="E4" s="391"/>
      <c r="F4" s="119"/>
      <c r="G4" s="389" t="s">
        <v>184</v>
      </c>
      <c r="H4" s="390"/>
      <c r="I4" s="390"/>
      <c r="J4" s="391"/>
      <c r="K4" s="119"/>
      <c r="L4" s="392" t="s">
        <v>191</v>
      </c>
      <c r="M4" s="393"/>
      <c r="N4" s="393"/>
      <c r="O4" s="394"/>
      <c r="Q4" s="392" t="s">
        <v>182</v>
      </c>
      <c r="R4" s="393"/>
      <c r="S4" s="393"/>
      <c r="T4" s="394"/>
      <c r="U4" s="119"/>
      <c r="V4" s="389" t="s">
        <v>183</v>
      </c>
      <c r="W4" s="390"/>
      <c r="X4" s="390"/>
      <c r="Y4" s="391"/>
      <c r="Z4" s="119"/>
      <c r="AA4" s="389" t="s">
        <v>222</v>
      </c>
      <c r="AB4" s="390"/>
      <c r="AC4" s="390"/>
      <c r="AD4" s="391"/>
      <c r="AE4" s="119"/>
      <c r="AF4" s="389" t="s">
        <v>223</v>
      </c>
      <c r="AG4" s="390"/>
      <c r="AH4" s="390"/>
      <c r="AI4" s="391"/>
      <c r="AJ4" s="119"/>
      <c r="AK4" s="392" t="s">
        <v>187</v>
      </c>
      <c r="AL4" s="393"/>
      <c r="AM4" s="393"/>
      <c r="AN4" s="394"/>
      <c r="AO4" s="119"/>
      <c r="AP4" s="392" t="s">
        <v>193</v>
      </c>
      <c r="AQ4" s="393"/>
      <c r="AR4" s="393"/>
      <c r="AS4" s="394"/>
      <c r="AT4" s="119"/>
      <c r="AU4" s="392" t="s">
        <v>195</v>
      </c>
      <c r="AV4" s="393"/>
      <c r="AW4" s="393"/>
      <c r="AX4" s="394"/>
      <c r="AY4" s="119"/>
      <c r="AZ4" s="392" t="s">
        <v>220</v>
      </c>
      <c r="BA4" s="393"/>
      <c r="BB4" s="393"/>
      <c r="BC4" s="394"/>
      <c r="BD4" s="362"/>
      <c r="BE4" s="392" t="s">
        <v>221</v>
      </c>
      <c r="BF4" s="393"/>
      <c r="BG4" s="393"/>
      <c r="BH4" s="394"/>
    </row>
    <row r="5" spans="2:60" ht="51.75" customHeight="1">
      <c r="B5" s="121" t="s">
        <v>0</v>
      </c>
      <c r="C5" s="122" t="s">
        <v>86</v>
      </c>
      <c r="D5" s="122" t="s">
        <v>81</v>
      </c>
      <c r="E5" s="17" t="s">
        <v>52</v>
      </c>
      <c r="G5" s="121" t="s">
        <v>0</v>
      </c>
      <c r="H5" s="122" t="s">
        <v>86</v>
      </c>
      <c r="I5" s="122" t="s">
        <v>81</v>
      </c>
      <c r="J5" s="17" t="s">
        <v>52</v>
      </c>
      <c r="L5" s="121" t="s">
        <v>0</v>
      </c>
      <c r="M5" s="122" t="s">
        <v>86</v>
      </c>
      <c r="N5" s="122" t="s">
        <v>81</v>
      </c>
      <c r="O5" s="17" t="s">
        <v>52</v>
      </c>
      <c r="Q5" s="121" t="s">
        <v>0</v>
      </c>
      <c r="R5" s="122" t="s">
        <v>86</v>
      </c>
      <c r="S5" s="122" t="s">
        <v>81</v>
      </c>
      <c r="T5" s="17" t="s">
        <v>52</v>
      </c>
      <c r="V5" s="121" t="s">
        <v>0</v>
      </c>
      <c r="W5" s="122" t="s">
        <v>86</v>
      </c>
      <c r="X5" s="122" t="s">
        <v>81</v>
      </c>
      <c r="Y5" s="17" t="s">
        <v>52</v>
      </c>
      <c r="AA5" s="121" t="s">
        <v>0</v>
      </c>
      <c r="AB5" s="122" t="s">
        <v>86</v>
      </c>
      <c r="AC5" s="122" t="s">
        <v>81</v>
      </c>
      <c r="AD5" s="17" t="s">
        <v>52</v>
      </c>
      <c r="AF5" s="121" t="s">
        <v>0</v>
      </c>
      <c r="AG5" s="122" t="s">
        <v>86</v>
      </c>
      <c r="AH5" s="122" t="s">
        <v>81</v>
      </c>
      <c r="AI5" s="17" t="s">
        <v>52</v>
      </c>
      <c r="AK5" s="121" t="s">
        <v>0</v>
      </c>
      <c r="AL5" s="122" t="s">
        <v>86</v>
      </c>
      <c r="AM5" s="122" t="s">
        <v>81</v>
      </c>
      <c r="AN5" s="17" t="s">
        <v>52</v>
      </c>
      <c r="AP5" s="121" t="s">
        <v>0</v>
      </c>
      <c r="AQ5" s="122" t="s">
        <v>86</v>
      </c>
      <c r="AR5" s="122" t="s">
        <v>81</v>
      </c>
      <c r="AS5" s="17" t="s">
        <v>52</v>
      </c>
      <c r="AU5" s="121" t="s">
        <v>0</v>
      </c>
      <c r="AV5" s="122" t="s">
        <v>86</v>
      </c>
      <c r="AW5" s="122" t="s">
        <v>81</v>
      </c>
      <c r="AX5" s="17" t="s">
        <v>52</v>
      </c>
      <c r="AZ5" s="121" t="s">
        <v>0</v>
      </c>
      <c r="BA5" s="122" t="s">
        <v>86</v>
      </c>
      <c r="BB5" s="122" t="s">
        <v>81</v>
      </c>
      <c r="BC5" s="17" t="s">
        <v>52</v>
      </c>
      <c r="BE5" s="121" t="s">
        <v>0</v>
      </c>
      <c r="BF5" s="122" t="s">
        <v>86</v>
      </c>
      <c r="BG5" s="122" t="s">
        <v>81</v>
      </c>
      <c r="BH5" s="17" t="s">
        <v>52</v>
      </c>
    </row>
    <row r="6" spans="2:60" ht="24" customHeight="1">
      <c r="B6" s="123"/>
      <c r="C6" s="125" t="s">
        <v>9</v>
      </c>
      <c r="D6" s="124" t="s">
        <v>82</v>
      </c>
      <c r="E6" s="19" t="s">
        <v>9</v>
      </c>
      <c r="G6" s="123"/>
      <c r="H6" s="125" t="s">
        <v>9</v>
      </c>
      <c r="I6" s="124" t="s">
        <v>82</v>
      </c>
      <c r="J6" s="19" t="s">
        <v>9</v>
      </c>
      <c r="L6" s="123"/>
      <c r="M6" s="125" t="s">
        <v>9</v>
      </c>
      <c r="N6" s="124" t="s">
        <v>82</v>
      </c>
      <c r="O6" s="19" t="s">
        <v>9</v>
      </c>
      <c r="Q6" s="123"/>
      <c r="R6" s="125" t="s">
        <v>9</v>
      </c>
      <c r="S6" s="124" t="s">
        <v>82</v>
      </c>
      <c r="T6" s="19" t="s">
        <v>9</v>
      </c>
      <c r="V6" s="123"/>
      <c r="W6" s="125" t="s">
        <v>9</v>
      </c>
      <c r="X6" s="124" t="s">
        <v>82</v>
      </c>
      <c r="Y6" s="19" t="s">
        <v>9</v>
      </c>
      <c r="AA6" s="123"/>
      <c r="AB6" s="125" t="s">
        <v>9</v>
      </c>
      <c r="AC6" s="124" t="s">
        <v>82</v>
      </c>
      <c r="AD6" s="19" t="s">
        <v>9</v>
      </c>
      <c r="AF6" s="123"/>
      <c r="AG6" s="125" t="s">
        <v>9</v>
      </c>
      <c r="AH6" s="124" t="s">
        <v>82</v>
      </c>
      <c r="AI6" s="19" t="s">
        <v>9</v>
      </c>
      <c r="AK6" s="123"/>
      <c r="AL6" s="125" t="s">
        <v>9</v>
      </c>
      <c r="AM6" s="124" t="s">
        <v>82</v>
      </c>
      <c r="AN6" s="19" t="s">
        <v>9</v>
      </c>
      <c r="AP6" s="123"/>
      <c r="AQ6" s="125" t="s">
        <v>9</v>
      </c>
      <c r="AR6" s="124" t="s">
        <v>82</v>
      </c>
      <c r="AS6" s="19" t="s">
        <v>9</v>
      </c>
      <c r="AU6" s="123"/>
      <c r="AV6" s="125" t="s">
        <v>9</v>
      </c>
      <c r="AW6" s="124" t="s">
        <v>82</v>
      </c>
      <c r="AX6" s="19" t="s">
        <v>9</v>
      </c>
      <c r="AZ6" s="123"/>
      <c r="BA6" s="125" t="s">
        <v>9</v>
      </c>
      <c r="BB6" s="124" t="s">
        <v>82</v>
      </c>
      <c r="BC6" s="19" t="s">
        <v>9</v>
      </c>
      <c r="BE6" s="123"/>
      <c r="BF6" s="125" t="s">
        <v>9</v>
      </c>
      <c r="BG6" s="124" t="s">
        <v>82</v>
      </c>
      <c r="BH6" s="19" t="s">
        <v>9</v>
      </c>
    </row>
    <row r="7" spans="2:60">
      <c r="C7" s="126" t="s">
        <v>2</v>
      </c>
      <c r="D7" s="126" t="s">
        <v>4</v>
      </c>
      <c r="E7" s="126" t="s">
        <v>23</v>
      </c>
      <c r="H7" s="126" t="s">
        <v>2</v>
      </c>
      <c r="I7" s="126" t="s">
        <v>4</v>
      </c>
      <c r="J7" s="126" t="s">
        <v>23</v>
      </c>
      <c r="M7" s="126" t="s">
        <v>2</v>
      </c>
      <c r="N7" s="126" t="s">
        <v>4</v>
      </c>
      <c r="O7" s="126" t="s">
        <v>23</v>
      </c>
      <c r="R7" s="126" t="s">
        <v>2</v>
      </c>
      <c r="S7" s="126" t="s">
        <v>4</v>
      </c>
      <c r="T7" s="126" t="s">
        <v>23</v>
      </c>
      <c r="W7" s="126" t="s">
        <v>2</v>
      </c>
      <c r="X7" s="126" t="s">
        <v>4</v>
      </c>
      <c r="Y7" s="126" t="s">
        <v>23</v>
      </c>
      <c r="AB7" s="126" t="s">
        <v>2</v>
      </c>
      <c r="AC7" s="126" t="s">
        <v>4</v>
      </c>
      <c r="AD7" s="126" t="s">
        <v>23</v>
      </c>
      <c r="AG7" s="126" t="s">
        <v>2</v>
      </c>
      <c r="AH7" s="126" t="s">
        <v>4</v>
      </c>
      <c r="AI7" s="126" t="s">
        <v>23</v>
      </c>
      <c r="AL7" s="126" t="s">
        <v>2</v>
      </c>
      <c r="AM7" s="126" t="s">
        <v>4</v>
      </c>
      <c r="AN7" s="126" t="s">
        <v>23</v>
      </c>
      <c r="AQ7" s="126" t="s">
        <v>2</v>
      </c>
      <c r="AR7" s="126" t="s">
        <v>4</v>
      </c>
      <c r="AS7" s="126" t="s">
        <v>23</v>
      </c>
      <c r="AV7" s="126" t="s">
        <v>2</v>
      </c>
      <c r="AW7" s="126" t="s">
        <v>4</v>
      </c>
      <c r="AX7" s="126" t="s">
        <v>23</v>
      </c>
      <c r="BA7" s="126" t="s">
        <v>2</v>
      </c>
      <c r="BB7" s="126" t="s">
        <v>4</v>
      </c>
      <c r="BC7" s="126" t="s">
        <v>23</v>
      </c>
      <c r="BF7" s="126" t="s">
        <v>2</v>
      </c>
      <c r="BG7" s="126" t="s">
        <v>4</v>
      </c>
      <c r="BH7" s="126" t="s">
        <v>23</v>
      </c>
    </row>
    <row r="8" spans="2:60" ht="6" customHeight="1">
      <c r="BG8" s="118"/>
    </row>
    <row r="9" spans="2:60">
      <c r="B9" s="359" t="str">
        <f>B4</f>
        <v>Aeolus_Wyoming - to - Utah S, Expansion</v>
      </c>
      <c r="D9" s="120"/>
      <c r="E9" s="120"/>
      <c r="G9" s="359" t="str">
        <f>G4</f>
        <v>Goshen - to - Utah N, Expansion</v>
      </c>
      <c r="I9" s="120"/>
      <c r="J9" s="120"/>
      <c r="L9" s="359" t="str">
        <f>L4</f>
        <v>Yakima- to - Southern Oregon/California, Expansion</v>
      </c>
      <c r="N9" s="120"/>
      <c r="O9" s="120"/>
      <c r="Q9" s="359" t="str">
        <f>Q4</f>
        <v>Utah N, Transmission Integration</v>
      </c>
      <c r="S9" s="120"/>
      <c r="T9" s="120"/>
      <c r="V9" s="359" t="str">
        <f>V4</f>
        <v>Yakima, Transmission Integration</v>
      </c>
      <c r="X9" s="120"/>
      <c r="Y9" s="120"/>
      <c r="AA9" s="359" t="s">
        <v>185</v>
      </c>
      <c r="AC9" s="120"/>
      <c r="AD9" s="120"/>
      <c r="AF9" s="359" t="s">
        <v>186</v>
      </c>
      <c r="AH9" s="120"/>
      <c r="AI9" s="120"/>
      <c r="AK9" s="359" t="str">
        <f>AK4</f>
        <v>Southern Oregon/California, Transmission Integration</v>
      </c>
      <c r="AM9" s="120"/>
      <c r="AN9" s="120"/>
      <c r="AP9" s="359" t="str">
        <f>AP4</f>
        <v>Willamette Valley, Transmission Integration</v>
      </c>
      <c r="AR9" s="120"/>
      <c r="AS9" s="120"/>
      <c r="AU9" s="359" t="str">
        <f>AU4</f>
        <v>Wyoming SW, Transmission Integration</v>
      </c>
      <c r="AW9" s="120"/>
      <c r="AX9" s="120"/>
      <c r="AZ9" s="359" t="str">
        <f>AZ4</f>
        <v>Bridger - to - Bridger West, Recovered Transmission 2029</v>
      </c>
      <c r="BB9" s="120"/>
      <c r="BC9" s="120"/>
      <c r="BE9" s="359" t="str">
        <f>BE4</f>
        <v>Bridger - to - Bridger West, Recovered Transmission 2024</v>
      </c>
      <c r="BG9" s="120"/>
      <c r="BH9" s="120"/>
    </row>
    <row r="10" spans="2:60">
      <c r="B10" s="136">
        <v>2023</v>
      </c>
      <c r="C10" s="129">
        <f>IF($B10&lt;D$35,0,IF($B10=D$35,D$39,ROUND(C9*(1+(IFERROR(INDEX($D$44:$D$52,MATCH($B10,$C$44:$C$52,0),1),0)+IFERROR(INDEX($G$44:$G$52,MATCH($B10,$F$44:$F$52,0),1),0)+IFERROR(INDEX($J$44:$J$52,MATCH($B10,$I$44:$I$52,0),1),0))),2)))</f>
        <v>0</v>
      </c>
      <c r="D10" s="136">
        <v>12</v>
      </c>
      <c r="E10" s="131">
        <f t="shared" ref="E10:E32" si="0">SUM(C10:C10)*D10/12</f>
        <v>0</v>
      </c>
      <c r="F10" s="120"/>
      <c r="G10" s="136">
        <v>2023</v>
      </c>
      <c r="H10" s="129">
        <f>IF($B10&lt;I$35,0,IF($B10=I$35,I$39,ROUND(H9*(1+(IFERROR(INDEX($D$44:$D$52,MATCH($B10,$C$44:$C$52,0),1),0)+IFERROR(INDEX($G$44:$G$52,MATCH($B10,$F$44:$F$52,0),1),0)+IFERROR(INDEX($J$44:$J$52,MATCH($B10,$I$44:$I$52,0),1),0))),2)))</f>
        <v>0</v>
      </c>
      <c r="I10" s="136">
        <v>12</v>
      </c>
      <c r="J10" s="131">
        <f t="shared" ref="J10:J32" si="1">SUM(H10:H10)*I10/12</f>
        <v>0</v>
      </c>
      <c r="K10" s="120"/>
      <c r="L10" s="136">
        <v>2023</v>
      </c>
      <c r="M10" s="129">
        <f>IF($B10&lt;N$35,0,IF($B10=N$35,N$39,ROUND(M9*(1+(IFERROR(INDEX($D$44:$D$52,MATCH($B10,$C$44:$C$52,0),1),0)+IFERROR(INDEX($G$44:$G$52,MATCH($B10,$F$44:$F$52,0),1),0)+IFERROR(INDEX($J$44:$J$52,MATCH($B10,$I$44:$I$52,0),1),0))),2)))</f>
        <v>0</v>
      </c>
      <c r="N10" s="136">
        <v>12</v>
      </c>
      <c r="O10" s="131">
        <f t="shared" ref="O10:O32" si="2">SUM(M10:M10)*N10/12</f>
        <v>0</v>
      </c>
      <c r="P10" s="135"/>
      <c r="Q10" s="136">
        <f>$B10</f>
        <v>2023</v>
      </c>
      <c r="R10" s="129">
        <f>IF($B10&lt;S$35,0,IF($B10=S$35,S$39,ROUND(R9*(1+(IFERROR(INDEX($D$44:$D$52,MATCH($B10,$C$44:$C$52,0),1),0)+IFERROR(INDEX($G$44:$G$52,MATCH($B10,$F$44:$F$52,0),1),0)+IFERROR(INDEX($J$44:$J$52,MATCH($B10,$I$44:$I$52,0),1),0))),2)))</f>
        <v>0</v>
      </c>
      <c r="S10" s="136">
        <v>12</v>
      </c>
      <c r="T10" s="131">
        <f t="shared" ref="T10:T32" si="3">SUM(R10:R10)*S10/12</f>
        <v>0</v>
      </c>
      <c r="U10" s="120"/>
      <c r="V10" s="136">
        <f>$B10</f>
        <v>2023</v>
      </c>
      <c r="W10" s="129">
        <f>IF($B10&lt;X$35,0,IF($B10=X$35,X$39,ROUND(W9*(1+(IFERROR(INDEX($D$44:$D$52,MATCH($B10,$C$44:$C$52,0),1),0)+IFERROR(INDEX($G$44:$G$52,MATCH($B10,$F$44:$F$52,0),1),0)+IFERROR(INDEX($J$44:$J$52,MATCH($B10,$I$44:$I$52,0),1),0))),2)))</f>
        <v>0</v>
      </c>
      <c r="X10" s="136">
        <v>12</v>
      </c>
      <c r="Y10" s="131">
        <f t="shared" ref="Y10:Y32" si="4">SUM(W10:W10)*X10/12</f>
        <v>0</v>
      </c>
      <c r="Z10" s="120"/>
      <c r="AA10" s="350">
        <f>$B10</f>
        <v>2023</v>
      </c>
      <c r="AB10" s="129">
        <f>IF($B10&lt;AC$35,0,IF($B10=AC$35,AC$39,ROUND(AB9*(1+(IFERROR(INDEX($D$44:$D$52,MATCH($B10,$C$44:$C$52,0),1),0)+IFERROR(INDEX($G$44:$G$52,MATCH($B10,$F$44:$F$52,0),1),0)+IFERROR(INDEX($J$44:$J$52,MATCH($B10,$I$44:$I$52,0),1),0))),2)))</f>
        <v>1.4680258019147514</v>
      </c>
      <c r="AC10" s="136">
        <v>12</v>
      </c>
      <c r="AD10" s="131">
        <f t="shared" ref="AD10:AD32" si="5">SUM(AB10:AB10)*AC10/12</f>
        <v>1.4680258019147514</v>
      </c>
      <c r="AE10" s="120"/>
      <c r="AF10" s="136">
        <f>$B10</f>
        <v>2023</v>
      </c>
      <c r="AG10" s="129">
        <f>IF($B10&lt;AH$35,0,IF($B10=AH$35,AH$39,ROUND(AG9*(1+(IFERROR(INDEX($D$44:$D$52,MATCH($B10,$C$44:$C$52,0),1),0)+IFERROR(INDEX($G$44:$G$52,MATCH($B10,$F$44:$F$52,0),1),0)+IFERROR(INDEX($J$44:$J$52,MATCH($B10,$I$44:$I$52,0),1),0))),2)))</f>
        <v>0</v>
      </c>
      <c r="AH10" s="136">
        <v>12</v>
      </c>
      <c r="AI10" s="131">
        <f t="shared" ref="AI10:AI32" si="6">SUM(AG10:AG10)*AH10/12</f>
        <v>0</v>
      </c>
      <c r="AJ10" s="120"/>
      <c r="AK10" s="136">
        <f>$B10</f>
        <v>2023</v>
      </c>
      <c r="AL10" s="129">
        <f>IF($B10&lt;AM$35,0,IF($B10=AM$35,AM$39,ROUND(AL9*(1+(IFERROR(INDEX($D$44:$D$52,MATCH($B10,$C$44:$C$52,0),1),0)+IFERROR(INDEX($G$44:$G$52,MATCH($B10,$F$44:$F$52,0),1),0)+IFERROR(INDEX($J$44:$J$52,MATCH($B10,$I$44:$I$52,0),1),0))),2)))</f>
        <v>0</v>
      </c>
      <c r="AM10" s="136">
        <v>12</v>
      </c>
      <c r="AN10" s="131">
        <f t="shared" ref="AN10:AN32" si="7">SUM(AL10:AL10)*AM10/12</f>
        <v>0</v>
      </c>
      <c r="AO10" s="120"/>
      <c r="AP10" s="136">
        <f>$B10</f>
        <v>2023</v>
      </c>
      <c r="AQ10" s="129">
        <f>IF($B10&lt;AR$35,0,IF($B10=AR$35,AR$39,ROUND(AQ9*(1+(IFERROR(INDEX($D$44:$D$52,MATCH($B10,$C$44:$C$52,0),1),0)+IFERROR(INDEX($G$44:$G$52,MATCH($B10,$F$44:$F$52,0),1),0)+IFERROR(INDEX($J$44:$J$52,MATCH($B10,$I$44:$I$52,0),1),0))),2)))</f>
        <v>0</v>
      </c>
      <c r="AR10" s="136">
        <v>12</v>
      </c>
      <c r="AS10" s="131">
        <f t="shared" ref="AS10:AS32" si="8">SUM(AQ10:AQ10)*AR10/12</f>
        <v>0</v>
      </c>
      <c r="AT10" s="120"/>
      <c r="AU10" s="136">
        <f>$B10</f>
        <v>2023</v>
      </c>
      <c r="AV10" s="129">
        <f>IF($B10&lt;AW$35,0,IF($B10=AW$35,AW$39,ROUND(AV9*(1+(IFERROR(INDEX($D$44:$D$52,MATCH($B10,$C$44:$C$52,0),1),0)+IFERROR(INDEX($G$44:$G$52,MATCH($B10,$F$44:$F$52,0),1),0)+IFERROR(INDEX($J$44:$J$52,MATCH($B10,$I$44:$I$52,0),1),0))),2)))</f>
        <v>0</v>
      </c>
      <c r="AW10" s="136">
        <v>12</v>
      </c>
      <c r="AX10" s="131">
        <f t="shared" ref="AX10:AX32" si="9">SUM(AV10:AV10)*AW10/12</f>
        <v>0</v>
      </c>
      <c r="AY10" s="120"/>
      <c r="AZ10" s="136">
        <f>V10</f>
        <v>2023</v>
      </c>
      <c r="BA10" s="129">
        <f>IF($B10&lt;BB$35,0,IF($B10=BB$35,BB$39,ROUND(BA9*(1+(IFERROR(INDEX($D$44:$D$52,MATCH($B10,$C$44:$C$52,0),1),0)+IFERROR(INDEX($G$44:$G$52,MATCH($B10,$F$44:$F$52,0),1),0)+IFERROR(INDEX($J$44:$J$52,MATCH($B10,$I$44:$I$52,0),1),0))),2)))</f>
        <v>0</v>
      </c>
      <c r="BB10" s="136">
        <v>12</v>
      </c>
      <c r="BC10" s="131">
        <f t="shared" ref="BC10:BC32" si="10">SUM(BA10:BA10)*BB10/12</f>
        <v>0</v>
      </c>
      <c r="BE10" s="136">
        <f>AA10</f>
        <v>2023</v>
      </c>
      <c r="BF10" s="129">
        <f>IF($B10&lt;BG$35,0,IF($B10=BG$35,BG$39,ROUND(BF9*(1+(IFERROR(INDEX($D$44:$D$52,MATCH($B10,$C$44:$C$52,0),1),0)+IFERROR(INDEX($G$44:$G$52,MATCH($B10,$F$44:$F$52,0),1),0)+IFERROR(INDEX($J$44:$J$52,MATCH($B10,$I$44:$I$52,0),1),0))),2)))</f>
        <v>0</v>
      </c>
      <c r="BG10" s="136">
        <v>12</v>
      </c>
      <c r="BH10" s="131">
        <f t="shared" ref="BH10:BH32" si="11">SUM(BF10:BF10)*BG10/12</f>
        <v>0</v>
      </c>
    </row>
    <row r="11" spans="2:60">
      <c r="B11" s="350">
        <f t="shared" ref="B11:B32" si="12">B10+1</f>
        <v>2024</v>
      </c>
      <c r="C11" s="129">
        <f>IF($B11&lt;D$35,0,IF($B11=D$35,D$39,ROUND(C10*(1+(IFERROR(INDEX($D$44:$D$52,MATCH($B11,$C$44:$C$52,0),1),0)+IFERROR(INDEX($G$44:$G$52,MATCH($B11,$F$44:$F$52,0),1),0)+IFERROR(INDEX($J$44:$J$52,MATCH($B11,$I$44:$I$52,0),1),0))),2)))</f>
        <v>47.870308055404152</v>
      </c>
      <c r="D11" s="136">
        <v>12</v>
      </c>
      <c r="E11" s="131">
        <f t="shared" si="0"/>
        <v>47.870308055404145</v>
      </c>
      <c r="F11" s="120"/>
      <c r="G11" s="136">
        <f t="shared" ref="G11:G32" si="13">G10+1</f>
        <v>2024</v>
      </c>
      <c r="H11" s="129">
        <f>IF($B11&lt;I$35,0,IF($B11=I$35,I$39,ROUND(H10*(1+(IFERROR(INDEX($D$44:$D$52,MATCH($B11,$C$44:$C$52,0),1),0)+IFERROR(INDEX($G$44:$G$52,MATCH($B11,$F$44:$F$52,0),1),0)+IFERROR(INDEX($J$44:$J$52,MATCH($B11,$I$44:$I$52,0),1),0))),2)))</f>
        <v>0</v>
      </c>
      <c r="I11" s="136">
        <v>12</v>
      </c>
      <c r="J11" s="131">
        <f t="shared" si="1"/>
        <v>0</v>
      </c>
      <c r="K11" s="120"/>
      <c r="L11" s="136">
        <f t="shared" ref="L11:L32" si="14">L10+1</f>
        <v>2024</v>
      </c>
      <c r="M11" s="129">
        <f>IF($B11&lt;N$35,0,IF($B11=N$35,N$39,ROUND(M10*(1+(IFERROR(INDEX($D$44:$D$52,MATCH($B11,$C$44:$C$52,0),1),0)+IFERROR(INDEX($G$44:$G$52,MATCH($B11,$F$44:$F$52,0),1),0)+IFERROR(INDEX($J$44:$J$52,MATCH($B11,$I$44:$I$52,0),1),0))),2)))</f>
        <v>0</v>
      </c>
      <c r="N11" s="136">
        <v>12</v>
      </c>
      <c r="O11" s="131">
        <f t="shared" si="2"/>
        <v>0</v>
      </c>
      <c r="P11" s="135"/>
      <c r="Q11" s="350">
        <f t="shared" ref="Q11:Q32" si="15">Q10+1</f>
        <v>2024</v>
      </c>
      <c r="R11" s="129">
        <f>IF($B11&lt;S$35,0,IF($B11=S$35,S$39,ROUND(R10*(1+(IFERROR(INDEX($D$44:$D$52,MATCH($B11,$C$44:$C$52,0),1),0)+IFERROR(INDEX($G$44:$G$52,MATCH($B11,$F$44:$F$52,0),1),0)+IFERROR(INDEX($J$44:$J$52,MATCH($B11,$I$44:$I$52,0),1),0))),2)))</f>
        <v>2.5818101631996475</v>
      </c>
      <c r="S11" s="136">
        <v>12</v>
      </c>
      <c r="T11" s="131">
        <f t="shared" si="3"/>
        <v>2.5818101631996475</v>
      </c>
      <c r="U11" s="120"/>
      <c r="V11" s="350">
        <f t="shared" ref="V11:V32" si="16">V10+1</f>
        <v>2024</v>
      </c>
      <c r="W11" s="129">
        <f>IF($B11&lt;X$35,0,IF($B11=X$35,X$39,ROUND(W10*(1+(IFERROR(INDEX($D$44:$D$52,MATCH($B11,$C$44:$C$52,0),1),0)+IFERROR(INDEX($G$44:$G$52,MATCH($B11,$F$44:$F$52,0),1),0)+IFERROR(INDEX($J$44:$J$52,MATCH($B11,$I$44:$I$52,0),1),0))),2)))</f>
        <v>0.39132049215213044</v>
      </c>
      <c r="X11" s="136">
        <v>12</v>
      </c>
      <c r="Y11" s="131">
        <f t="shared" si="4"/>
        <v>0.39132049215213044</v>
      </c>
      <c r="Z11" s="120"/>
      <c r="AA11" s="136">
        <f t="shared" ref="AA11:AA32" si="17">AA10+1</f>
        <v>2024</v>
      </c>
      <c r="AB11" s="129">
        <f>IF($B11&lt;AC$35,0,IF($B11=AC$35,AC$39,ROUND(AB10*(1+(IFERROR(INDEX($D$44:$D$52,MATCH($B11,$C$44:$C$52,0),1),0)+IFERROR(INDEX($G$44:$G$52,MATCH($B11,$F$44:$F$52,0),1),0)+IFERROR(INDEX($J$44:$J$52,MATCH($B11,$I$44:$I$52,0),1),0))),2)))</f>
        <v>1.5</v>
      </c>
      <c r="AC11" s="136">
        <v>12</v>
      </c>
      <c r="AD11" s="131">
        <f t="shared" si="5"/>
        <v>1.5</v>
      </c>
      <c r="AE11" s="120"/>
      <c r="AF11" s="136">
        <f t="shared" ref="AF11:AF32" si="18">AF10+1</f>
        <v>2024</v>
      </c>
      <c r="AG11" s="129">
        <f>IF($B11&lt;AH$35,0,IF($B11=AH$35,AH$39,ROUND(AG10*(1+(IFERROR(INDEX($D$44:$D$52,MATCH($B11,$C$44:$C$52,0),1),0)+IFERROR(INDEX($G$44:$G$52,MATCH($B11,$F$44:$F$52,0),1),0)+IFERROR(INDEX($J$44:$J$52,MATCH($B11,$I$44:$I$52,0),1),0))),2)))</f>
        <v>0</v>
      </c>
      <c r="AH11" s="136">
        <v>12</v>
      </c>
      <c r="AI11" s="131">
        <f t="shared" si="6"/>
        <v>0</v>
      </c>
      <c r="AJ11" s="120"/>
      <c r="AK11" s="136">
        <f t="shared" ref="AK11:AK32" si="19">AK10+1</f>
        <v>2024</v>
      </c>
      <c r="AL11" s="129">
        <f>IF($B11&lt;AM$35,0,IF($B11=AM$35,AM$39,ROUND(AL10*(1+(IFERROR(INDEX($D$44:$D$52,MATCH($B11,$C$44:$C$52,0),1),0)+IFERROR(INDEX($G$44:$G$52,MATCH($B11,$F$44:$F$52,0),1),0)+IFERROR(INDEX($J$44:$J$52,MATCH($B11,$I$44:$I$52,0),1),0))),2)))</f>
        <v>0</v>
      </c>
      <c r="AM11" s="136">
        <v>12</v>
      </c>
      <c r="AN11" s="131">
        <f t="shared" si="7"/>
        <v>0</v>
      </c>
      <c r="AO11" s="120"/>
      <c r="AP11" s="136">
        <f t="shared" ref="AP11:AP32" si="20">AP10+1</f>
        <v>2024</v>
      </c>
      <c r="AQ11" s="129">
        <f>IF($B11&lt;AR$35,0,IF($B11=AR$35,AR$39,ROUND(AQ10*(1+(IFERROR(INDEX($D$44:$D$52,MATCH($B11,$C$44:$C$52,0),1),0)+IFERROR(INDEX($G$44:$G$52,MATCH($B11,$F$44:$F$52,0),1),0)+IFERROR(INDEX($J$44:$J$52,MATCH($B11,$I$44:$I$52,0),1),0))),2)))</f>
        <v>0</v>
      </c>
      <c r="AR11" s="136">
        <v>12</v>
      </c>
      <c r="AS11" s="131">
        <f t="shared" si="8"/>
        <v>0</v>
      </c>
      <c r="AT11" s="120"/>
      <c r="AU11" s="136">
        <f t="shared" ref="AU11:AU32" si="21">AU10+1</f>
        <v>2024</v>
      </c>
      <c r="AV11" s="129">
        <f>IF($B11&lt;AW$35,0,IF($B11=AW$35,AW$39,ROUND(AV10*(1+(IFERROR(INDEX($D$44:$D$52,MATCH($B11,$C$44:$C$52,0),1),0)+IFERROR(INDEX($G$44:$G$52,MATCH($B11,$F$44:$F$52,0),1),0)+IFERROR(INDEX($J$44:$J$52,MATCH($B11,$I$44:$I$52,0),1),0))),2)))</f>
        <v>0</v>
      </c>
      <c r="AW11" s="136">
        <v>12</v>
      </c>
      <c r="AX11" s="131">
        <f t="shared" si="9"/>
        <v>0</v>
      </c>
      <c r="AY11" s="120"/>
      <c r="AZ11" s="136">
        <f t="shared" ref="AZ11:AZ32" si="22">AZ10+1</f>
        <v>2024</v>
      </c>
      <c r="BA11" s="129">
        <f>IF($B11&lt;BB$35,0,IF($B11=BB$35,BB$39,ROUND(BA10*(1+(IFERROR(INDEX($D$44:$D$52,MATCH($B11,$C$44:$C$52,0),1),0)+IFERROR(INDEX($G$44:$G$52,MATCH($B11,$F$44:$F$52,0),1),0)+IFERROR(INDEX($J$44:$J$52,MATCH($B11,$I$44:$I$52,0),1),0))),2)))</f>
        <v>0</v>
      </c>
      <c r="BB11" s="136">
        <v>12</v>
      </c>
      <c r="BC11" s="131">
        <f t="shared" si="10"/>
        <v>0</v>
      </c>
      <c r="BE11" s="350">
        <f t="shared" ref="BE11:BE32" si="23">BE10+1</f>
        <v>2024</v>
      </c>
      <c r="BF11" s="129">
        <f>IF($B11&lt;BG$35,0,IF($B11=BG$35,BG$39,ROUND(BF10*(1+(IFERROR(INDEX($D$44:$D$52,MATCH($B11,$C$44:$C$52,0),1),0)+IFERROR(INDEX($G$44:$G$52,MATCH($B11,$F$44:$F$52,0),1),0)+IFERROR(INDEX($J$44:$J$52,MATCH($B11,$I$44:$I$52,0),1),0))),2)))</f>
        <v>0</v>
      </c>
      <c r="BG11" s="136">
        <v>12</v>
      </c>
      <c r="BH11" s="131">
        <f t="shared" si="11"/>
        <v>0</v>
      </c>
    </row>
    <row r="12" spans="2:60">
      <c r="B12" s="136">
        <f t="shared" si="12"/>
        <v>2025</v>
      </c>
      <c r="C12" s="129">
        <f t="shared" ref="C12:C32" si="24">IF($B12&lt;D$35,0,IF($B12=D$35,D$39,ROUND(C11*(1+(IFERROR(INDEX($D$44:$D$52,MATCH($B12,$C$44:$C$52,0),1),0)+IFERROR(INDEX($G$44:$G$52,MATCH($B12,$F$44:$F$52,0),1),0)+IFERROR(INDEX($J$44:$J$52,MATCH($B12,$I$44:$I$52,0),1),0))),2)))</f>
        <v>48.97</v>
      </c>
      <c r="D12" s="136">
        <v>12</v>
      </c>
      <c r="E12" s="131">
        <f t="shared" si="0"/>
        <v>48.97</v>
      </c>
      <c r="F12" s="120"/>
      <c r="G12" s="136">
        <f t="shared" si="13"/>
        <v>2025</v>
      </c>
      <c r="H12" s="129">
        <f t="shared" ref="H12:H32" si="25">IF($B12&lt;I$35,0,IF($B12=I$35,I$39,ROUND(H11*(1+(IFERROR(INDEX($D$44:$D$52,MATCH($B12,$C$44:$C$52,0),1),0)+IFERROR(INDEX($G$44:$G$52,MATCH($B12,$F$44:$F$52,0),1),0)+IFERROR(INDEX($J$44:$J$52,MATCH($B12,$I$44:$I$52,0),1),0))),2)))</f>
        <v>0</v>
      </c>
      <c r="I12" s="136">
        <v>12</v>
      </c>
      <c r="J12" s="131">
        <f t="shared" si="1"/>
        <v>0</v>
      </c>
      <c r="K12" s="120"/>
      <c r="L12" s="136">
        <f t="shared" si="14"/>
        <v>2025</v>
      </c>
      <c r="M12" s="129">
        <f t="shared" ref="M12:M32" si="26">IF($B12&lt;N$35,0,IF($B12=N$35,N$39,ROUND(M11*(1+(IFERROR(INDEX($D$44:$D$52,MATCH($B12,$C$44:$C$52,0),1),0)+IFERROR(INDEX($G$44:$G$52,MATCH($B12,$F$44:$F$52,0),1),0)+IFERROR(INDEX($J$44:$J$52,MATCH($B12,$I$44:$I$52,0),1),0))),2)))</f>
        <v>0</v>
      </c>
      <c r="N12" s="136">
        <v>12</v>
      </c>
      <c r="O12" s="131">
        <f t="shared" si="2"/>
        <v>0</v>
      </c>
      <c r="Q12" s="136">
        <f t="shared" si="15"/>
        <v>2025</v>
      </c>
      <c r="R12" s="129">
        <f t="shared" ref="R12:R32" si="27">IF($B12&lt;S$35,0,IF($B12=S$35,S$39,ROUND(R11*(1+(IFERROR(INDEX($D$44:$D$52,MATCH($B12,$C$44:$C$52,0),1),0)+IFERROR(INDEX($G$44:$G$52,MATCH($B12,$F$44:$F$52,0),1),0)+IFERROR(INDEX($J$44:$J$52,MATCH($B12,$I$44:$I$52,0),1),0))),2)))</f>
        <v>2.64</v>
      </c>
      <c r="S12" s="136">
        <v>12</v>
      </c>
      <c r="T12" s="131">
        <f t="shared" si="3"/>
        <v>2.64</v>
      </c>
      <c r="U12" s="120"/>
      <c r="V12" s="136">
        <f t="shared" si="16"/>
        <v>2025</v>
      </c>
      <c r="W12" s="129">
        <f t="shared" ref="W12:W32" si="28">IF($B12&lt;X$35,0,IF($B12=X$35,X$39,ROUND(W11*(1+(IFERROR(INDEX($D$44:$D$52,MATCH($B12,$C$44:$C$52,0),1),0)+IFERROR(INDEX($G$44:$G$52,MATCH($B12,$F$44:$F$52,0),1),0)+IFERROR(INDEX($J$44:$J$52,MATCH($B12,$I$44:$I$52,0),1),0))),2)))</f>
        <v>0.4</v>
      </c>
      <c r="X12" s="136">
        <v>12</v>
      </c>
      <c r="Y12" s="131">
        <f t="shared" si="4"/>
        <v>0.40000000000000008</v>
      </c>
      <c r="Z12" s="120"/>
      <c r="AA12" s="136">
        <f t="shared" si="17"/>
        <v>2025</v>
      </c>
      <c r="AB12" s="129">
        <f t="shared" ref="AB12:AB32" si="29">IF($B12&lt;AC$35,0,IF($B12=AC$35,AC$39,ROUND(AB11*(1+(IFERROR(INDEX($D$44:$D$52,MATCH($B12,$C$44:$C$52,0),1),0)+IFERROR(INDEX($G$44:$G$52,MATCH($B12,$F$44:$F$52,0),1),0)+IFERROR(INDEX($J$44:$J$52,MATCH($B12,$I$44:$I$52,0),1),0))),2)))</f>
        <v>1.53</v>
      </c>
      <c r="AC12" s="136">
        <v>12</v>
      </c>
      <c r="AD12" s="131">
        <f t="shared" si="5"/>
        <v>1.53</v>
      </c>
      <c r="AE12" s="120"/>
      <c r="AF12" s="136">
        <f t="shared" si="18"/>
        <v>2025</v>
      </c>
      <c r="AG12" s="129">
        <f t="shared" ref="AG12:AG32" si="30">IF($B12&lt;AH$35,0,IF($B12=AH$35,AH$39,ROUND(AG11*(1+(IFERROR(INDEX($D$44:$D$52,MATCH($B12,$C$44:$C$52,0),1),0)+IFERROR(INDEX($G$44:$G$52,MATCH($B12,$F$44:$F$52,0),1),0)+IFERROR(INDEX($J$44:$J$52,MATCH($B12,$I$44:$I$52,0),1),0))),2)))</f>
        <v>0</v>
      </c>
      <c r="AH12" s="136">
        <v>12</v>
      </c>
      <c r="AI12" s="131">
        <f t="shared" si="6"/>
        <v>0</v>
      </c>
      <c r="AJ12" s="120"/>
      <c r="AK12" s="136">
        <f t="shared" si="19"/>
        <v>2025</v>
      </c>
      <c r="AL12" s="129">
        <f t="shared" ref="AL12:AL32" si="31">IF($B12&lt;AM$35,0,IF($B12=AM$35,AM$39,ROUND(AL11*(1+(IFERROR(INDEX($D$44:$D$52,MATCH($B12,$C$44:$C$52,0),1),0)+IFERROR(INDEX($G$44:$G$52,MATCH($B12,$F$44:$F$52,0),1),0)+IFERROR(INDEX($J$44:$J$52,MATCH($B12,$I$44:$I$52,0),1),0))),2)))</f>
        <v>0</v>
      </c>
      <c r="AM12" s="136">
        <v>12</v>
      </c>
      <c r="AN12" s="131">
        <f t="shared" si="7"/>
        <v>0</v>
      </c>
      <c r="AO12" s="120"/>
      <c r="AP12" s="136">
        <f t="shared" si="20"/>
        <v>2025</v>
      </c>
      <c r="AQ12" s="129">
        <f t="shared" ref="AQ12:AQ32" si="32">IF($B12&lt;AR$35,0,IF($B12=AR$35,AR$39,ROUND(AQ11*(1+(IFERROR(INDEX($D$44:$D$52,MATCH($B12,$C$44:$C$52,0),1),0)+IFERROR(INDEX($G$44:$G$52,MATCH($B12,$F$44:$F$52,0),1),0)+IFERROR(INDEX($J$44:$J$52,MATCH($B12,$I$44:$I$52,0),1),0))),2)))</f>
        <v>0</v>
      </c>
      <c r="AR12" s="136">
        <v>12</v>
      </c>
      <c r="AS12" s="131">
        <f t="shared" si="8"/>
        <v>0</v>
      </c>
      <c r="AT12" s="120"/>
      <c r="AU12" s="136">
        <f t="shared" si="21"/>
        <v>2025</v>
      </c>
      <c r="AV12" s="129">
        <f t="shared" ref="AV12:AV32" si="33">IF($B12&lt;AW$35,0,IF($B12=AW$35,AW$39,ROUND(AV11*(1+(IFERROR(INDEX($D$44:$D$52,MATCH($B12,$C$44:$C$52,0),1),0)+IFERROR(INDEX($G$44:$G$52,MATCH($B12,$F$44:$F$52,0),1),0)+IFERROR(INDEX($J$44:$J$52,MATCH($B12,$I$44:$I$52,0),1),0))),2)))</f>
        <v>0</v>
      </c>
      <c r="AW12" s="136">
        <v>12</v>
      </c>
      <c r="AX12" s="131">
        <f t="shared" si="9"/>
        <v>0</v>
      </c>
      <c r="AY12" s="120"/>
      <c r="AZ12" s="136">
        <f t="shared" si="22"/>
        <v>2025</v>
      </c>
      <c r="BA12" s="129">
        <f t="shared" ref="BA12:BA32" si="34">IF($B12&lt;BB$35,0,IF($B12=BB$35,BB$39,ROUND(BA11*(1+(IFERROR(INDEX($D$44:$D$52,MATCH($B12,$C$44:$C$52,0),1),0)+IFERROR(INDEX($G$44:$G$52,MATCH($B12,$F$44:$F$52,0),1),0)+IFERROR(INDEX($J$44:$J$52,MATCH($B12,$I$44:$I$52,0),1),0))),2)))</f>
        <v>0</v>
      </c>
      <c r="BB12" s="136">
        <v>12</v>
      </c>
      <c r="BC12" s="131">
        <f t="shared" si="10"/>
        <v>0</v>
      </c>
      <c r="BE12" s="136">
        <f t="shared" si="23"/>
        <v>2025</v>
      </c>
      <c r="BF12" s="129">
        <f t="shared" ref="BF12:BF32" si="35">IF($B12&lt;BG$35,0,IF($B12=BG$35,BG$39,ROUND(BF11*(1+(IFERROR(INDEX($D$44:$D$52,MATCH($B12,$C$44:$C$52,0),1),0)+IFERROR(INDEX($G$44:$G$52,MATCH($B12,$F$44:$F$52,0),1),0)+IFERROR(INDEX($J$44:$J$52,MATCH($B12,$I$44:$I$52,0),1),0))),2)))</f>
        <v>0</v>
      </c>
      <c r="BG12" s="136">
        <v>12</v>
      </c>
      <c r="BH12" s="131">
        <f t="shared" si="11"/>
        <v>0</v>
      </c>
    </row>
    <row r="13" spans="2:60">
      <c r="B13" s="136">
        <f t="shared" si="12"/>
        <v>2026</v>
      </c>
      <c r="C13" s="129">
        <f t="shared" si="24"/>
        <v>50.1</v>
      </c>
      <c r="D13" s="136">
        <v>12</v>
      </c>
      <c r="E13" s="131">
        <f t="shared" si="0"/>
        <v>50.1</v>
      </c>
      <c r="F13" s="120"/>
      <c r="G13" s="136">
        <f t="shared" si="13"/>
        <v>2026</v>
      </c>
      <c r="H13" s="129">
        <f t="shared" si="25"/>
        <v>0</v>
      </c>
      <c r="I13" s="136">
        <v>12</v>
      </c>
      <c r="J13" s="131">
        <f t="shared" si="1"/>
        <v>0</v>
      </c>
      <c r="K13" s="120"/>
      <c r="L13" s="136">
        <f t="shared" si="14"/>
        <v>2026</v>
      </c>
      <c r="M13" s="129">
        <f t="shared" si="26"/>
        <v>0</v>
      </c>
      <c r="N13" s="136">
        <v>12</v>
      </c>
      <c r="O13" s="131">
        <f t="shared" si="2"/>
        <v>0</v>
      </c>
      <c r="Q13" s="136">
        <f t="shared" si="15"/>
        <v>2026</v>
      </c>
      <c r="R13" s="129">
        <f t="shared" si="27"/>
        <v>2.7</v>
      </c>
      <c r="S13" s="136">
        <v>12</v>
      </c>
      <c r="T13" s="131">
        <f t="shared" si="3"/>
        <v>2.7000000000000006</v>
      </c>
      <c r="U13" s="120"/>
      <c r="V13" s="136">
        <f t="shared" si="16"/>
        <v>2026</v>
      </c>
      <c r="W13" s="129">
        <f t="shared" si="28"/>
        <v>0.41</v>
      </c>
      <c r="X13" s="136">
        <v>12</v>
      </c>
      <c r="Y13" s="131">
        <f t="shared" si="4"/>
        <v>0.41</v>
      </c>
      <c r="Z13" s="120"/>
      <c r="AA13" s="136">
        <f t="shared" si="17"/>
        <v>2026</v>
      </c>
      <c r="AB13" s="129">
        <f t="shared" si="29"/>
        <v>1.57</v>
      </c>
      <c r="AC13" s="136">
        <v>12</v>
      </c>
      <c r="AD13" s="131">
        <f t="shared" si="5"/>
        <v>1.57</v>
      </c>
      <c r="AE13" s="120"/>
      <c r="AF13" s="136">
        <f t="shared" si="18"/>
        <v>2026</v>
      </c>
      <c r="AG13" s="129">
        <f t="shared" si="30"/>
        <v>0</v>
      </c>
      <c r="AH13" s="136">
        <v>12</v>
      </c>
      <c r="AI13" s="131">
        <f t="shared" si="6"/>
        <v>0</v>
      </c>
      <c r="AJ13" s="120"/>
      <c r="AK13" s="136">
        <f t="shared" si="19"/>
        <v>2026</v>
      </c>
      <c r="AL13" s="129">
        <f t="shared" si="31"/>
        <v>0</v>
      </c>
      <c r="AM13" s="136">
        <v>12</v>
      </c>
      <c r="AN13" s="131">
        <f t="shared" si="7"/>
        <v>0</v>
      </c>
      <c r="AO13" s="120"/>
      <c r="AP13" s="136">
        <f t="shared" si="20"/>
        <v>2026</v>
      </c>
      <c r="AQ13" s="129">
        <f t="shared" si="32"/>
        <v>0</v>
      </c>
      <c r="AR13" s="136">
        <v>12</v>
      </c>
      <c r="AS13" s="131">
        <f t="shared" si="8"/>
        <v>0</v>
      </c>
      <c r="AT13" s="120"/>
      <c r="AU13" s="136">
        <f t="shared" si="21"/>
        <v>2026</v>
      </c>
      <c r="AV13" s="129">
        <f t="shared" si="33"/>
        <v>0</v>
      </c>
      <c r="AW13" s="136">
        <v>12</v>
      </c>
      <c r="AX13" s="131">
        <f t="shared" si="9"/>
        <v>0</v>
      </c>
      <c r="AY13" s="120"/>
      <c r="AZ13" s="136">
        <f t="shared" si="22"/>
        <v>2026</v>
      </c>
      <c r="BA13" s="129">
        <f t="shared" si="34"/>
        <v>0</v>
      </c>
      <c r="BB13" s="136">
        <v>12</v>
      </c>
      <c r="BC13" s="131">
        <f t="shared" si="10"/>
        <v>0</v>
      </c>
      <c r="BE13" s="136">
        <f t="shared" si="23"/>
        <v>2026</v>
      </c>
      <c r="BF13" s="129">
        <f t="shared" si="35"/>
        <v>0</v>
      </c>
      <c r="BG13" s="136">
        <v>12</v>
      </c>
      <c r="BH13" s="131">
        <f t="shared" si="11"/>
        <v>0</v>
      </c>
    </row>
    <row r="14" spans="2:60">
      <c r="B14" s="136">
        <f t="shared" si="12"/>
        <v>2027</v>
      </c>
      <c r="C14" s="129">
        <f t="shared" si="24"/>
        <v>51.25</v>
      </c>
      <c r="D14" s="136">
        <v>12</v>
      </c>
      <c r="E14" s="131">
        <f t="shared" si="0"/>
        <v>51.25</v>
      </c>
      <c r="F14" s="120"/>
      <c r="G14" s="136">
        <f t="shared" si="13"/>
        <v>2027</v>
      </c>
      <c r="H14" s="129">
        <f t="shared" si="25"/>
        <v>0</v>
      </c>
      <c r="I14" s="136">
        <v>12</v>
      </c>
      <c r="J14" s="131">
        <f t="shared" si="1"/>
        <v>0</v>
      </c>
      <c r="K14" s="120"/>
      <c r="L14" s="136">
        <f t="shared" si="14"/>
        <v>2027</v>
      </c>
      <c r="M14" s="129">
        <f t="shared" si="26"/>
        <v>0</v>
      </c>
      <c r="N14" s="136">
        <v>12</v>
      </c>
      <c r="O14" s="131">
        <f t="shared" si="2"/>
        <v>0</v>
      </c>
      <c r="Q14" s="136">
        <f t="shared" si="15"/>
        <v>2027</v>
      </c>
      <c r="R14" s="129">
        <f t="shared" si="27"/>
        <v>2.76</v>
      </c>
      <c r="S14" s="136">
        <v>12</v>
      </c>
      <c r="T14" s="131">
        <f t="shared" si="3"/>
        <v>2.76</v>
      </c>
      <c r="U14" s="120"/>
      <c r="V14" s="136">
        <f t="shared" si="16"/>
        <v>2027</v>
      </c>
      <c r="W14" s="129">
        <f t="shared" si="28"/>
        <v>0.42</v>
      </c>
      <c r="X14" s="136">
        <v>12</v>
      </c>
      <c r="Y14" s="131">
        <f t="shared" si="4"/>
        <v>0.42</v>
      </c>
      <c r="Z14" s="120"/>
      <c r="AA14" s="136">
        <f t="shared" si="17"/>
        <v>2027</v>
      </c>
      <c r="AB14" s="129">
        <f t="shared" si="29"/>
        <v>1.61</v>
      </c>
      <c r="AC14" s="136">
        <v>12</v>
      </c>
      <c r="AD14" s="131">
        <f t="shared" si="5"/>
        <v>1.61</v>
      </c>
      <c r="AE14" s="120"/>
      <c r="AF14" s="136">
        <f t="shared" si="18"/>
        <v>2027</v>
      </c>
      <c r="AG14" s="129">
        <f t="shared" si="30"/>
        <v>0</v>
      </c>
      <c r="AH14" s="136">
        <v>12</v>
      </c>
      <c r="AI14" s="131">
        <f t="shared" si="6"/>
        <v>0</v>
      </c>
      <c r="AJ14" s="120"/>
      <c r="AK14" s="136">
        <f t="shared" si="19"/>
        <v>2027</v>
      </c>
      <c r="AL14" s="129">
        <f t="shared" si="31"/>
        <v>0</v>
      </c>
      <c r="AM14" s="136">
        <v>12</v>
      </c>
      <c r="AN14" s="131">
        <f t="shared" si="7"/>
        <v>0</v>
      </c>
      <c r="AO14" s="120"/>
      <c r="AP14" s="136">
        <f t="shared" si="20"/>
        <v>2027</v>
      </c>
      <c r="AQ14" s="129">
        <f t="shared" si="32"/>
        <v>0</v>
      </c>
      <c r="AR14" s="136">
        <v>12</v>
      </c>
      <c r="AS14" s="131">
        <f t="shared" si="8"/>
        <v>0</v>
      </c>
      <c r="AT14" s="120"/>
      <c r="AU14" s="136">
        <f t="shared" si="21"/>
        <v>2027</v>
      </c>
      <c r="AV14" s="129">
        <f t="shared" si="33"/>
        <v>0</v>
      </c>
      <c r="AW14" s="136">
        <v>12</v>
      </c>
      <c r="AX14" s="131">
        <f t="shared" si="9"/>
        <v>0</v>
      </c>
      <c r="AY14" s="120"/>
      <c r="AZ14" s="136">
        <f t="shared" si="22"/>
        <v>2027</v>
      </c>
      <c r="BA14" s="129">
        <f t="shared" si="34"/>
        <v>0</v>
      </c>
      <c r="BB14" s="136">
        <v>12</v>
      </c>
      <c r="BC14" s="131">
        <f t="shared" si="10"/>
        <v>0</v>
      </c>
      <c r="BD14" s="188"/>
      <c r="BE14" s="136">
        <f t="shared" si="23"/>
        <v>2027</v>
      </c>
      <c r="BF14" s="129">
        <f t="shared" si="35"/>
        <v>0</v>
      </c>
      <c r="BG14" s="136">
        <v>12</v>
      </c>
      <c r="BH14" s="131">
        <f t="shared" si="11"/>
        <v>0</v>
      </c>
    </row>
    <row r="15" spans="2:60">
      <c r="B15" s="136">
        <f t="shared" si="12"/>
        <v>2028</v>
      </c>
      <c r="C15" s="129">
        <f t="shared" si="24"/>
        <v>52.43</v>
      </c>
      <c r="D15" s="136">
        <v>12</v>
      </c>
      <c r="E15" s="131">
        <f t="shared" si="0"/>
        <v>52.43</v>
      </c>
      <c r="F15" s="120"/>
      <c r="G15" s="136">
        <f t="shared" si="13"/>
        <v>2028</v>
      </c>
      <c r="H15" s="129">
        <f t="shared" si="25"/>
        <v>0</v>
      </c>
      <c r="I15" s="136">
        <v>12</v>
      </c>
      <c r="J15" s="131">
        <f t="shared" si="1"/>
        <v>0</v>
      </c>
      <c r="K15" s="120"/>
      <c r="L15" s="136">
        <f t="shared" si="14"/>
        <v>2028</v>
      </c>
      <c r="M15" s="129">
        <f t="shared" si="26"/>
        <v>0</v>
      </c>
      <c r="N15" s="136">
        <v>12</v>
      </c>
      <c r="O15" s="131">
        <f t="shared" si="2"/>
        <v>0</v>
      </c>
      <c r="Q15" s="136">
        <f t="shared" si="15"/>
        <v>2028</v>
      </c>
      <c r="R15" s="129">
        <f t="shared" si="27"/>
        <v>2.82</v>
      </c>
      <c r="S15" s="136">
        <v>12</v>
      </c>
      <c r="T15" s="131">
        <f t="shared" si="3"/>
        <v>2.82</v>
      </c>
      <c r="U15" s="120"/>
      <c r="V15" s="136">
        <f t="shared" si="16"/>
        <v>2028</v>
      </c>
      <c r="W15" s="129">
        <f t="shared" si="28"/>
        <v>0.43</v>
      </c>
      <c r="X15" s="136">
        <v>12</v>
      </c>
      <c r="Y15" s="131">
        <f t="shared" si="4"/>
        <v>0.43</v>
      </c>
      <c r="Z15" s="120"/>
      <c r="AA15" s="136">
        <f t="shared" si="17"/>
        <v>2028</v>
      </c>
      <c r="AB15" s="129">
        <f t="shared" si="29"/>
        <v>1.65</v>
      </c>
      <c r="AC15" s="136">
        <v>12</v>
      </c>
      <c r="AD15" s="131">
        <f t="shared" si="5"/>
        <v>1.6499999999999997</v>
      </c>
      <c r="AE15" s="120"/>
      <c r="AF15" s="136">
        <f t="shared" si="18"/>
        <v>2028</v>
      </c>
      <c r="AG15" s="129">
        <f t="shared" si="30"/>
        <v>0</v>
      </c>
      <c r="AH15" s="136">
        <v>12</v>
      </c>
      <c r="AI15" s="131">
        <f t="shared" si="6"/>
        <v>0</v>
      </c>
      <c r="AJ15" s="120"/>
      <c r="AK15" s="136">
        <f t="shared" si="19"/>
        <v>2028</v>
      </c>
      <c r="AL15" s="129">
        <f t="shared" si="31"/>
        <v>0</v>
      </c>
      <c r="AM15" s="136">
        <v>12</v>
      </c>
      <c r="AN15" s="131">
        <f t="shared" si="7"/>
        <v>0</v>
      </c>
      <c r="AO15" s="120"/>
      <c r="AP15" s="136">
        <f t="shared" si="20"/>
        <v>2028</v>
      </c>
      <c r="AQ15" s="129">
        <f t="shared" si="32"/>
        <v>0</v>
      </c>
      <c r="AR15" s="136">
        <v>12</v>
      </c>
      <c r="AS15" s="131">
        <f t="shared" si="8"/>
        <v>0</v>
      </c>
      <c r="AT15" s="120"/>
      <c r="AU15" s="136">
        <f t="shared" si="21"/>
        <v>2028</v>
      </c>
      <c r="AV15" s="129">
        <f t="shared" si="33"/>
        <v>0</v>
      </c>
      <c r="AW15" s="136">
        <v>12</v>
      </c>
      <c r="AX15" s="131">
        <f t="shared" si="9"/>
        <v>0</v>
      </c>
      <c r="AY15" s="120"/>
      <c r="AZ15" s="136">
        <f t="shared" si="22"/>
        <v>2028</v>
      </c>
      <c r="BA15" s="129">
        <f t="shared" si="34"/>
        <v>0</v>
      </c>
      <c r="BB15" s="136">
        <v>12</v>
      </c>
      <c r="BC15" s="131">
        <f t="shared" si="10"/>
        <v>0</v>
      </c>
      <c r="BE15" s="136">
        <f t="shared" si="23"/>
        <v>2028</v>
      </c>
      <c r="BF15" s="129">
        <f t="shared" si="35"/>
        <v>0</v>
      </c>
      <c r="BG15" s="136">
        <v>12</v>
      </c>
      <c r="BH15" s="131">
        <f t="shared" si="11"/>
        <v>0</v>
      </c>
    </row>
    <row r="16" spans="2:60">
      <c r="B16" s="136">
        <f t="shared" si="12"/>
        <v>2029</v>
      </c>
      <c r="C16" s="129">
        <f t="shared" si="24"/>
        <v>53.64</v>
      </c>
      <c r="D16" s="136">
        <v>12</v>
      </c>
      <c r="E16" s="131">
        <f t="shared" si="0"/>
        <v>53.640000000000008</v>
      </c>
      <c r="F16" s="120"/>
      <c r="G16" s="136">
        <f t="shared" si="13"/>
        <v>2029</v>
      </c>
      <c r="H16" s="129">
        <f t="shared" si="25"/>
        <v>0</v>
      </c>
      <c r="I16" s="136">
        <v>12</v>
      </c>
      <c r="J16" s="131">
        <f t="shared" si="1"/>
        <v>0</v>
      </c>
      <c r="K16" s="120"/>
      <c r="L16" s="136">
        <f t="shared" si="14"/>
        <v>2029</v>
      </c>
      <c r="M16" s="129">
        <f t="shared" si="26"/>
        <v>0</v>
      </c>
      <c r="N16" s="136">
        <v>12</v>
      </c>
      <c r="O16" s="131">
        <f t="shared" si="2"/>
        <v>0</v>
      </c>
      <c r="Q16" s="136">
        <f t="shared" si="15"/>
        <v>2029</v>
      </c>
      <c r="R16" s="129">
        <f t="shared" si="27"/>
        <v>2.88</v>
      </c>
      <c r="S16" s="136">
        <v>12</v>
      </c>
      <c r="T16" s="131">
        <f t="shared" si="3"/>
        <v>2.8800000000000003</v>
      </c>
      <c r="U16" s="120"/>
      <c r="V16" s="136">
        <f t="shared" si="16"/>
        <v>2029</v>
      </c>
      <c r="W16" s="129">
        <f t="shared" si="28"/>
        <v>0.44</v>
      </c>
      <c r="X16" s="136">
        <v>12</v>
      </c>
      <c r="Y16" s="131">
        <f t="shared" si="4"/>
        <v>0.44</v>
      </c>
      <c r="Z16" s="120"/>
      <c r="AA16" s="136">
        <f t="shared" si="17"/>
        <v>2029</v>
      </c>
      <c r="AB16" s="129">
        <f t="shared" si="29"/>
        <v>1.69</v>
      </c>
      <c r="AC16" s="136">
        <v>12</v>
      </c>
      <c r="AD16" s="131">
        <f t="shared" si="5"/>
        <v>1.6900000000000002</v>
      </c>
      <c r="AE16" s="120"/>
      <c r="AF16" s="136">
        <f t="shared" si="18"/>
        <v>2029</v>
      </c>
      <c r="AG16" s="129">
        <f t="shared" si="30"/>
        <v>0</v>
      </c>
      <c r="AH16" s="136">
        <v>12</v>
      </c>
      <c r="AI16" s="131">
        <f t="shared" si="6"/>
        <v>0</v>
      </c>
      <c r="AJ16" s="120"/>
      <c r="AK16" s="136">
        <f t="shared" si="19"/>
        <v>2029</v>
      </c>
      <c r="AL16" s="129">
        <f t="shared" si="31"/>
        <v>0</v>
      </c>
      <c r="AM16" s="136">
        <v>12</v>
      </c>
      <c r="AN16" s="131">
        <f t="shared" si="7"/>
        <v>0</v>
      </c>
      <c r="AO16" s="120"/>
      <c r="AP16" s="136">
        <f t="shared" si="20"/>
        <v>2029</v>
      </c>
      <c r="AQ16" s="129">
        <f t="shared" si="32"/>
        <v>0</v>
      </c>
      <c r="AR16" s="136">
        <v>12</v>
      </c>
      <c r="AS16" s="131">
        <f t="shared" si="8"/>
        <v>0</v>
      </c>
      <c r="AT16" s="120"/>
      <c r="AU16" s="136">
        <f t="shared" si="21"/>
        <v>2029</v>
      </c>
      <c r="AV16" s="129">
        <f t="shared" si="33"/>
        <v>0</v>
      </c>
      <c r="AW16" s="136">
        <v>12</v>
      </c>
      <c r="AX16" s="131">
        <f t="shared" si="9"/>
        <v>0</v>
      </c>
      <c r="AY16" s="120"/>
      <c r="AZ16" s="350">
        <f t="shared" si="22"/>
        <v>2029</v>
      </c>
      <c r="BA16" s="129">
        <f t="shared" si="34"/>
        <v>0</v>
      </c>
      <c r="BB16" s="136">
        <v>12</v>
      </c>
      <c r="BC16" s="131">
        <f t="shared" si="10"/>
        <v>0</v>
      </c>
      <c r="BE16" s="136">
        <f t="shared" si="23"/>
        <v>2029</v>
      </c>
      <c r="BF16" s="129">
        <f t="shared" si="35"/>
        <v>0</v>
      </c>
      <c r="BG16" s="136">
        <v>12</v>
      </c>
      <c r="BH16" s="131">
        <f t="shared" si="11"/>
        <v>0</v>
      </c>
    </row>
    <row r="17" spans="2:60">
      <c r="B17" s="136">
        <f t="shared" si="12"/>
        <v>2030</v>
      </c>
      <c r="C17" s="129">
        <f t="shared" si="24"/>
        <v>54.82</v>
      </c>
      <c r="D17" s="136">
        <v>12</v>
      </c>
      <c r="E17" s="131">
        <f t="shared" si="0"/>
        <v>54.82</v>
      </c>
      <c r="F17" s="120"/>
      <c r="G17" s="350">
        <f t="shared" si="13"/>
        <v>2030</v>
      </c>
      <c r="H17" s="129">
        <f t="shared" si="25"/>
        <v>12.097273854334603</v>
      </c>
      <c r="I17" s="136">
        <v>12</v>
      </c>
      <c r="J17" s="131">
        <f t="shared" si="1"/>
        <v>12.097273854334603</v>
      </c>
      <c r="K17" s="120"/>
      <c r="L17" s="136">
        <f t="shared" si="14"/>
        <v>2030</v>
      </c>
      <c r="M17" s="129">
        <f t="shared" si="26"/>
        <v>0</v>
      </c>
      <c r="N17" s="136">
        <v>12</v>
      </c>
      <c r="O17" s="131">
        <f t="shared" si="2"/>
        <v>0</v>
      </c>
      <c r="Q17" s="136">
        <f t="shared" si="15"/>
        <v>2030</v>
      </c>
      <c r="R17" s="129">
        <f t="shared" si="27"/>
        <v>2.94</v>
      </c>
      <c r="S17" s="136">
        <v>12</v>
      </c>
      <c r="T17" s="131">
        <f t="shared" si="3"/>
        <v>2.94</v>
      </c>
      <c r="U17" s="120"/>
      <c r="V17" s="136">
        <f t="shared" si="16"/>
        <v>2030</v>
      </c>
      <c r="W17" s="129">
        <f t="shared" si="28"/>
        <v>0.45</v>
      </c>
      <c r="X17" s="136">
        <v>12</v>
      </c>
      <c r="Y17" s="131">
        <f t="shared" si="4"/>
        <v>0.45</v>
      </c>
      <c r="Z17" s="120"/>
      <c r="AA17" s="136">
        <f t="shared" si="17"/>
        <v>2030</v>
      </c>
      <c r="AB17" s="129">
        <f t="shared" si="29"/>
        <v>1.73</v>
      </c>
      <c r="AC17" s="136">
        <v>12</v>
      </c>
      <c r="AD17" s="131">
        <f t="shared" si="5"/>
        <v>1.7299999999999998</v>
      </c>
      <c r="AE17" s="120"/>
      <c r="AF17" s="350">
        <f t="shared" si="18"/>
        <v>2030</v>
      </c>
      <c r="AG17" s="129">
        <f t="shared" si="30"/>
        <v>21.577297145999619</v>
      </c>
      <c r="AH17" s="136">
        <v>12</v>
      </c>
      <c r="AI17" s="131">
        <f t="shared" si="6"/>
        <v>21.577297145999619</v>
      </c>
      <c r="AJ17" s="120"/>
      <c r="AK17" s="136">
        <f t="shared" si="19"/>
        <v>2030</v>
      </c>
      <c r="AL17" s="129">
        <f t="shared" si="31"/>
        <v>0</v>
      </c>
      <c r="AM17" s="136">
        <v>12</v>
      </c>
      <c r="AN17" s="131">
        <f t="shared" si="7"/>
        <v>0</v>
      </c>
      <c r="AO17" s="120"/>
      <c r="AP17" s="136">
        <f t="shared" si="20"/>
        <v>2030</v>
      </c>
      <c r="AQ17" s="129">
        <f t="shared" si="32"/>
        <v>0</v>
      </c>
      <c r="AR17" s="136">
        <v>12</v>
      </c>
      <c r="AS17" s="131">
        <f t="shared" si="8"/>
        <v>0</v>
      </c>
      <c r="AT17" s="120"/>
      <c r="AU17" s="136">
        <f t="shared" si="21"/>
        <v>2030</v>
      </c>
      <c r="AV17" s="129">
        <f t="shared" si="33"/>
        <v>0</v>
      </c>
      <c r="AW17" s="136">
        <v>12</v>
      </c>
      <c r="AX17" s="131">
        <f t="shared" si="9"/>
        <v>0</v>
      </c>
      <c r="AY17" s="120"/>
      <c r="AZ17" s="136">
        <f t="shared" si="22"/>
        <v>2030</v>
      </c>
      <c r="BA17" s="129">
        <f t="shared" si="34"/>
        <v>0</v>
      </c>
      <c r="BB17" s="136">
        <v>12</v>
      </c>
      <c r="BC17" s="131">
        <f t="shared" si="10"/>
        <v>0</v>
      </c>
      <c r="BE17" s="136">
        <f t="shared" si="23"/>
        <v>2030</v>
      </c>
      <c r="BF17" s="129">
        <f t="shared" si="35"/>
        <v>0</v>
      </c>
      <c r="BG17" s="136">
        <v>12</v>
      </c>
      <c r="BH17" s="131">
        <f t="shared" si="11"/>
        <v>0</v>
      </c>
    </row>
    <row r="18" spans="2:60">
      <c r="B18" s="136">
        <f t="shared" si="12"/>
        <v>2031</v>
      </c>
      <c r="C18" s="129">
        <f t="shared" si="24"/>
        <v>56.03</v>
      </c>
      <c r="D18" s="136">
        <v>12</v>
      </c>
      <c r="E18" s="131">
        <f t="shared" si="0"/>
        <v>56.03</v>
      </c>
      <c r="F18" s="120"/>
      <c r="G18" s="136">
        <f t="shared" si="13"/>
        <v>2031</v>
      </c>
      <c r="H18" s="129">
        <f t="shared" si="25"/>
        <v>12.36</v>
      </c>
      <c r="I18" s="136">
        <v>12</v>
      </c>
      <c r="J18" s="131">
        <f t="shared" si="1"/>
        <v>12.36</v>
      </c>
      <c r="K18" s="120"/>
      <c r="L18" s="136">
        <f t="shared" si="14"/>
        <v>2031</v>
      </c>
      <c r="M18" s="129">
        <f t="shared" si="26"/>
        <v>0</v>
      </c>
      <c r="N18" s="136">
        <v>12</v>
      </c>
      <c r="O18" s="131">
        <f t="shared" si="2"/>
        <v>0</v>
      </c>
      <c r="Q18" s="136">
        <f t="shared" si="15"/>
        <v>2031</v>
      </c>
      <c r="R18" s="129">
        <f t="shared" si="27"/>
        <v>3</v>
      </c>
      <c r="S18" s="136">
        <v>12</v>
      </c>
      <c r="T18" s="131">
        <f t="shared" si="3"/>
        <v>3</v>
      </c>
      <c r="U18" s="120"/>
      <c r="V18" s="136">
        <f t="shared" si="16"/>
        <v>2031</v>
      </c>
      <c r="W18" s="129">
        <f t="shared" si="28"/>
        <v>0.46</v>
      </c>
      <c r="X18" s="136">
        <v>12</v>
      </c>
      <c r="Y18" s="131">
        <f t="shared" si="4"/>
        <v>0.46</v>
      </c>
      <c r="Z18" s="120"/>
      <c r="AA18" s="136">
        <f t="shared" si="17"/>
        <v>2031</v>
      </c>
      <c r="AB18" s="129">
        <f t="shared" si="29"/>
        <v>1.77</v>
      </c>
      <c r="AC18" s="136">
        <v>12</v>
      </c>
      <c r="AD18" s="131">
        <f t="shared" si="5"/>
        <v>1.7700000000000002</v>
      </c>
      <c r="AE18" s="120"/>
      <c r="AF18" s="136">
        <f t="shared" si="18"/>
        <v>2031</v>
      </c>
      <c r="AG18" s="129">
        <f t="shared" si="30"/>
        <v>22.05</v>
      </c>
      <c r="AH18" s="136">
        <v>12</v>
      </c>
      <c r="AI18" s="131">
        <f t="shared" si="6"/>
        <v>22.05</v>
      </c>
      <c r="AJ18" s="120"/>
      <c r="AK18" s="136">
        <f t="shared" si="19"/>
        <v>2031</v>
      </c>
      <c r="AL18" s="129">
        <f t="shared" si="31"/>
        <v>0</v>
      </c>
      <c r="AM18" s="136">
        <v>12</v>
      </c>
      <c r="AN18" s="131">
        <f t="shared" si="7"/>
        <v>0</v>
      </c>
      <c r="AO18" s="120"/>
      <c r="AP18" s="136">
        <f t="shared" si="20"/>
        <v>2031</v>
      </c>
      <c r="AQ18" s="129">
        <f t="shared" si="32"/>
        <v>0</v>
      </c>
      <c r="AR18" s="136">
        <v>12</v>
      </c>
      <c r="AS18" s="131">
        <f t="shared" si="8"/>
        <v>0</v>
      </c>
      <c r="AT18" s="120"/>
      <c r="AU18" s="136">
        <f t="shared" si="21"/>
        <v>2031</v>
      </c>
      <c r="AV18" s="129">
        <f t="shared" si="33"/>
        <v>0</v>
      </c>
      <c r="AW18" s="136">
        <v>12</v>
      </c>
      <c r="AX18" s="131">
        <f t="shared" si="9"/>
        <v>0</v>
      </c>
      <c r="AY18" s="120"/>
      <c r="AZ18" s="136">
        <f t="shared" si="22"/>
        <v>2031</v>
      </c>
      <c r="BA18" s="129">
        <f t="shared" si="34"/>
        <v>0</v>
      </c>
      <c r="BB18" s="136">
        <v>12</v>
      </c>
      <c r="BC18" s="131">
        <f t="shared" si="10"/>
        <v>0</v>
      </c>
      <c r="BE18" s="136">
        <f t="shared" si="23"/>
        <v>2031</v>
      </c>
      <c r="BF18" s="129">
        <f t="shared" si="35"/>
        <v>0</v>
      </c>
      <c r="BG18" s="136">
        <v>12</v>
      </c>
      <c r="BH18" s="131">
        <f t="shared" si="11"/>
        <v>0</v>
      </c>
    </row>
    <row r="19" spans="2:60">
      <c r="B19" s="136">
        <f t="shared" si="12"/>
        <v>2032</v>
      </c>
      <c r="C19" s="129">
        <f t="shared" si="24"/>
        <v>57.26</v>
      </c>
      <c r="D19" s="136">
        <v>12</v>
      </c>
      <c r="E19" s="131">
        <f t="shared" si="0"/>
        <v>57.26</v>
      </c>
      <c r="F19" s="120"/>
      <c r="G19" s="136">
        <f t="shared" si="13"/>
        <v>2032</v>
      </c>
      <c r="H19" s="129">
        <f t="shared" si="25"/>
        <v>12.63</v>
      </c>
      <c r="I19" s="136">
        <v>12</v>
      </c>
      <c r="J19" s="131">
        <f t="shared" si="1"/>
        <v>12.63</v>
      </c>
      <c r="K19" s="120"/>
      <c r="L19" s="136">
        <f t="shared" si="14"/>
        <v>2032</v>
      </c>
      <c r="M19" s="129">
        <f t="shared" si="26"/>
        <v>0</v>
      </c>
      <c r="N19" s="136">
        <v>12</v>
      </c>
      <c r="O19" s="131">
        <f t="shared" si="2"/>
        <v>0</v>
      </c>
      <c r="Q19" s="136">
        <f t="shared" si="15"/>
        <v>2032</v>
      </c>
      <c r="R19" s="129">
        <f t="shared" si="27"/>
        <v>3.07</v>
      </c>
      <c r="S19" s="136">
        <v>12</v>
      </c>
      <c r="T19" s="131">
        <f t="shared" si="3"/>
        <v>3.07</v>
      </c>
      <c r="U19" s="120"/>
      <c r="V19" s="136">
        <f t="shared" si="16"/>
        <v>2032</v>
      </c>
      <c r="W19" s="129">
        <f t="shared" si="28"/>
        <v>0.47</v>
      </c>
      <c r="X19" s="136">
        <v>12</v>
      </c>
      <c r="Y19" s="131">
        <f t="shared" si="4"/>
        <v>0.47</v>
      </c>
      <c r="Z19" s="120"/>
      <c r="AA19" s="136">
        <f t="shared" si="17"/>
        <v>2032</v>
      </c>
      <c r="AB19" s="129">
        <f t="shared" si="29"/>
        <v>1.81</v>
      </c>
      <c r="AC19" s="136">
        <v>12</v>
      </c>
      <c r="AD19" s="131">
        <f t="shared" si="5"/>
        <v>1.8099999999999998</v>
      </c>
      <c r="AE19" s="120"/>
      <c r="AF19" s="136">
        <f t="shared" si="18"/>
        <v>2032</v>
      </c>
      <c r="AG19" s="129">
        <f t="shared" si="30"/>
        <v>22.54</v>
      </c>
      <c r="AH19" s="136">
        <v>12</v>
      </c>
      <c r="AI19" s="131">
        <f t="shared" si="6"/>
        <v>22.540000000000003</v>
      </c>
      <c r="AJ19" s="120"/>
      <c r="AK19" s="136">
        <f t="shared" si="19"/>
        <v>2032</v>
      </c>
      <c r="AL19" s="129">
        <f t="shared" si="31"/>
        <v>0</v>
      </c>
      <c r="AM19" s="136">
        <v>12</v>
      </c>
      <c r="AN19" s="131">
        <f t="shared" si="7"/>
        <v>0</v>
      </c>
      <c r="AO19" s="120"/>
      <c r="AP19" s="136">
        <f t="shared" si="20"/>
        <v>2032</v>
      </c>
      <c r="AQ19" s="129">
        <f t="shared" si="32"/>
        <v>0</v>
      </c>
      <c r="AR19" s="136">
        <v>12</v>
      </c>
      <c r="AS19" s="131">
        <f t="shared" si="8"/>
        <v>0</v>
      </c>
      <c r="AT19" s="120"/>
      <c r="AU19" s="136">
        <f t="shared" si="21"/>
        <v>2032</v>
      </c>
      <c r="AV19" s="129">
        <f t="shared" si="33"/>
        <v>0</v>
      </c>
      <c r="AW19" s="136">
        <v>12</v>
      </c>
      <c r="AX19" s="131">
        <f t="shared" si="9"/>
        <v>0</v>
      </c>
      <c r="AY19" s="120"/>
      <c r="AZ19" s="136">
        <f t="shared" si="22"/>
        <v>2032</v>
      </c>
      <c r="BA19" s="129">
        <f t="shared" si="34"/>
        <v>0</v>
      </c>
      <c r="BB19" s="136">
        <v>12</v>
      </c>
      <c r="BC19" s="131">
        <f t="shared" si="10"/>
        <v>0</v>
      </c>
      <c r="BE19" s="136">
        <f t="shared" si="23"/>
        <v>2032</v>
      </c>
      <c r="BF19" s="129">
        <f t="shared" si="35"/>
        <v>0</v>
      </c>
      <c r="BG19" s="136">
        <v>12</v>
      </c>
      <c r="BH19" s="131">
        <f t="shared" si="11"/>
        <v>0</v>
      </c>
    </row>
    <row r="20" spans="2:60">
      <c r="B20" s="136">
        <f t="shared" si="12"/>
        <v>2033</v>
      </c>
      <c r="C20" s="129">
        <f t="shared" si="24"/>
        <v>58.46</v>
      </c>
      <c r="D20" s="136">
        <v>12</v>
      </c>
      <c r="E20" s="131">
        <f t="shared" si="0"/>
        <v>58.46</v>
      </c>
      <c r="F20" s="120"/>
      <c r="G20" s="136">
        <f t="shared" si="13"/>
        <v>2033</v>
      </c>
      <c r="H20" s="129">
        <f t="shared" si="25"/>
        <v>12.9</v>
      </c>
      <c r="I20" s="136">
        <v>12</v>
      </c>
      <c r="J20" s="131">
        <f t="shared" si="1"/>
        <v>12.9</v>
      </c>
      <c r="K20" s="120"/>
      <c r="L20" s="136">
        <f t="shared" si="14"/>
        <v>2033</v>
      </c>
      <c r="M20" s="129">
        <f t="shared" si="26"/>
        <v>0</v>
      </c>
      <c r="N20" s="136">
        <v>12</v>
      </c>
      <c r="O20" s="131">
        <f t="shared" si="2"/>
        <v>0</v>
      </c>
      <c r="Q20" s="136">
        <f t="shared" si="15"/>
        <v>2033</v>
      </c>
      <c r="R20" s="129">
        <f t="shared" si="27"/>
        <v>3.13</v>
      </c>
      <c r="S20" s="136">
        <v>12</v>
      </c>
      <c r="T20" s="131">
        <f t="shared" si="3"/>
        <v>3.1300000000000003</v>
      </c>
      <c r="U20" s="120"/>
      <c r="V20" s="136">
        <f t="shared" si="16"/>
        <v>2033</v>
      </c>
      <c r="W20" s="129">
        <f t="shared" si="28"/>
        <v>0.48</v>
      </c>
      <c r="X20" s="136">
        <v>12</v>
      </c>
      <c r="Y20" s="131">
        <f t="shared" si="4"/>
        <v>0.48</v>
      </c>
      <c r="Z20" s="120"/>
      <c r="AA20" s="136">
        <f t="shared" si="17"/>
        <v>2033</v>
      </c>
      <c r="AB20" s="129">
        <f t="shared" si="29"/>
        <v>1.85</v>
      </c>
      <c r="AC20" s="136">
        <v>12</v>
      </c>
      <c r="AD20" s="131">
        <f t="shared" si="5"/>
        <v>1.8500000000000003</v>
      </c>
      <c r="AE20" s="120"/>
      <c r="AF20" s="136">
        <f t="shared" si="18"/>
        <v>2033</v>
      </c>
      <c r="AG20" s="129">
        <f t="shared" si="30"/>
        <v>23.01</v>
      </c>
      <c r="AH20" s="136">
        <v>12</v>
      </c>
      <c r="AI20" s="131">
        <f t="shared" si="6"/>
        <v>23.01</v>
      </c>
      <c r="AJ20" s="120"/>
      <c r="AK20" s="350">
        <f t="shared" si="19"/>
        <v>2033</v>
      </c>
      <c r="AL20" s="129">
        <f t="shared" si="31"/>
        <v>11.261107127981489</v>
      </c>
      <c r="AM20" s="136">
        <v>12</v>
      </c>
      <c r="AN20" s="131">
        <f t="shared" si="7"/>
        <v>11.261107127981489</v>
      </c>
      <c r="AO20" s="120"/>
      <c r="AP20" s="136">
        <f t="shared" si="20"/>
        <v>2033</v>
      </c>
      <c r="AQ20" s="129">
        <f t="shared" si="32"/>
        <v>0</v>
      </c>
      <c r="AR20" s="136">
        <v>12</v>
      </c>
      <c r="AS20" s="131">
        <f t="shared" si="8"/>
        <v>0</v>
      </c>
      <c r="AT20" s="120"/>
      <c r="AU20" s="136">
        <f t="shared" si="21"/>
        <v>2033</v>
      </c>
      <c r="AV20" s="129">
        <f t="shared" si="33"/>
        <v>0</v>
      </c>
      <c r="AW20" s="136">
        <v>12</v>
      </c>
      <c r="AX20" s="131">
        <f t="shared" si="9"/>
        <v>0</v>
      </c>
      <c r="AY20" s="120"/>
      <c r="AZ20" s="136">
        <f t="shared" si="22"/>
        <v>2033</v>
      </c>
      <c r="BA20" s="129">
        <f t="shared" si="34"/>
        <v>0</v>
      </c>
      <c r="BB20" s="136">
        <v>12</v>
      </c>
      <c r="BC20" s="131">
        <f t="shared" si="10"/>
        <v>0</v>
      </c>
      <c r="BE20" s="136">
        <f t="shared" si="23"/>
        <v>2033</v>
      </c>
      <c r="BF20" s="129">
        <f t="shared" si="35"/>
        <v>0</v>
      </c>
      <c r="BG20" s="136">
        <v>12</v>
      </c>
      <c r="BH20" s="131">
        <f t="shared" si="11"/>
        <v>0</v>
      </c>
    </row>
    <row r="21" spans="2:60">
      <c r="B21" s="136">
        <f t="shared" si="12"/>
        <v>2034</v>
      </c>
      <c r="C21" s="129">
        <f t="shared" si="24"/>
        <v>59.69</v>
      </c>
      <c r="D21" s="136">
        <v>12</v>
      </c>
      <c r="E21" s="131">
        <f t="shared" si="0"/>
        <v>59.69</v>
      </c>
      <c r="F21" s="120"/>
      <c r="G21" s="136">
        <f t="shared" si="13"/>
        <v>2034</v>
      </c>
      <c r="H21" s="129">
        <f t="shared" si="25"/>
        <v>13.17</v>
      </c>
      <c r="I21" s="136">
        <v>12</v>
      </c>
      <c r="J21" s="131">
        <f t="shared" si="1"/>
        <v>13.17</v>
      </c>
      <c r="K21" s="120"/>
      <c r="L21" s="136">
        <f t="shared" si="14"/>
        <v>2034</v>
      </c>
      <c r="M21" s="129">
        <f t="shared" si="26"/>
        <v>0</v>
      </c>
      <c r="N21" s="136">
        <v>12</v>
      </c>
      <c r="O21" s="131">
        <f t="shared" si="2"/>
        <v>0</v>
      </c>
      <c r="Q21" s="136">
        <f t="shared" si="15"/>
        <v>2034</v>
      </c>
      <c r="R21" s="129">
        <f t="shared" si="27"/>
        <v>3.2</v>
      </c>
      <c r="S21" s="136">
        <v>12</v>
      </c>
      <c r="T21" s="131">
        <f t="shared" si="3"/>
        <v>3.2000000000000006</v>
      </c>
      <c r="U21" s="120"/>
      <c r="V21" s="136">
        <f t="shared" si="16"/>
        <v>2034</v>
      </c>
      <c r="W21" s="129">
        <f t="shared" si="28"/>
        <v>0.49</v>
      </c>
      <c r="X21" s="136">
        <v>12</v>
      </c>
      <c r="Y21" s="131">
        <f t="shared" si="4"/>
        <v>0.49</v>
      </c>
      <c r="Z21" s="120"/>
      <c r="AA21" s="136">
        <f t="shared" si="17"/>
        <v>2034</v>
      </c>
      <c r="AB21" s="129">
        <f t="shared" si="29"/>
        <v>1.89</v>
      </c>
      <c r="AC21" s="136">
        <v>12</v>
      </c>
      <c r="AD21" s="131">
        <f t="shared" si="5"/>
        <v>1.89</v>
      </c>
      <c r="AE21" s="120"/>
      <c r="AF21" s="136">
        <f t="shared" si="18"/>
        <v>2034</v>
      </c>
      <c r="AG21" s="129">
        <f t="shared" si="30"/>
        <v>23.49</v>
      </c>
      <c r="AH21" s="136">
        <v>12</v>
      </c>
      <c r="AI21" s="131">
        <f t="shared" si="6"/>
        <v>23.49</v>
      </c>
      <c r="AJ21" s="120"/>
      <c r="AK21" s="136">
        <f t="shared" si="19"/>
        <v>2034</v>
      </c>
      <c r="AL21" s="129">
        <f t="shared" si="31"/>
        <v>11.5</v>
      </c>
      <c r="AM21" s="136">
        <v>12</v>
      </c>
      <c r="AN21" s="131">
        <f t="shared" si="7"/>
        <v>11.5</v>
      </c>
      <c r="AO21" s="120"/>
      <c r="AP21" s="136">
        <f t="shared" si="20"/>
        <v>2034</v>
      </c>
      <c r="AQ21" s="129">
        <f t="shared" si="32"/>
        <v>0</v>
      </c>
      <c r="AR21" s="136">
        <v>12</v>
      </c>
      <c r="AS21" s="131">
        <f t="shared" si="8"/>
        <v>0</v>
      </c>
      <c r="AT21" s="120"/>
      <c r="AU21" s="136">
        <f t="shared" si="21"/>
        <v>2034</v>
      </c>
      <c r="AV21" s="129">
        <f t="shared" si="33"/>
        <v>0</v>
      </c>
      <c r="AW21" s="136">
        <v>12</v>
      </c>
      <c r="AX21" s="131">
        <f t="shared" si="9"/>
        <v>0</v>
      </c>
      <c r="AY21" s="120"/>
      <c r="AZ21" s="136">
        <f t="shared" si="22"/>
        <v>2034</v>
      </c>
      <c r="BA21" s="129">
        <f t="shared" si="34"/>
        <v>0</v>
      </c>
      <c r="BB21" s="136">
        <v>12</v>
      </c>
      <c r="BC21" s="131">
        <f t="shared" si="10"/>
        <v>0</v>
      </c>
      <c r="BE21" s="136">
        <f t="shared" si="23"/>
        <v>2034</v>
      </c>
      <c r="BF21" s="129">
        <f t="shared" si="35"/>
        <v>0</v>
      </c>
      <c r="BG21" s="136">
        <v>12</v>
      </c>
      <c r="BH21" s="131">
        <f t="shared" si="11"/>
        <v>0</v>
      </c>
    </row>
    <row r="22" spans="2:60">
      <c r="B22" s="136">
        <f t="shared" si="12"/>
        <v>2035</v>
      </c>
      <c r="C22" s="129">
        <f t="shared" si="24"/>
        <v>60.94</v>
      </c>
      <c r="D22" s="136">
        <v>12</v>
      </c>
      <c r="E22" s="131">
        <f t="shared" si="0"/>
        <v>60.94</v>
      </c>
      <c r="F22" s="120"/>
      <c r="G22" s="136">
        <f t="shared" si="13"/>
        <v>2035</v>
      </c>
      <c r="H22" s="129">
        <f t="shared" si="25"/>
        <v>13.45</v>
      </c>
      <c r="I22" s="136">
        <v>12</v>
      </c>
      <c r="J22" s="131">
        <f t="shared" si="1"/>
        <v>13.449999999999998</v>
      </c>
      <c r="K22" s="120"/>
      <c r="L22" s="136">
        <f t="shared" si="14"/>
        <v>2035</v>
      </c>
      <c r="M22" s="129">
        <f t="shared" si="26"/>
        <v>0</v>
      </c>
      <c r="N22" s="136">
        <v>12</v>
      </c>
      <c r="O22" s="131">
        <f t="shared" si="2"/>
        <v>0</v>
      </c>
      <c r="Q22" s="136">
        <f t="shared" si="15"/>
        <v>2035</v>
      </c>
      <c r="R22" s="129">
        <f t="shared" si="27"/>
        <v>3.27</v>
      </c>
      <c r="S22" s="136">
        <v>12</v>
      </c>
      <c r="T22" s="131">
        <f t="shared" si="3"/>
        <v>3.27</v>
      </c>
      <c r="U22" s="120"/>
      <c r="V22" s="136">
        <f t="shared" si="16"/>
        <v>2035</v>
      </c>
      <c r="W22" s="129">
        <f t="shared" si="28"/>
        <v>0.5</v>
      </c>
      <c r="X22" s="136">
        <v>12</v>
      </c>
      <c r="Y22" s="131">
        <f t="shared" si="4"/>
        <v>0.5</v>
      </c>
      <c r="Z22" s="120"/>
      <c r="AA22" s="136">
        <f t="shared" si="17"/>
        <v>2035</v>
      </c>
      <c r="AB22" s="129">
        <f t="shared" si="29"/>
        <v>1.93</v>
      </c>
      <c r="AC22" s="136">
        <v>12</v>
      </c>
      <c r="AD22" s="131">
        <f t="shared" si="5"/>
        <v>1.93</v>
      </c>
      <c r="AE22" s="120"/>
      <c r="AF22" s="136">
        <f t="shared" si="18"/>
        <v>2035</v>
      </c>
      <c r="AG22" s="129">
        <f t="shared" si="30"/>
        <v>23.98</v>
      </c>
      <c r="AH22" s="136">
        <v>12</v>
      </c>
      <c r="AI22" s="131">
        <f t="shared" si="6"/>
        <v>23.98</v>
      </c>
      <c r="AJ22" s="120"/>
      <c r="AK22" s="136">
        <f t="shared" si="19"/>
        <v>2035</v>
      </c>
      <c r="AL22" s="129">
        <f t="shared" si="31"/>
        <v>11.74</v>
      </c>
      <c r="AM22" s="136">
        <v>12</v>
      </c>
      <c r="AN22" s="131">
        <f t="shared" si="7"/>
        <v>11.74</v>
      </c>
      <c r="AO22" s="120"/>
      <c r="AP22" s="136">
        <f t="shared" si="20"/>
        <v>2035</v>
      </c>
      <c r="AQ22" s="129">
        <f t="shared" si="32"/>
        <v>0</v>
      </c>
      <c r="AR22" s="136">
        <v>12</v>
      </c>
      <c r="AS22" s="131">
        <f t="shared" si="8"/>
        <v>0</v>
      </c>
      <c r="AT22" s="120"/>
      <c r="AU22" s="136">
        <f t="shared" si="21"/>
        <v>2035</v>
      </c>
      <c r="AV22" s="129">
        <f t="shared" si="33"/>
        <v>0</v>
      </c>
      <c r="AW22" s="136">
        <v>12</v>
      </c>
      <c r="AX22" s="131">
        <f t="shared" si="9"/>
        <v>0</v>
      </c>
      <c r="AY22" s="120"/>
      <c r="AZ22" s="136">
        <f t="shared" si="22"/>
        <v>2035</v>
      </c>
      <c r="BA22" s="129">
        <f t="shared" si="34"/>
        <v>0</v>
      </c>
      <c r="BB22" s="136">
        <v>12</v>
      </c>
      <c r="BC22" s="131">
        <f t="shared" si="10"/>
        <v>0</v>
      </c>
      <c r="BE22" s="136">
        <f t="shared" si="23"/>
        <v>2035</v>
      </c>
      <c r="BF22" s="129">
        <f t="shared" si="35"/>
        <v>0</v>
      </c>
      <c r="BG22" s="136">
        <v>12</v>
      </c>
      <c r="BH22" s="131">
        <f t="shared" si="11"/>
        <v>0</v>
      </c>
    </row>
    <row r="23" spans="2:60">
      <c r="B23" s="136">
        <f t="shared" si="12"/>
        <v>2036</v>
      </c>
      <c r="C23" s="129">
        <f t="shared" si="24"/>
        <v>62.22</v>
      </c>
      <c r="D23" s="136">
        <v>12</v>
      </c>
      <c r="E23" s="131">
        <f t="shared" si="0"/>
        <v>62.22</v>
      </c>
      <c r="F23" s="120"/>
      <c r="G23" s="136">
        <f t="shared" si="13"/>
        <v>2036</v>
      </c>
      <c r="H23" s="129">
        <f t="shared" si="25"/>
        <v>13.73</v>
      </c>
      <c r="I23" s="136">
        <v>12</v>
      </c>
      <c r="J23" s="131">
        <f t="shared" si="1"/>
        <v>13.729999999999999</v>
      </c>
      <c r="K23" s="120"/>
      <c r="L23" s="350">
        <f t="shared" si="14"/>
        <v>2036</v>
      </c>
      <c r="M23" s="129">
        <f t="shared" si="26"/>
        <v>31.092888780208423</v>
      </c>
      <c r="N23" s="136">
        <v>12</v>
      </c>
      <c r="O23" s="131">
        <f t="shared" si="2"/>
        <v>31.092888780208423</v>
      </c>
      <c r="Q23" s="136">
        <f t="shared" si="15"/>
        <v>2036</v>
      </c>
      <c r="R23" s="129">
        <f t="shared" si="27"/>
        <v>3.34</v>
      </c>
      <c r="S23" s="136">
        <v>12</v>
      </c>
      <c r="T23" s="131">
        <f t="shared" si="3"/>
        <v>3.34</v>
      </c>
      <c r="U23" s="120"/>
      <c r="V23" s="136">
        <f t="shared" si="16"/>
        <v>2036</v>
      </c>
      <c r="W23" s="129">
        <f t="shared" si="28"/>
        <v>0.51</v>
      </c>
      <c r="X23" s="136">
        <v>12</v>
      </c>
      <c r="Y23" s="131">
        <f t="shared" si="4"/>
        <v>0.51</v>
      </c>
      <c r="Z23" s="120"/>
      <c r="AA23" s="136">
        <f t="shared" si="17"/>
        <v>2036</v>
      </c>
      <c r="AB23" s="129">
        <f t="shared" si="29"/>
        <v>1.97</v>
      </c>
      <c r="AC23" s="136">
        <v>12</v>
      </c>
      <c r="AD23" s="131">
        <f t="shared" si="5"/>
        <v>1.97</v>
      </c>
      <c r="AE23" s="120"/>
      <c r="AF23" s="136">
        <f t="shared" si="18"/>
        <v>2036</v>
      </c>
      <c r="AG23" s="129">
        <f t="shared" si="30"/>
        <v>24.48</v>
      </c>
      <c r="AH23" s="136">
        <v>12</v>
      </c>
      <c r="AI23" s="131">
        <f t="shared" si="6"/>
        <v>24.48</v>
      </c>
      <c r="AJ23" s="120"/>
      <c r="AK23" s="136">
        <f t="shared" si="19"/>
        <v>2036</v>
      </c>
      <c r="AL23" s="129">
        <f t="shared" si="31"/>
        <v>11.99</v>
      </c>
      <c r="AM23" s="136">
        <v>12</v>
      </c>
      <c r="AN23" s="131">
        <f t="shared" si="7"/>
        <v>11.99</v>
      </c>
      <c r="AO23" s="120"/>
      <c r="AP23" s="136">
        <f t="shared" si="20"/>
        <v>2036</v>
      </c>
      <c r="AQ23" s="129">
        <f t="shared" si="32"/>
        <v>0</v>
      </c>
      <c r="AR23" s="136">
        <v>12</v>
      </c>
      <c r="AS23" s="131">
        <f t="shared" si="8"/>
        <v>0</v>
      </c>
      <c r="AT23" s="120"/>
      <c r="AU23" s="136">
        <f t="shared" si="21"/>
        <v>2036</v>
      </c>
      <c r="AV23" s="129">
        <f t="shared" si="33"/>
        <v>0</v>
      </c>
      <c r="AW23" s="136">
        <v>12</v>
      </c>
      <c r="AX23" s="131">
        <f t="shared" si="9"/>
        <v>0</v>
      </c>
      <c r="AY23" s="120"/>
      <c r="AZ23" s="136">
        <f t="shared" si="22"/>
        <v>2036</v>
      </c>
      <c r="BA23" s="129">
        <f t="shared" si="34"/>
        <v>0</v>
      </c>
      <c r="BB23" s="136">
        <v>12</v>
      </c>
      <c r="BC23" s="131">
        <f t="shared" si="10"/>
        <v>0</v>
      </c>
      <c r="BE23" s="136">
        <f t="shared" si="23"/>
        <v>2036</v>
      </c>
      <c r="BF23" s="129">
        <f t="shared" si="35"/>
        <v>0</v>
      </c>
      <c r="BG23" s="136">
        <v>12</v>
      </c>
      <c r="BH23" s="131">
        <f t="shared" si="11"/>
        <v>0</v>
      </c>
    </row>
    <row r="24" spans="2:60">
      <c r="B24" s="136">
        <f t="shared" si="12"/>
        <v>2037</v>
      </c>
      <c r="C24" s="129">
        <f t="shared" si="24"/>
        <v>63.53</v>
      </c>
      <c r="D24" s="136">
        <v>12</v>
      </c>
      <c r="E24" s="131">
        <f t="shared" si="0"/>
        <v>63.53</v>
      </c>
      <c r="F24" s="120"/>
      <c r="G24" s="136">
        <f t="shared" si="13"/>
        <v>2037</v>
      </c>
      <c r="H24" s="129">
        <f t="shared" si="25"/>
        <v>14.02</v>
      </c>
      <c r="I24" s="136">
        <v>12</v>
      </c>
      <c r="J24" s="131">
        <f t="shared" si="1"/>
        <v>14.020000000000001</v>
      </c>
      <c r="K24" s="120"/>
      <c r="L24" s="136">
        <f t="shared" si="14"/>
        <v>2037</v>
      </c>
      <c r="M24" s="129">
        <f t="shared" si="26"/>
        <v>31.75</v>
      </c>
      <c r="N24" s="136">
        <v>12</v>
      </c>
      <c r="O24" s="131">
        <f t="shared" si="2"/>
        <v>31.75</v>
      </c>
      <c r="Q24" s="136">
        <f t="shared" si="15"/>
        <v>2037</v>
      </c>
      <c r="R24" s="129">
        <f t="shared" si="27"/>
        <v>3.41</v>
      </c>
      <c r="S24" s="136">
        <v>12</v>
      </c>
      <c r="T24" s="131">
        <f t="shared" si="3"/>
        <v>3.41</v>
      </c>
      <c r="U24" s="120"/>
      <c r="V24" s="136">
        <f t="shared" si="16"/>
        <v>2037</v>
      </c>
      <c r="W24" s="129">
        <f t="shared" si="28"/>
        <v>0.52</v>
      </c>
      <c r="X24" s="136">
        <v>12</v>
      </c>
      <c r="Y24" s="131">
        <f t="shared" si="4"/>
        <v>0.52</v>
      </c>
      <c r="Z24" s="120"/>
      <c r="AA24" s="136">
        <f t="shared" si="17"/>
        <v>2037</v>
      </c>
      <c r="AB24" s="129">
        <f t="shared" si="29"/>
        <v>2.0099999999999998</v>
      </c>
      <c r="AC24" s="136">
        <v>12</v>
      </c>
      <c r="AD24" s="131">
        <f t="shared" si="5"/>
        <v>2.0099999999999998</v>
      </c>
      <c r="AE24" s="120"/>
      <c r="AF24" s="136">
        <f t="shared" si="18"/>
        <v>2037</v>
      </c>
      <c r="AG24" s="129">
        <f t="shared" si="30"/>
        <v>24.99</v>
      </c>
      <c r="AH24" s="136">
        <v>12</v>
      </c>
      <c r="AI24" s="131">
        <f t="shared" si="6"/>
        <v>24.99</v>
      </c>
      <c r="AJ24" s="120"/>
      <c r="AK24" s="136">
        <f t="shared" si="19"/>
        <v>2037</v>
      </c>
      <c r="AL24" s="129">
        <f t="shared" si="31"/>
        <v>12.24</v>
      </c>
      <c r="AM24" s="136">
        <v>12</v>
      </c>
      <c r="AN24" s="131">
        <f t="shared" si="7"/>
        <v>12.24</v>
      </c>
      <c r="AO24" s="120"/>
      <c r="AP24" s="350">
        <f t="shared" si="20"/>
        <v>2037</v>
      </c>
      <c r="AQ24" s="129">
        <f t="shared" si="32"/>
        <v>4.7728292811563495</v>
      </c>
      <c r="AR24" s="136">
        <v>12</v>
      </c>
      <c r="AS24" s="131">
        <f t="shared" si="8"/>
        <v>4.7728292811563495</v>
      </c>
      <c r="AT24" s="120"/>
      <c r="AU24" s="350">
        <f t="shared" si="21"/>
        <v>2037</v>
      </c>
      <c r="AV24" s="129">
        <f t="shared" si="33"/>
        <v>5.4972551057881001</v>
      </c>
      <c r="AW24" s="136">
        <v>12</v>
      </c>
      <c r="AX24" s="131">
        <f t="shared" si="9"/>
        <v>5.4972551057881001</v>
      </c>
      <c r="AY24" s="120"/>
      <c r="AZ24" s="136">
        <f t="shared" si="22"/>
        <v>2037</v>
      </c>
      <c r="BA24" s="129">
        <f t="shared" si="34"/>
        <v>0</v>
      </c>
      <c r="BB24" s="136">
        <v>12</v>
      </c>
      <c r="BC24" s="131">
        <f t="shared" si="10"/>
        <v>0</v>
      </c>
      <c r="BE24" s="136">
        <f t="shared" si="23"/>
        <v>2037</v>
      </c>
      <c r="BF24" s="129">
        <f t="shared" si="35"/>
        <v>0</v>
      </c>
      <c r="BG24" s="136">
        <v>12</v>
      </c>
      <c r="BH24" s="131">
        <f t="shared" si="11"/>
        <v>0</v>
      </c>
    </row>
    <row r="25" spans="2:60">
      <c r="B25" s="136">
        <f t="shared" si="12"/>
        <v>2038</v>
      </c>
      <c r="C25" s="129">
        <f t="shared" si="24"/>
        <v>64.86</v>
      </c>
      <c r="D25" s="136">
        <v>12</v>
      </c>
      <c r="E25" s="131">
        <f t="shared" si="0"/>
        <v>64.86</v>
      </c>
      <c r="F25" s="120"/>
      <c r="G25" s="136">
        <f t="shared" si="13"/>
        <v>2038</v>
      </c>
      <c r="H25" s="129">
        <f t="shared" si="25"/>
        <v>14.31</v>
      </c>
      <c r="I25" s="136">
        <v>12</v>
      </c>
      <c r="J25" s="131">
        <f t="shared" si="1"/>
        <v>14.31</v>
      </c>
      <c r="K25" s="120"/>
      <c r="L25" s="136">
        <f t="shared" si="14"/>
        <v>2038</v>
      </c>
      <c r="M25" s="129">
        <f t="shared" si="26"/>
        <v>32.42</v>
      </c>
      <c r="N25" s="136">
        <v>12</v>
      </c>
      <c r="O25" s="131">
        <f t="shared" si="2"/>
        <v>32.42</v>
      </c>
      <c r="Q25" s="136">
        <f t="shared" si="15"/>
        <v>2038</v>
      </c>
      <c r="R25" s="129">
        <f t="shared" si="27"/>
        <v>3.48</v>
      </c>
      <c r="S25" s="136">
        <v>12</v>
      </c>
      <c r="T25" s="131">
        <f t="shared" si="3"/>
        <v>3.48</v>
      </c>
      <c r="U25" s="120"/>
      <c r="V25" s="136">
        <f t="shared" si="16"/>
        <v>2038</v>
      </c>
      <c r="W25" s="129">
        <f t="shared" si="28"/>
        <v>0.53</v>
      </c>
      <c r="X25" s="136">
        <v>12</v>
      </c>
      <c r="Y25" s="131">
        <f t="shared" si="4"/>
        <v>0.53</v>
      </c>
      <c r="Z25" s="120"/>
      <c r="AA25" s="136">
        <f t="shared" si="17"/>
        <v>2038</v>
      </c>
      <c r="AB25" s="129">
        <f t="shared" si="29"/>
        <v>2.0499999999999998</v>
      </c>
      <c r="AC25" s="136">
        <v>12</v>
      </c>
      <c r="AD25" s="131">
        <f t="shared" si="5"/>
        <v>2.0499999999999998</v>
      </c>
      <c r="AE25" s="120"/>
      <c r="AF25" s="136">
        <f t="shared" si="18"/>
        <v>2038</v>
      </c>
      <c r="AG25" s="129">
        <f t="shared" si="30"/>
        <v>25.51</v>
      </c>
      <c r="AH25" s="136">
        <v>12</v>
      </c>
      <c r="AI25" s="131">
        <f t="shared" si="6"/>
        <v>25.51</v>
      </c>
      <c r="AJ25" s="120"/>
      <c r="AK25" s="136">
        <f t="shared" si="19"/>
        <v>2038</v>
      </c>
      <c r="AL25" s="129">
        <f t="shared" si="31"/>
        <v>12.5</v>
      </c>
      <c r="AM25" s="136">
        <v>12</v>
      </c>
      <c r="AN25" s="131">
        <f t="shared" si="7"/>
        <v>12.5</v>
      </c>
      <c r="AO25" s="120"/>
      <c r="AP25" s="136">
        <f t="shared" si="20"/>
        <v>2038</v>
      </c>
      <c r="AQ25" s="129">
        <f t="shared" si="32"/>
        <v>4.87</v>
      </c>
      <c r="AR25" s="136">
        <v>12</v>
      </c>
      <c r="AS25" s="131">
        <f t="shared" si="8"/>
        <v>4.87</v>
      </c>
      <c r="AT25" s="120"/>
      <c r="AU25" s="136">
        <f t="shared" si="21"/>
        <v>2038</v>
      </c>
      <c r="AV25" s="129">
        <f t="shared" si="33"/>
        <v>5.61</v>
      </c>
      <c r="AW25" s="136">
        <v>12</v>
      </c>
      <c r="AX25" s="131">
        <f t="shared" si="9"/>
        <v>5.61</v>
      </c>
      <c r="AY25" s="120"/>
      <c r="AZ25" s="136">
        <f t="shared" si="22"/>
        <v>2038</v>
      </c>
      <c r="BA25" s="129">
        <f t="shared" si="34"/>
        <v>0</v>
      </c>
      <c r="BB25" s="136">
        <v>12</v>
      </c>
      <c r="BC25" s="131">
        <f t="shared" si="10"/>
        <v>0</v>
      </c>
      <c r="BE25" s="136">
        <f t="shared" si="23"/>
        <v>2038</v>
      </c>
      <c r="BF25" s="129">
        <f t="shared" si="35"/>
        <v>0</v>
      </c>
      <c r="BG25" s="136">
        <v>12</v>
      </c>
      <c r="BH25" s="131">
        <f t="shared" si="11"/>
        <v>0</v>
      </c>
    </row>
    <row r="26" spans="2:60">
      <c r="B26" s="136">
        <f t="shared" si="12"/>
        <v>2039</v>
      </c>
      <c r="C26" s="129">
        <f t="shared" si="24"/>
        <v>66.22</v>
      </c>
      <c r="D26" s="136">
        <v>12</v>
      </c>
      <c r="E26" s="131">
        <f t="shared" si="0"/>
        <v>66.22</v>
      </c>
      <c r="F26" s="120"/>
      <c r="G26" s="136">
        <f t="shared" si="13"/>
        <v>2039</v>
      </c>
      <c r="H26" s="129">
        <f t="shared" si="25"/>
        <v>14.61</v>
      </c>
      <c r="I26" s="136">
        <v>12</v>
      </c>
      <c r="J26" s="131">
        <f t="shared" si="1"/>
        <v>14.61</v>
      </c>
      <c r="K26" s="120"/>
      <c r="L26" s="136">
        <f t="shared" si="14"/>
        <v>2039</v>
      </c>
      <c r="M26" s="129">
        <f t="shared" si="26"/>
        <v>33.1</v>
      </c>
      <c r="N26" s="136">
        <v>12</v>
      </c>
      <c r="O26" s="131">
        <f t="shared" si="2"/>
        <v>33.1</v>
      </c>
      <c r="Q26" s="136">
        <f t="shared" si="15"/>
        <v>2039</v>
      </c>
      <c r="R26" s="129">
        <f t="shared" si="27"/>
        <v>3.55</v>
      </c>
      <c r="S26" s="136">
        <v>12</v>
      </c>
      <c r="T26" s="131">
        <f t="shared" si="3"/>
        <v>3.5499999999999994</v>
      </c>
      <c r="U26" s="120"/>
      <c r="V26" s="136">
        <f t="shared" si="16"/>
        <v>2039</v>
      </c>
      <c r="W26" s="129">
        <f t="shared" si="28"/>
        <v>0.54</v>
      </c>
      <c r="X26" s="136">
        <v>12</v>
      </c>
      <c r="Y26" s="131">
        <f t="shared" si="4"/>
        <v>0.54</v>
      </c>
      <c r="Z26" s="120"/>
      <c r="AA26" s="136">
        <f t="shared" si="17"/>
        <v>2039</v>
      </c>
      <c r="AB26" s="129">
        <f t="shared" si="29"/>
        <v>2.09</v>
      </c>
      <c r="AC26" s="136">
        <v>12</v>
      </c>
      <c r="AD26" s="131">
        <f t="shared" si="5"/>
        <v>2.09</v>
      </c>
      <c r="AE26" s="120"/>
      <c r="AF26" s="136">
        <f t="shared" si="18"/>
        <v>2039</v>
      </c>
      <c r="AG26" s="129">
        <f t="shared" si="30"/>
        <v>26.05</v>
      </c>
      <c r="AH26" s="136">
        <v>12</v>
      </c>
      <c r="AI26" s="131">
        <f t="shared" si="6"/>
        <v>26.05</v>
      </c>
      <c r="AJ26" s="120"/>
      <c r="AK26" s="136">
        <f t="shared" si="19"/>
        <v>2039</v>
      </c>
      <c r="AL26" s="129">
        <f t="shared" si="31"/>
        <v>12.76</v>
      </c>
      <c r="AM26" s="136">
        <v>12</v>
      </c>
      <c r="AN26" s="131">
        <f t="shared" si="7"/>
        <v>12.76</v>
      </c>
      <c r="AO26" s="120"/>
      <c r="AP26" s="136">
        <f t="shared" si="20"/>
        <v>2039</v>
      </c>
      <c r="AQ26" s="129">
        <f t="shared" si="32"/>
        <v>4.97</v>
      </c>
      <c r="AR26" s="136">
        <v>12</v>
      </c>
      <c r="AS26" s="131">
        <f t="shared" si="8"/>
        <v>4.97</v>
      </c>
      <c r="AT26" s="120"/>
      <c r="AU26" s="136">
        <f t="shared" si="21"/>
        <v>2039</v>
      </c>
      <c r="AV26" s="129">
        <f t="shared" si="33"/>
        <v>5.73</v>
      </c>
      <c r="AW26" s="136">
        <v>12</v>
      </c>
      <c r="AX26" s="131">
        <f t="shared" si="9"/>
        <v>5.73</v>
      </c>
      <c r="AY26" s="120"/>
      <c r="AZ26" s="136">
        <f t="shared" si="22"/>
        <v>2039</v>
      </c>
      <c r="BA26" s="129">
        <f t="shared" si="34"/>
        <v>0</v>
      </c>
      <c r="BB26" s="136">
        <v>12</v>
      </c>
      <c r="BC26" s="131">
        <f t="shared" si="10"/>
        <v>0</v>
      </c>
      <c r="BE26" s="136">
        <f t="shared" si="23"/>
        <v>2039</v>
      </c>
      <c r="BF26" s="129">
        <f t="shared" si="35"/>
        <v>0</v>
      </c>
      <c r="BG26" s="136">
        <v>12</v>
      </c>
      <c r="BH26" s="131">
        <f t="shared" si="11"/>
        <v>0</v>
      </c>
    </row>
    <row r="27" spans="2:60">
      <c r="B27" s="136">
        <f t="shared" si="12"/>
        <v>2040</v>
      </c>
      <c r="C27" s="129">
        <f t="shared" si="24"/>
        <v>67.61</v>
      </c>
      <c r="D27" s="136">
        <v>12</v>
      </c>
      <c r="E27" s="131">
        <f t="shared" si="0"/>
        <v>67.61</v>
      </c>
      <c r="F27" s="120"/>
      <c r="G27" s="136">
        <f t="shared" si="13"/>
        <v>2040</v>
      </c>
      <c r="H27" s="129">
        <f t="shared" si="25"/>
        <v>14.92</v>
      </c>
      <c r="I27" s="136">
        <v>12</v>
      </c>
      <c r="J27" s="131">
        <f t="shared" si="1"/>
        <v>14.92</v>
      </c>
      <c r="K27" s="120"/>
      <c r="L27" s="136">
        <f t="shared" si="14"/>
        <v>2040</v>
      </c>
      <c r="M27" s="129">
        <f t="shared" si="26"/>
        <v>33.799999999999997</v>
      </c>
      <c r="N27" s="136">
        <v>12</v>
      </c>
      <c r="O27" s="131">
        <f t="shared" si="2"/>
        <v>33.799999999999997</v>
      </c>
      <c r="Q27" s="136">
        <f t="shared" si="15"/>
        <v>2040</v>
      </c>
      <c r="R27" s="129">
        <f t="shared" si="27"/>
        <v>3.62</v>
      </c>
      <c r="S27" s="136">
        <v>12</v>
      </c>
      <c r="T27" s="131">
        <f t="shared" si="3"/>
        <v>3.6199999999999997</v>
      </c>
      <c r="U27" s="120"/>
      <c r="V27" s="136">
        <f t="shared" si="16"/>
        <v>2040</v>
      </c>
      <c r="W27" s="129">
        <f t="shared" si="28"/>
        <v>0.55000000000000004</v>
      </c>
      <c r="X27" s="136">
        <v>12</v>
      </c>
      <c r="Y27" s="131">
        <f t="shared" si="4"/>
        <v>0.55000000000000004</v>
      </c>
      <c r="Z27" s="120"/>
      <c r="AA27" s="136">
        <f t="shared" si="17"/>
        <v>2040</v>
      </c>
      <c r="AB27" s="129">
        <f t="shared" si="29"/>
        <v>2.13</v>
      </c>
      <c r="AC27" s="136">
        <v>12</v>
      </c>
      <c r="AD27" s="131">
        <f t="shared" si="5"/>
        <v>2.13</v>
      </c>
      <c r="AE27" s="120"/>
      <c r="AF27" s="136">
        <f t="shared" si="18"/>
        <v>2040</v>
      </c>
      <c r="AG27" s="129">
        <f t="shared" si="30"/>
        <v>26.6</v>
      </c>
      <c r="AH27" s="136">
        <v>12</v>
      </c>
      <c r="AI27" s="131">
        <f t="shared" si="6"/>
        <v>26.600000000000005</v>
      </c>
      <c r="AJ27" s="120"/>
      <c r="AK27" s="136">
        <f t="shared" si="19"/>
        <v>2040</v>
      </c>
      <c r="AL27" s="129">
        <f t="shared" si="31"/>
        <v>13.03</v>
      </c>
      <c r="AM27" s="136">
        <v>12</v>
      </c>
      <c r="AN27" s="131">
        <f t="shared" si="7"/>
        <v>13.03</v>
      </c>
      <c r="AO27" s="120"/>
      <c r="AP27" s="136">
        <f t="shared" si="20"/>
        <v>2040</v>
      </c>
      <c r="AQ27" s="129">
        <f t="shared" si="32"/>
        <v>5.07</v>
      </c>
      <c r="AR27" s="136">
        <v>12</v>
      </c>
      <c r="AS27" s="131">
        <f t="shared" si="8"/>
        <v>5.07</v>
      </c>
      <c r="AT27" s="120"/>
      <c r="AU27" s="136">
        <f t="shared" si="21"/>
        <v>2040</v>
      </c>
      <c r="AV27" s="129">
        <f t="shared" si="33"/>
        <v>5.85</v>
      </c>
      <c r="AW27" s="136">
        <v>12</v>
      </c>
      <c r="AX27" s="131">
        <f t="shared" si="9"/>
        <v>5.8499999999999988</v>
      </c>
      <c r="AY27" s="120"/>
      <c r="AZ27" s="136">
        <f t="shared" si="22"/>
        <v>2040</v>
      </c>
      <c r="BA27" s="129">
        <f t="shared" si="34"/>
        <v>0</v>
      </c>
      <c r="BB27" s="136">
        <v>12</v>
      </c>
      <c r="BC27" s="131">
        <f t="shared" si="10"/>
        <v>0</v>
      </c>
      <c r="BE27" s="136">
        <f t="shared" si="23"/>
        <v>2040</v>
      </c>
      <c r="BF27" s="129">
        <f t="shared" si="35"/>
        <v>0</v>
      </c>
      <c r="BG27" s="136">
        <v>12</v>
      </c>
      <c r="BH27" s="131">
        <f t="shared" si="11"/>
        <v>0</v>
      </c>
    </row>
    <row r="28" spans="2:60">
      <c r="B28" s="136">
        <f t="shared" si="12"/>
        <v>2041</v>
      </c>
      <c r="C28" s="129">
        <f t="shared" si="24"/>
        <v>69.03</v>
      </c>
      <c r="D28" s="136">
        <v>12</v>
      </c>
      <c r="E28" s="131">
        <f t="shared" si="0"/>
        <v>69.03</v>
      </c>
      <c r="F28" s="120"/>
      <c r="G28" s="136">
        <f t="shared" si="13"/>
        <v>2041</v>
      </c>
      <c r="H28" s="129">
        <f t="shared" si="25"/>
        <v>15.23</v>
      </c>
      <c r="I28" s="136">
        <v>12</v>
      </c>
      <c r="J28" s="131">
        <f t="shared" si="1"/>
        <v>15.229999999999999</v>
      </c>
      <c r="K28" s="120"/>
      <c r="L28" s="136">
        <f t="shared" si="14"/>
        <v>2041</v>
      </c>
      <c r="M28" s="129">
        <f t="shared" si="26"/>
        <v>34.51</v>
      </c>
      <c r="N28" s="136">
        <v>12</v>
      </c>
      <c r="O28" s="131">
        <f t="shared" si="2"/>
        <v>34.51</v>
      </c>
      <c r="Q28" s="136">
        <f t="shared" si="15"/>
        <v>2041</v>
      </c>
      <c r="R28" s="129">
        <f t="shared" si="27"/>
        <v>3.7</v>
      </c>
      <c r="S28" s="136">
        <v>12</v>
      </c>
      <c r="T28" s="131">
        <f t="shared" si="3"/>
        <v>3.7000000000000006</v>
      </c>
      <c r="U28" s="120"/>
      <c r="V28" s="136">
        <f t="shared" si="16"/>
        <v>2041</v>
      </c>
      <c r="W28" s="129">
        <f t="shared" si="28"/>
        <v>0.56000000000000005</v>
      </c>
      <c r="X28" s="136">
        <v>12</v>
      </c>
      <c r="Y28" s="131">
        <f t="shared" si="4"/>
        <v>0.56000000000000005</v>
      </c>
      <c r="Z28" s="120"/>
      <c r="AA28" s="136">
        <f t="shared" si="17"/>
        <v>2041</v>
      </c>
      <c r="AB28" s="129">
        <f t="shared" si="29"/>
        <v>2.17</v>
      </c>
      <c r="AC28" s="136">
        <v>12</v>
      </c>
      <c r="AD28" s="131">
        <f t="shared" si="5"/>
        <v>2.17</v>
      </c>
      <c r="AE28" s="120"/>
      <c r="AF28" s="136">
        <f t="shared" si="18"/>
        <v>2041</v>
      </c>
      <c r="AG28" s="129">
        <f t="shared" si="30"/>
        <v>27.16</v>
      </c>
      <c r="AH28" s="136">
        <v>12</v>
      </c>
      <c r="AI28" s="131">
        <f t="shared" si="6"/>
        <v>27.16</v>
      </c>
      <c r="AJ28" s="120"/>
      <c r="AK28" s="136">
        <f t="shared" si="19"/>
        <v>2041</v>
      </c>
      <c r="AL28" s="129">
        <f t="shared" si="31"/>
        <v>13.3</v>
      </c>
      <c r="AM28" s="136">
        <v>12</v>
      </c>
      <c r="AN28" s="131">
        <f t="shared" si="7"/>
        <v>13.300000000000002</v>
      </c>
      <c r="AO28" s="120"/>
      <c r="AP28" s="136">
        <f t="shared" si="20"/>
        <v>2041</v>
      </c>
      <c r="AQ28" s="129">
        <f t="shared" si="32"/>
        <v>5.18</v>
      </c>
      <c r="AR28" s="136">
        <v>12</v>
      </c>
      <c r="AS28" s="131">
        <f t="shared" si="8"/>
        <v>5.18</v>
      </c>
      <c r="AT28" s="120"/>
      <c r="AU28" s="136">
        <f t="shared" si="21"/>
        <v>2041</v>
      </c>
      <c r="AV28" s="129">
        <f t="shared" si="33"/>
        <v>5.97</v>
      </c>
      <c r="AW28" s="136">
        <v>12</v>
      </c>
      <c r="AX28" s="131">
        <f t="shared" si="9"/>
        <v>5.97</v>
      </c>
      <c r="AY28" s="120"/>
      <c r="AZ28" s="136">
        <f t="shared" si="22"/>
        <v>2041</v>
      </c>
      <c r="BA28" s="129">
        <f t="shared" si="34"/>
        <v>0</v>
      </c>
      <c r="BB28" s="136">
        <v>12</v>
      </c>
      <c r="BC28" s="131">
        <f t="shared" si="10"/>
        <v>0</v>
      </c>
      <c r="BE28" s="136">
        <f t="shared" si="23"/>
        <v>2041</v>
      </c>
      <c r="BF28" s="129">
        <f t="shared" si="35"/>
        <v>0</v>
      </c>
      <c r="BG28" s="136">
        <v>12</v>
      </c>
      <c r="BH28" s="131">
        <f t="shared" si="11"/>
        <v>0</v>
      </c>
    </row>
    <row r="29" spans="2:60">
      <c r="B29" s="136">
        <f t="shared" si="12"/>
        <v>2042</v>
      </c>
      <c r="C29" s="129">
        <f t="shared" si="24"/>
        <v>70.48</v>
      </c>
      <c r="D29" s="136">
        <v>12</v>
      </c>
      <c r="E29" s="131">
        <f t="shared" si="0"/>
        <v>70.48</v>
      </c>
      <c r="F29" s="120"/>
      <c r="G29" s="136">
        <f t="shared" si="13"/>
        <v>2042</v>
      </c>
      <c r="H29" s="129">
        <f t="shared" si="25"/>
        <v>15.55</v>
      </c>
      <c r="I29" s="136">
        <v>12</v>
      </c>
      <c r="J29" s="131">
        <f t="shared" si="1"/>
        <v>15.550000000000002</v>
      </c>
      <c r="K29" s="120"/>
      <c r="L29" s="136">
        <f t="shared" si="14"/>
        <v>2042</v>
      </c>
      <c r="M29" s="129">
        <f t="shared" si="26"/>
        <v>35.229999999999997</v>
      </c>
      <c r="N29" s="136">
        <v>12</v>
      </c>
      <c r="O29" s="131">
        <f t="shared" si="2"/>
        <v>35.229999999999997</v>
      </c>
      <c r="Q29" s="136">
        <f t="shared" si="15"/>
        <v>2042</v>
      </c>
      <c r="R29" s="129">
        <f t="shared" si="27"/>
        <v>3.78</v>
      </c>
      <c r="S29" s="136">
        <v>12</v>
      </c>
      <c r="T29" s="131">
        <f t="shared" si="3"/>
        <v>3.78</v>
      </c>
      <c r="U29" s="120"/>
      <c r="V29" s="136">
        <f t="shared" si="16"/>
        <v>2042</v>
      </c>
      <c r="W29" s="129">
        <f t="shared" si="28"/>
        <v>0.56999999999999995</v>
      </c>
      <c r="X29" s="136">
        <v>12</v>
      </c>
      <c r="Y29" s="131">
        <f t="shared" si="4"/>
        <v>0.56999999999999995</v>
      </c>
      <c r="Z29" s="120"/>
      <c r="AA29" s="136">
        <f t="shared" si="17"/>
        <v>2042</v>
      </c>
      <c r="AB29" s="129">
        <f t="shared" si="29"/>
        <v>2.2200000000000002</v>
      </c>
      <c r="AC29" s="136">
        <v>12</v>
      </c>
      <c r="AD29" s="131">
        <f t="shared" si="5"/>
        <v>2.2200000000000002</v>
      </c>
      <c r="AE29" s="120"/>
      <c r="AF29" s="136">
        <f t="shared" si="18"/>
        <v>2042</v>
      </c>
      <c r="AG29" s="129">
        <f t="shared" si="30"/>
        <v>27.73</v>
      </c>
      <c r="AH29" s="136">
        <v>12</v>
      </c>
      <c r="AI29" s="131">
        <f t="shared" si="6"/>
        <v>27.73</v>
      </c>
      <c r="AJ29" s="120"/>
      <c r="AK29" s="136">
        <f t="shared" si="19"/>
        <v>2042</v>
      </c>
      <c r="AL29" s="129">
        <f t="shared" si="31"/>
        <v>13.58</v>
      </c>
      <c r="AM29" s="136">
        <v>12</v>
      </c>
      <c r="AN29" s="131">
        <f t="shared" si="7"/>
        <v>13.58</v>
      </c>
      <c r="AO29" s="120"/>
      <c r="AP29" s="136">
        <f t="shared" si="20"/>
        <v>2042</v>
      </c>
      <c r="AQ29" s="129">
        <f t="shared" si="32"/>
        <v>5.29</v>
      </c>
      <c r="AR29" s="136">
        <v>12</v>
      </c>
      <c r="AS29" s="131">
        <f t="shared" si="8"/>
        <v>5.29</v>
      </c>
      <c r="AT29" s="120"/>
      <c r="AU29" s="136">
        <f t="shared" si="21"/>
        <v>2042</v>
      </c>
      <c r="AV29" s="129">
        <f t="shared" si="33"/>
        <v>6.1</v>
      </c>
      <c r="AW29" s="136">
        <v>12</v>
      </c>
      <c r="AX29" s="131">
        <f t="shared" si="9"/>
        <v>6.0999999999999988</v>
      </c>
      <c r="AY29" s="120"/>
      <c r="AZ29" s="136">
        <f t="shared" si="22"/>
        <v>2042</v>
      </c>
      <c r="BA29" s="129">
        <f t="shared" si="34"/>
        <v>0</v>
      </c>
      <c r="BB29" s="136">
        <v>12</v>
      </c>
      <c r="BC29" s="131">
        <f t="shared" si="10"/>
        <v>0</v>
      </c>
      <c r="BE29" s="136">
        <f t="shared" si="23"/>
        <v>2042</v>
      </c>
      <c r="BF29" s="129">
        <f t="shared" si="35"/>
        <v>0</v>
      </c>
      <c r="BG29" s="136">
        <v>12</v>
      </c>
      <c r="BH29" s="131">
        <f t="shared" si="11"/>
        <v>0</v>
      </c>
    </row>
    <row r="30" spans="2:60">
      <c r="B30" s="136">
        <f t="shared" si="12"/>
        <v>2043</v>
      </c>
      <c r="C30" s="129">
        <f t="shared" si="24"/>
        <v>71.959999999999994</v>
      </c>
      <c r="D30" s="136">
        <v>12</v>
      </c>
      <c r="E30" s="131">
        <f t="shared" si="0"/>
        <v>71.959999999999994</v>
      </c>
      <c r="F30" s="120"/>
      <c r="G30" s="136">
        <f t="shared" si="13"/>
        <v>2043</v>
      </c>
      <c r="H30" s="129">
        <f t="shared" si="25"/>
        <v>15.88</v>
      </c>
      <c r="I30" s="136">
        <v>12</v>
      </c>
      <c r="J30" s="131">
        <f t="shared" si="1"/>
        <v>15.88</v>
      </c>
      <c r="K30" s="120"/>
      <c r="L30" s="136">
        <f t="shared" si="14"/>
        <v>2043</v>
      </c>
      <c r="M30" s="129">
        <f t="shared" si="26"/>
        <v>35.97</v>
      </c>
      <c r="N30" s="136">
        <v>12</v>
      </c>
      <c r="O30" s="131">
        <f t="shared" si="2"/>
        <v>35.97</v>
      </c>
      <c r="Q30" s="136">
        <f t="shared" si="15"/>
        <v>2043</v>
      </c>
      <c r="R30" s="129">
        <f t="shared" si="27"/>
        <v>3.86</v>
      </c>
      <c r="S30" s="136">
        <v>12</v>
      </c>
      <c r="T30" s="131">
        <f t="shared" si="3"/>
        <v>3.86</v>
      </c>
      <c r="U30" s="120"/>
      <c r="V30" s="136">
        <f t="shared" si="16"/>
        <v>2043</v>
      </c>
      <c r="W30" s="129">
        <f t="shared" si="28"/>
        <v>0.57999999999999996</v>
      </c>
      <c r="X30" s="136">
        <v>12</v>
      </c>
      <c r="Y30" s="131">
        <f t="shared" si="4"/>
        <v>0.57999999999999996</v>
      </c>
      <c r="Z30" s="120"/>
      <c r="AA30" s="136">
        <f t="shared" si="17"/>
        <v>2043</v>
      </c>
      <c r="AB30" s="129">
        <f t="shared" si="29"/>
        <v>2.27</v>
      </c>
      <c r="AC30" s="136">
        <v>12</v>
      </c>
      <c r="AD30" s="131">
        <f t="shared" si="5"/>
        <v>2.27</v>
      </c>
      <c r="AE30" s="120"/>
      <c r="AF30" s="136">
        <f t="shared" si="18"/>
        <v>2043</v>
      </c>
      <c r="AG30" s="129">
        <f t="shared" si="30"/>
        <v>28.31</v>
      </c>
      <c r="AH30" s="136">
        <v>12</v>
      </c>
      <c r="AI30" s="131">
        <f t="shared" si="6"/>
        <v>28.31</v>
      </c>
      <c r="AJ30" s="120"/>
      <c r="AK30" s="136">
        <f t="shared" si="19"/>
        <v>2043</v>
      </c>
      <c r="AL30" s="129">
        <f t="shared" si="31"/>
        <v>13.87</v>
      </c>
      <c r="AM30" s="136">
        <v>12</v>
      </c>
      <c r="AN30" s="131">
        <f t="shared" si="7"/>
        <v>13.87</v>
      </c>
      <c r="AO30" s="120"/>
      <c r="AP30" s="136">
        <f t="shared" si="20"/>
        <v>2043</v>
      </c>
      <c r="AQ30" s="129">
        <f t="shared" si="32"/>
        <v>5.4</v>
      </c>
      <c r="AR30" s="136">
        <v>12</v>
      </c>
      <c r="AS30" s="131">
        <f t="shared" si="8"/>
        <v>5.4000000000000012</v>
      </c>
      <c r="AT30" s="120"/>
      <c r="AU30" s="136">
        <f t="shared" si="21"/>
        <v>2043</v>
      </c>
      <c r="AV30" s="129">
        <f t="shared" si="33"/>
        <v>6.23</v>
      </c>
      <c r="AW30" s="136">
        <v>12</v>
      </c>
      <c r="AX30" s="131">
        <f t="shared" si="9"/>
        <v>6.23</v>
      </c>
      <c r="AY30" s="120"/>
      <c r="AZ30" s="136">
        <f t="shared" si="22"/>
        <v>2043</v>
      </c>
      <c r="BA30" s="129">
        <f t="shared" si="34"/>
        <v>0</v>
      </c>
      <c r="BB30" s="136">
        <v>12</v>
      </c>
      <c r="BC30" s="131">
        <f t="shared" si="10"/>
        <v>0</v>
      </c>
      <c r="BE30" s="136">
        <f t="shared" si="23"/>
        <v>2043</v>
      </c>
      <c r="BF30" s="129">
        <f t="shared" si="35"/>
        <v>0</v>
      </c>
      <c r="BG30" s="136">
        <v>12</v>
      </c>
      <c r="BH30" s="131">
        <f t="shared" si="11"/>
        <v>0</v>
      </c>
    </row>
    <row r="31" spans="2:60">
      <c r="B31" s="136">
        <f t="shared" si="12"/>
        <v>2044</v>
      </c>
      <c r="C31" s="129">
        <f t="shared" si="24"/>
        <v>73.540000000000006</v>
      </c>
      <c r="D31" s="136">
        <v>12</v>
      </c>
      <c r="E31" s="131">
        <f t="shared" si="0"/>
        <v>73.540000000000006</v>
      </c>
      <c r="F31" s="120"/>
      <c r="G31" s="136">
        <f t="shared" si="13"/>
        <v>2044</v>
      </c>
      <c r="H31" s="129">
        <f t="shared" si="25"/>
        <v>16.23</v>
      </c>
      <c r="I31" s="136">
        <v>12</v>
      </c>
      <c r="J31" s="131">
        <f t="shared" si="1"/>
        <v>16.23</v>
      </c>
      <c r="K31" s="120"/>
      <c r="L31" s="136">
        <f t="shared" si="14"/>
        <v>2044</v>
      </c>
      <c r="M31" s="129">
        <f t="shared" si="26"/>
        <v>36.76</v>
      </c>
      <c r="N31" s="136">
        <v>12</v>
      </c>
      <c r="O31" s="131">
        <f t="shared" si="2"/>
        <v>36.76</v>
      </c>
      <c r="Q31" s="136">
        <f t="shared" si="15"/>
        <v>2044</v>
      </c>
      <c r="R31" s="129">
        <f t="shared" si="27"/>
        <v>3.94</v>
      </c>
      <c r="S31" s="136">
        <v>12</v>
      </c>
      <c r="T31" s="131">
        <f t="shared" si="3"/>
        <v>3.94</v>
      </c>
      <c r="U31" s="120"/>
      <c r="V31" s="136">
        <f t="shared" si="16"/>
        <v>2044</v>
      </c>
      <c r="W31" s="129">
        <f t="shared" si="28"/>
        <v>0.59</v>
      </c>
      <c r="X31" s="136">
        <v>12</v>
      </c>
      <c r="Y31" s="131">
        <f t="shared" si="4"/>
        <v>0.59</v>
      </c>
      <c r="Z31" s="120"/>
      <c r="AA31" s="136">
        <f t="shared" si="17"/>
        <v>2044</v>
      </c>
      <c r="AB31" s="129">
        <f t="shared" si="29"/>
        <v>2.3199999999999998</v>
      </c>
      <c r="AC31" s="136">
        <v>12</v>
      </c>
      <c r="AD31" s="131">
        <f t="shared" si="5"/>
        <v>2.3199999999999998</v>
      </c>
      <c r="AE31" s="120"/>
      <c r="AF31" s="136">
        <f t="shared" si="18"/>
        <v>2044</v>
      </c>
      <c r="AG31" s="129">
        <f t="shared" si="30"/>
        <v>28.93</v>
      </c>
      <c r="AH31" s="136">
        <v>12</v>
      </c>
      <c r="AI31" s="131">
        <f t="shared" si="6"/>
        <v>28.929999999999996</v>
      </c>
      <c r="AJ31" s="120"/>
      <c r="AK31" s="136">
        <f t="shared" si="19"/>
        <v>2044</v>
      </c>
      <c r="AL31" s="129">
        <f t="shared" si="31"/>
        <v>14.18</v>
      </c>
      <c r="AM31" s="136">
        <v>12</v>
      </c>
      <c r="AN31" s="131">
        <f t="shared" si="7"/>
        <v>14.18</v>
      </c>
      <c r="AO31" s="120"/>
      <c r="AP31" s="136">
        <f t="shared" si="20"/>
        <v>2044</v>
      </c>
      <c r="AQ31" s="129">
        <f t="shared" si="32"/>
        <v>5.52</v>
      </c>
      <c r="AR31" s="136">
        <v>12</v>
      </c>
      <c r="AS31" s="131">
        <f t="shared" si="8"/>
        <v>5.52</v>
      </c>
      <c r="AT31" s="120"/>
      <c r="AU31" s="136">
        <f t="shared" si="21"/>
        <v>2044</v>
      </c>
      <c r="AV31" s="129">
        <f t="shared" si="33"/>
        <v>6.37</v>
      </c>
      <c r="AW31" s="136">
        <v>12</v>
      </c>
      <c r="AX31" s="131">
        <f t="shared" si="9"/>
        <v>6.37</v>
      </c>
      <c r="AY31" s="120"/>
      <c r="AZ31" s="136">
        <f t="shared" si="22"/>
        <v>2044</v>
      </c>
      <c r="BA31" s="129">
        <f t="shared" si="34"/>
        <v>0</v>
      </c>
      <c r="BB31" s="136">
        <v>12</v>
      </c>
      <c r="BC31" s="131">
        <f t="shared" si="10"/>
        <v>0</v>
      </c>
      <c r="BE31" s="136">
        <f t="shared" si="23"/>
        <v>2044</v>
      </c>
      <c r="BF31" s="129">
        <f t="shared" si="35"/>
        <v>0</v>
      </c>
      <c r="BG31" s="136">
        <v>12</v>
      </c>
      <c r="BH31" s="131">
        <f t="shared" si="11"/>
        <v>0</v>
      </c>
    </row>
    <row r="32" spans="2:60">
      <c r="B32" s="136">
        <f t="shared" si="12"/>
        <v>2045</v>
      </c>
      <c r="C32" s="129">
        <f t="shared" si="24"/>
        <v>75.16</v>
      </c>
      <c r="D32" s="136">
        <v>12</v>
      </c>
      <c r="E32" s="131">
        <f t="shared" si="0"/>
        <v>75.16</v>
      </c>
      <c r="F32" s="120"/>
      <c r="G32" s="136">
        <f t="shared" si="13"/>
        <v>2045</v>
      </c>
      <c r="H32" s="129">
        <f t="shared" si="25"/>
        <v>16.59</v>
      </c>
      <c r="I32" s="136">
        <v>12</v>
      </c>
      <c r="J32" s="131">
        <f t="shared" si="1"/>
        <v>16.59</v>
      </c>
      <c r="K32" s="120"/>
      <c r="L32" s="136">
        <f t="shared" si="14"/>
        <v>2045</v>
      </c>
      <c r="M32" s="129">
        <f t="shared" si="26"/>
        <v>37.57</v>
      </c>
      <c r="N32" s="136">
        <v>12</v>
      </c>
      <c r="O32" s="131">
        <f t="shared" si="2"/>
        <v>37.57</v>
      </c>
      <c r="Q32" s="136">
        <f t="shared" si="15"/>
        <v>2045</v>
      </c>
      <c r="R32" s="129">
        <f t="shared" si="27"/>
        <v>4.03</v>
      </c>
      <c r="S32" s="136">
        <v>12</v>
      </c>
      <c r="T32" s="131">
        <f t="shared" si="3"/>
        <v>4.03</v>
      </c>
      <c r="U32" s="120"/>
      <c r="V32" s="136">
        <f t="shared" si="16"/>
        <v>2045</v>
      </c>
      <c r="W32" s="129">
        <f t="shared" si="28"/>
        <v>0.6</v>
      </c>
      <c r="X32" s="136">
        <v>12</v>
      </c>
      <c r="Y32" s="131">
        <f t="shared" si="4"/>
        <v>0.6</v>
      </c>
      <c r="Z32" s="120"/>
      <c r="AA32" s="136">
        <f t="shared" si="17"/>
        <v>2045</v>
      </c>
      <c r="AB32" s="129">
        <f t="shared" si="29"/>
        <v>2.37</v>
      </c>
      <c r="AC32" s="136">
        <v>12</v>
      </c>
      <c r="AD32" s="131">
        <f t="shared" si="5"/>
        <v>2.37</v>
      </c>
      <c r="AE32" s="120"/>
      <c r="AF32" s="136">
        <f t="shared" si="18"/>
        <v>2045</v>
      </c>
      <c r="AG32" s="129">
        <f t="shared" si="30"/>
        <v>29.57</v>
      </c>
      <c r="AH32" s="136">
        <v>12</v>
      </c>
      <c r="AI32" s="131">
        <f t="shared" si="6"/>
        <v>29.570000000000004</v>
      </c>
      <c r="AJ32" s="120"/>
      <c r="AK32" s="136">
        <f t="shared" si="19"/>
        <v>2045</v>
      </c>
      <c r="AL32" s="129">
        <f t="shared" si="31"/>
        <v>14.49</v>
      </c>
      <c r="AM32" s="136">
        <v>12</v>
      </c>
      <c r="AN32" s="131">
        <f t="shared" si="7"/>
        <v>14.49</v>
      </c>
      <c r="AO32" s="120"/>
      <c r="AP32" s="136">
        <f t="shared" si="20"/>
        <v>2045</v>
      </c>
      <c r="AQ32" s="129">
        <f t="shared" si="32"/>
        <v>5.64</v>
      </c>
      <c r="AR32" s="136">
        <v>12</v>
      </c>
      <c r="AS32" s="131">
        <f t="shared" si="8"/>
        <v>5.64</v>
      </c>
      <c r="AT32" s="120"/>
      <c r="AU32" s="136">
        <f t="shared" si="21"/>
        <v>2045</v>
      </c>
      <c r="AV32" s="129">
        <f t="shared" si="33"/>
        <v>6.51</v>
      </c>
      <c r="AW32" s="136">
        <v>12</v>
      </c>
      <c r="AX32" s="131">
        <f t="shared" si="9"/>
        <v>6.5100000000000007</v>
      </c>
      <c r="AY32" s="120"/>
      <c r="AZ32" s="136">
        <f t="shared" si="22"/>
        <v>2045</v>
      </c>
      <c r="BA32" s="129">
        <f t="shared" si="34"/>
        <v>0</v>
      </c>
      <c r="BB32" s="136">
        <v>12</v>
      </c>
      <c r="BC32" s="131">
        <f t="shared" si="10"/>
        <v>0</v>
      </c>
      <c r="BE32" s="136">
        <f t="shared" si="23"/>
        <v>2045</v>
      </c>
      <c r="BF32" s="129">
        <f t="shared" si="35"/>
        <v>0</v>
      </c>
      <c r="BG32" s="136">
        <v>12</v>
      </c>
      <c r="BH32" s="131">
        <f t="shared" si="11"/>
        <v>0</v>
      </c>
    </row>
    <row r="33" spans="2:60">
      <c r="B33" s="136"/>
      <c r="C33" s="129"/>
      <c r="D33" s="136"/>
      <c r="E33" s="131"/>
      <c r="F33" s="120"/>
      <c r="G33" s="136"/>
      <c r="H33" s="129"/>
      <c r="I33" s="136"/>
      <c r="J33" s="131"/>
      <c r="K33" s="120"/>
      <c r="L33" s="136"/>
      <c r="M33" s="129"/>
      <c r="N33" s="136"/>
      <c r="O33" s="131"/>
      <c r="Q33" s="136"/>
      <c r="R33" s="129"/>
      <c r="S33" s="136"/>
      <c r="T33" s="131"/>
      <c r="U33" s="120"/>
      <c r="V33" s="136"/>
      <c r="W33" s="129"/>
      <c r="X33" s="136"/>
      <c r="Y33" s="131"/>
      <c r="Z33" s="120"/>
      <c r="AA33" s="136"/>
      <c r="AB33" s="129"/>
      <c r="AC33" s="136"/>
      <c r="AD33" s="131"/>
      <c r="AE33" s="120"/>
      <c r="AF33" s="136"/>
      <c r="AG33" s="129"/>
      <c r="AH33" s="136"/>
      <c r="AI33" s="131"/>
      <c r="AJ33" s="120"/>
      <c r="AK33" s="136"/>
      <c r="AL33" s="129"/>
      <c r="AM33" s="136"/>
      <c r="AN33" s="131"/>
      <c r="AO33" s="120"/>
      <c r="AP33" s="136"/>
      <c r="AQ33" s="129"/>
      <c r="AR33" s="136"/>
      <c r="AS33" s="131"/>
      <c r="AT33" s="120"/>
      <c r="AU33" s="136"/>
      <c r="AV33" s="129"/>
      <c r="AW33" s="136"/>
      <c r="AX33" s="131"/>
      <c r="AY33" s="120"/>
      <c r="AZ33" s="136"/>
      <c r="BA33" s="129"/>
      <c r="BB33" s="136"/>
      <c r="BC33" s="131"/>
      <c r="BE33" s="136"/>
      <c r="BF33" s="129"/>
      <c r="BG33" s="136"/>
      <c r="BH33" s="131"/>
    </row>
    <row r="34" spans="2:60">
      <c r="B34" s="136"/>
      <c r="C34" s="132"/>
      <c r="D34" s="129"/>
      <c r="E34" s="129"/>
      <c r="F34" s="130"/>
      <c r="G34" s="136"/>
      <c r="H34" s="132"/>
      <c r="I34" s="129"/>
      <c r="J34" s="129"/>
      <c r="K34" s="130"/>
      <c r="L34" s="136"/>
      <c r="M34" s="132"/>
      <c r="N34" s="129"/>
      <c r="O34" s="129"/>
      <c r="Q34" s="136"/>
      <c r="R34" s="132"/>
      <c r="S34" s="129"/>
      <c r="T34" s="129"/>
      <c r="U34" s="130"/>
      <c r="V34" s="136"/>
      <c r="W34" s="132"/>
      <c r="X34" s="129"/>
      <c r="Y34" s="129"/>
      <c r="Z34" s="130"/>
      <c r="AA34" s="136"/>
      <c r="AB34" s="132"/>
      <c r="AC34" s="129"/>
      <c r="AD34" s="129"/>
      <c r="AE34" s="130"/>
      <c r="AF34" s="136"/>
      <c r="AG34" s="132"/>
      <c r="AH34" s="129"/>
      <c r="AI34" s="129"/>
      <c r="AJ34" s="130"/>
      <c r="AK34" s="136"/>
      <c r="AL34" s="132"/>
      <c r="AM34" s="129"/>
      <c r="AN34" s="129"/>
      <c r="AO34" s="130"/>
      <c r="AP34" s="136"/>
      <c r="AQ34" s="132"/>
      <c r="AR34" s="129"/>
      <c r="AS34" s="129"/>
      <c r="AT34" s="130"/>
      <c r="AU34" s="136"/>
      <c r="AV34" s="132"/>
      <c r="AW34" s="129"/>
      <c r="AX34" s="129"/>
      <c r="AY34" s="130"/>
      <c r="AZ34" s="136"/>
      <c r="BA34" s="132"/>
      <c r="BB34" s="129"/>
      <c r="BC34" s="129"/>
      <c r="BD34" s="138"/>
      <c r="BE34" s="136"/>
      <c r="BF34" s="132"/>
      <c r="BG34" s="129"/>
      <c r="BH34" s="129"/>
    </row>
    <row r="35" spans="2:60" s="120" customFormat="1" ht="12" customHeight="1">
      <c r="C35" s="129" t="s">
        <v>103</v>
      </c>
      <c r="D35" s="358">
        <v>2024</v>
      </c>
      <c r="H35" s="129" t="s">
        <v>103</v>
      </c>
      <c r="I35" s="358">
        <v>2030</v>
      </c>
      <c r="M35" s="129" t="s">
        <v>103</v>
      </c>
      <c r="N35" s="358">
        <v>2036</v>
      </c>
      <c r="R35" s="129" t="s">
        <v>103</v>
      </c>
      <c r="S35" s="358">
        <v>2024</v>
      </c>
      <c r="W35" s="129" t="s">
        <v>103</v>
      </c>
      <c r="X35" s="358">
        <v>2024</v>
      </c>
      <c r="AB35" s="129" t="s">
        <v>103</v>
      </c>
      <c r="AC35" s="358">
        <v>2023</v>
      </c>
      <c r="AG35" s="129" t="s">
        <v>103</v>
      </c>
      <c r="AH35" s="360">
        <v>2030</v>
      </c>
      <c r="AL35" s="129" t="s">
        <v>103</v>
      </c>
      <c r="AM35" s="358">
        <v>2033</v>
      </c>
      <c r="AQ35" s="129" t="s">
        <v>103</v>
      </c>
      <c r="AR35" s="358">
        <v>2037</v>
      </c>
      <c r="AV35" s="129" t="s">
        <v>103</v>
      </c>
      <c r="AW35" s="358">
        <v>2037</v>
      </c>
      <c r="BA35" s="129" t="s">
        <v>103</v>
      </c>
      <c r="BB35" s="360">
        <v>2029</v>
      </c>
      <c r="BF35" s="129" t="s">
        <v>103</v>
      </c>
      <c r="BG35" s="360">
        <v>2024</v>
      </c>
    </row>
    <row r="36" spans="2:60">
      <c r="C36" s="189" t="s">
        <v>83</v>
      </c>
      <c r="D36" s="358">
        <v>1920</v>
      </c>
      <c r="H36" s="189" t="s">
        <v>83</v>
      </c>
      <c r="I36" s="358">
        <v>1100</v>
      </c>
      <c r="M36" s="189" t="s">
        <v>83</v>
      </c>
      <c r="N36" s="358">
        <v>430</v>
      </c>
      <c r="R36" s="189" t="s">
        <v>83</v>
      </c>
      <c r="S36" s="358">
        <v>600</v>
      </c>
      <c r="W36" s="189" t="s">
        <v>83</v>
      </c>
      <c r="X36" s="358">
        <v>405</v>
      </c>
      <c r="AB36" s="189" t="s">
        <v>83</v>
      </c>
      <c r="AC36" s="358">
        <v>300</v>
      </c>
      <c r="AG36" s="189" t="s">
        <v>83</v>
      </c>
      <c r="AH36" s="360">
        <v>500</v>
      </c>
      <c r="AL36" s="189" t="s">
        <v>83</v>
      </c>
      <c r="AM36" s="358">
        <v>475</v>
      </c>
      <c r="AQ36" s="189" t="s">
        <v>83</v>
      </c>
      <c r="AR36" s="358">
        <v>442.8</v>
      </c>
      <c r="AV36" s="189" t="s">
        <v>83</v>
      </c>
      <c r="AW36" s="358">
        <v>369.8</v>
      </c>
      <c r="BA36" s="189" t="s">
        <v>83</v>
      </c>
      <c r="BB36" s="360">
        <v>359.4</v>
      </c>
      <c r="BF36" s="189" t="s">
        <v>83</v>
      </c>
      <c r="BG36" s="360">
        <v>354</v>
      </c>
    </row>
    <row r="37" spans="2:60">
      <c r="B37" s="130"/>
      <c r="C37" s="129" t="s">
        <v>177</v>
      </c>
      <c r="D37" s="129">
        <v>1542.049</v>
      </c>
      <c r="G37" s="130"/>
      <c r="H37" s="129" t="s">
        <v>177</v>
      </c>
      <c r="I37" s="129">
        <v>223.26</v>
      </c>
      <c r="L37" s="130"/>
      <c r="M37" s="129" t="s">
        <v>177</v>
      </c>
      <c r="N37" s="129">
        <v>224.316</v>
      </c>
      <c r="Q37" s="130"/>
      <c r="R37" s="129" t="s">
        <v>177</v>
      </c>
      <c r="S37" s="129">
        <v>25.99</v>
      </c>
      <c r="V37" s="130"/>
      <c r="W37" s="129" t="s">
        <v>177</v>
      </c>
      <c r="X37" s="129">
        <v>2.6589999999999998</v>
      </c>
      <c r="AA37" s="130"/>
      <c r="AB37" s="129" t="s">
        <v>177</v>
      </c>
      <c r="AC37" s="129">
        <v>7.3890000000000002</v>
      </c>
      <c r="AF37" s="130"/>
      <c r="AG37" s="129" t="s">
        <v>177</v>
      </c>
      <c r="AH37" s="361">
        <v>181.00800000000001</v>
      </c>
      <c r="AK37" s="130"/>
      <c r="AL37" s="129" t="s">
        <v>177</v>
      </c>
      <c r="AM37" s="129">
        <v>89.744</v>
      </c>
      <c r="AP37" s="130"/>
      <c r="AQ37" s="129" t="s">
        <v>177</v>
      </c>
      <c r="AR37" s="129">
        <v>35.457999999999998</v>
      </c>
      <c r="AU37" s="130"/>
      <c r="AV37" s="129" t="s">
        <v>177</v>
      </c>
      <c r="AW37" s="129">
        <v>34.106999999999999</v>
      </c>
      <c r="AZ37" s="130"/>
      <c r="BA37" s="129" t="s">
        <v>177</v>
      </c>
      <c r="BB37" s="361">
        <v>0</v>
      </c>
      <c r="BE37" s="130"/>
      <c r="BF37" s="129" t="s">
        <v>177</v>
      </c>
      <c r="BG37" s="361">
        <v>0</v>
      </c>
    </row>
    <row r="38" spans="2:60">
      <c r="B38" s="130"/>
      <c r="C38" s="129" t="s">
        <v>178</v>
      </c>
      <c r="D38" s="356">
        <v>5.9603158827233105E-2</v>
      </c>
      <c r="G38" s="130"/>
      <c r="H38" s="129" t="s">
        <v>178</v>
      </c>
      <c r="I38" s="356">
        <v>5.9603158827233105E-2</v>
      </c>
      <c r="L38" s="130"/>
      <c r="M38" s="129" t="s">
        <v>178</v>
      </c>
      <c r="N38" s="356">
        <v>5.9603158827233105E-2</v>
      </c>
      <c r="Q38" s="130"/>
      <c r="R38" s="129" t="s">
        <v>178</v>
      </c>
      <c r="S38" s="356">
        <v>5.9603158827233105E-2</v>
      </c>
      <c r="V38" s="130"/>
      <c r="W38" s="129" t="s">
        <v>178</v>
      </c>
      <c r="X38" s="356">
        <v>5.9603158827233105E-2</v>
      </c>
      <c r="AA38" s="130"/>
      <c r="AB38" s="129" t="s">
        <v>178</v>
      </c>
      <c r="AC38" s="356">
        <v>5.9603158827233105E-2</v>
      </c>
      <c r="AF38" s="130"/>
      <c r="AG38" s="129" t="s">
        <v>178</v>
      </c>
      <c r="AH38" s="356">
        <v>5.9603158827233105E-2</v>
      </c>
      <c r="AK38" s="130"/>
      <c r="AL38" s="129" t="s">
        <v>178</v>
      </c>
      <c r="AM38" s="356">
        <v>5.9603158827233105E-2</v>
      </c>
      <c r="AP38" s="130"/>
      <c r="AQ38" s="129" t="s">
        <v>178</v>
      </c>
      <c r="AR38" s="356">
        <v>5.9603158827233105E-2</v>
      </c>
      <c r="AU38" s="130"/>
      <c r="AV38" s="129" t="s">
        <v>178</v>
      </c>
      <c r="AW38" s="356">
        <v>5.9603158827233105E-2</v>
      </c>
      <c r="AZ38" s="130"/>
      <c r="BA38" s="129" t="s">
        <v>178</v>
      </c>
      <c r="BB38" s="356">
        <v>5.9603158827233105E-2</v>
      </c>
      <c r="BE38" s="130"/>
      <c r="BF38" s="129" t="s">
        <v>178</v>
      </c>
      <c r="BG38" s="356">
        <v>5.9603158827233105E-2</v>
      </c>
    </row>
    <row r="39" spans="2:60" ht="41.25" customHeight="1">
      <c r="B39" s="388" t="s">
        <v>176</v>
      </c>
      <c r="C39" s="388"/>
      <c r="D39" s="357">
        <f>D37*1000000*D38/(D36*1000)</f>
        <v>47.870308055404152</v>
      </c>
      <c r="G39" s="388" t="s">
        <v>190</v>
      </c>
      <c r="H39" s="388"/>
      <c r="I39" s="357">
        <f>I37*1000000*I38/(I36*1000)</f>
        <v>12.097273854334603</v>
      </c>
      <c r="L39" s="388" t="s">
        <v>192</v>
      </c>
      <c r="M39" s="388"/>
      <c r="N39" s="357">
        <f>N37*1000000*N38/(N36*1000)</f>
        <v>31.092888780208423</v>
      </c>
      <c r="Q39" s="388" t="s">
        <v>176</v>
      </c>
      <c r="R39" s="388"/>
      <c r="S39" s="357">
        <f>S37*1000000*S38/(S36*1000)</f>
        <v>2.5818101631996475</v>
      </c>
      <c r="V39" s="388" t="s">
        <v>176</v>
      </c>
      <c r="W39" s="388"/>
      <c r="X39" s="357">
        <f>X37*1000000*X38/(X36*1000)</f>
        <v>0.39132049215213044</v>
      </c>
      <c r="AA39" s="388" t="s">
        <v>181</v>
      </c>
      <c r="AB39" s="388"/>
      <c r="AC39" s="357">
        <f>AC37*1000000*AC38/(AC36*1000)</f>
        <v>1.4680258019147514</v>
      </c>
      <c r="AF39" s="388" t="s">
        <v>190</v>
      </c>
      <c r="AG39" s="388"/>
      <c r="AH39" s="357">
        <f>AH37*1000000*AH38/(AH36*1000)</f>
        <v>21.577297145999619</v>
      </c>
      <c r="AK39" s="388" t="s">
        <v>189</v>
      </c>
      <c r="AL39" s="388"/>
      <c r="AM39" s="357">
        <f>AM37*1000000*AM38/(AM36*1000)</f>
        <v>11.261107127981489</v>
      </c>
      <c r="AP39" s="388" t="s">
        <v>194</v>
      </c>
      <c r="AQ39" s="388"/>
      <c r="AR39" s="357">
        <f>AR37*1000000*AR38/(AR36*1000)</f>
        <v>4.7728292811563495</v>
      </c>
      <c r="AU39" s="388" t="s">
        <v>194</v>
      </c>
      <c r="AV39" s="388"/>
      <c r="AW39" s="357">
        <f>AW37*1000000*AW38/(AW36*1000)</f>
        <v>5.4972551057881001</v>
      </c>
      <c r="AZ39" s="388" t="s">
        <v>188</v>
      </c>
      <c r="BA39" s="388"/>
      <c r="BB39" s="357">
        <f>BB37*1000000*BB38/(BB36*1000)</f>
        <v>0</v>
      </c>
      <c r="BE39" s="388" t="s">
        <v>176</v>
      </c>
      <c r="BF39" s="388"/>
      <c r="BG39" s="357">
        <f>BG37*1000000*BG38/(BG36*1000)</f>
        <v>0</v>
      </c>
    </row>
    <row r="40" spans="2:60">
      <c r="B40" s="127"/>
      <c r="C40" s="132"/>
      <c r="D40" s="129"/>
      <c r="E40" s="129"/>
      <c r="F40" s="130"/>
      <c r="I40" s="131"/>
      <c r="J40" s="131"/>
      <c r="K40" s="130"/>
      <c r="N40" s="131"/>
      <c r="O40" s="131"/>
      <c r="U40" s="130"/>
      <c r="X40" s="131"/>
      <c r="Y40" s="131"/>
      <c r="Z40" s="130"/>
      <c r="AC40" s="131"/>
      <c r="AD40" s="131"/>
      <c r="AE40" s="130"/>
      <c r="AH40" s="131"/>
      <c r="AI40" s="131"/>
      <c r="AJ40" s="130"/>
      <c r="AM40" s="131"/>
      <c r="AN40" s="131"/>
      <c r="AO40" s="130"/>
      <c r="AR40" s="131"/>
      <c r="AS40" s="131"/>
      <c r="AT40" s="130"/>
      <c r="AW40" s="131"/>
      <c r="AX40" s="131"/>
      <c r="AY40" s="130"/>
      <c r="BB40" s="131"/>
      <c r="BC40" s="131"/>
      <c r="BD40" s="138"/>
    </row>
    <row r="41" spans="2:60">
      <c r="E41" s="129"/>
      <c r="I41" s="131"/>
      <c r="J41" s="131"/>
      <c r="K41" s="138"/>
    </row>
    <row r="42" spans="2:60" ht="13.8" thickBot="1">
      <c r="D42" s="155"/>
    </row>
    <row r="43" spans="2:60" ht="13.8" thickBot="1">
      <c r="C43" s="40" t="str">
        <f>"Company Official Inflation Forecast Dated "&amp;TEXT('Table 4'!$H$5,"mmmm dd, yyyy")</f>
        <v>Company Official Inflation Forecast Dated December 31, 2019</v>
      </c>
      <c r="D43" s="143"/>
      <c r="E43" s="143"/>
      <c r="F43" s="143"/>
      <c r="G43" s="143"/>
      <c r="H43" s="143"/>
      <c r="I43" s="143"/>
      <c r="J43" s="143"/>
      <c r="K43" s="145"/>
    </row>
    <row r="44" spans="2:60">
      <c r="C44" s="87">
        <v>2019</v>
      </c>
      <c r="D44" s="41">
        <v>1.7999999999999999E-2</v>
      </c>
      <c r="E44" s="85"/>
      <c r="F44" s="87">
        <f>C52+1</f>
        <v>2028</v>
      </c>
      <c r="G44" s="41">
        <v>2.3E-2</v>
      </c>
      <c r="H44" s="85"/>
      <c r="I44" s="87">
        <f>F52+1</f>
        <v>2037</v>
      </c>
      <c r="J44" s="41">
        <v>2.1000000000000001E-2</v>
      </c>
    </row>
    <row r="45" spans="2:60">
      <c r="C45" s="87">
        <f t="shared" ref="C45:C52" si="36">C44+1</f>
        <v>2020</v>
      </c>
      <c r="D45" s="41">
        <v>1.9E-2</v>
      </c>
      <c r="E45" s="85"/>
      <c r="F45" s="87">
        <f t="shared" ref="F45:F52" si="37">F44+1</f>
        <v>2029</v>
      </c>
      <c r="G45" s="41">
        <v>2.3E-2</v>
      </c>
      <c r="H45" s="85"/>
      <c r="I45" s="87">
        <f t="shared" ref="I45:I52" si="38">I44+1</f>
        <v>2038</v>
      </c>
      <c r="J45" s="41">
        <v>2.1000000000000001E-2</v>
      </c>
    </row>
    <row r="46" spans="2:60">
      <c r="C46" s="87">
        <f t="shared" si="36"/>
        <v>2021</v>
      </c>
      <c r="D46" s="41">
        <v>0.02</v>
      </c>
      <c r="E46" s="85"/>
      <c r="F46" s="87">
        <f t="shared" si="37"/>
        <v>2030</v>
      </c>
      <c r="G46" s="41">
        <v>2.1999999999999999E-2</v>
      </c>
      <c r="H46" s="85"/>
      <c r="I46" s="87">
        <f t="shared" si="38"/>
        <v>2039</v>
      </c>
      <c r="J46" s="41">
        <v>2.1000000000000001E-2</v>
      </c>
    </row>
    <row r="47" spans="2:60">
      <c r="C47" s="87">
        <f t="shared" si="36"/>
        <v>2022</v>
      </c>
      <c r="D47" s="41">
        <v>2.5000000000000001E-2</v>
      </c>
      <c r="E47" s="85"/>
      <c r="F47" s="87">
        <f t="shared" si="37"/>
        <v>2031</v>
      </c>
      <c r="G47" s="41">
        <v>2.1999999999999999E-2</v>
      </c>
      <c r="H47" s="85"/>
      <c r="I47" s="87">
        <f t="shared" si="38"/>
        <v>2040</v>
      </c>
      <c r="J47" s="41">
        <v>2.1000000000000001E-2</v>
      </c>
    </row>
    <row r="48" spans="2:60" s="120" customFormat="1">
      <c r="B48" s="118"/>
      <c r="C48" s="87">
        <f t="shared" si="36"/>
        <v>2023</v>
      </c>
      <c r="D48" s="41">
        <v>2.5000000000000001E-2</v>
      </c>
      <c r="E48" s="85"/>
      <c r="F48" s="87">
        <f t="shared" si="37"/>
        <v>2032</v>
      </c>
      <c r="G48" s="41">
        <v>2.1999999999999999E-2</v>
      </c>
      <c r="H48" s="85"/>
      <c r="I48" s="87">
        <f t="shared" si="38"/>
        <v>2041</v>
      </c>
      <c r="J48" s="41">
        <v>2.1000000000000001E-2</v>
      </c>
      <c r="K48" s="118"/>
      <c r="L48" s="118"/>
      <c r="M48" s="118"/>
      <c r="N48" s="118"/>
      <c r="O48" s="118"/>
      <c r="P48" s="118"/>
      <c r="BG48" s="165"/>
    </row>
    <row r="49" spans="2:59" s="120" customFormat="1">
      <c r="B49" s="118"/>
      <c r="C49" s="87">
        <f t="shared" si="36"/>
        <v>2024</v>
      </c>
      <c r="D49" s="41">
        <v>2.4E-2</v>
      </c>
      <c r="E49" s="85"/>
      <c r="F49" s="87">
        <f t="shared" si="37"/>
        <v>2033</v>
      </c>
      <c r="G49" s="41">
        <v>2.1000000000000001E-2</v>
      </c>
      <c r="H49" s="85"/>
      <c r="I49" s="87">
        <f t="shared" si="38"/>
        <v>2042</v>
      </c>
      <c r="J49" s="41">
        <v>2.1000000000000001E-2</v>
      </c>
      <c r="K49" s="118"/>
      <c r="L49" s="118"/>
      <c r="M49" s="118"/>
      <c r="N49" s="118"/>
      <c r="O49" s="118"/>
      <c r="P49" s="118"/>
      <c r="BG49" s="165"/>
    </row>
    <row r="50" spans="2:59" s="120" customFormat="1">
      <c r="C50" s="87">
        <f t="shared" si="36"/>
        <v>2025</v>
      </c>
      <c r="D50" s="41">
        <v>2.3E-2</v>
      </c>
      <c r="E50" s="86"/>
      <c r="F50" s="87">
        <f t="shared" si="37"/>
        <v>2034</v>
      </c>
      <c r="G50" s="41">
        <v>2.1000000000000001E-2</v>
      </c>
      <c r="H50" s="86"/>
      <c r="I50" s="87">
        <f t="shared" si="38"/>
        <v>2043</v>
      </c>
      <c r="J50" s="41">
        <v>2.1000000000000001E-2</v>
      </c>
      <c r="BG50" s="165"/>
    </row>
    <row r="51" spans="2:59" s="120" customFormat="1">
      <c r="C51" s="87">
        <f t="shared" si="36"/>
        <v>2026</v>
      </c>
      <c r="D51" s="41">
        <v>2.3E-2</v>
      </c>
      <c r="E51" s="86"/>
      <c r="F51" s="87">
        <f t="shared" si="37"/>
        <v>2035</v>
      </c>
      <c r="G51" s="41">
        <v>2.1000000000000001E-2</v>
      </c>
      <c r="H51" s="86"/>
      <c r="I51" s="87">
        <f t="shared" si="38"/>
        <v>2044</v>
      </c>
      <c r="J51" s="41">
        <v>2.1999999999999999E-2</v>
      </c>
      <c r="BG51" s="165"/>
    </row>
    <row r="52" spans="2:59">
      <c r="B52" s="120"/>
      <c r="C52" s="87">
        <f t="shared" si="36"/>
        <v>2027</v>
      </c>
      <c r="D52" s="41">
        <v>2.3E-2</v>
      </c>
      <c r="E52" s="86"/>
      <c r="F52" s="87">
        <f t="shared" si="37"/>
        <v>2036</v>
      </c>
      <c r="G52" s="41">
        <v>2.1000000000000001E-2</v>
      </c>
      <c r="H52" s="86"/>
      <c r="I52" s="87">
        <f t="shared" si="38"/>
        <v>2045</v>
      </c>
      <c r="J52" s="41">
        <v>2.1999999999999999E-2</v>
      </c>
      <c r="K52" s="120"/>
      <c r="L52" s="120"/>
      <c r="M52" s="120"/>
      <c r="N52" s="120"/>
      <c r="O52" s="120"/>
      <c r="P52" s="120"/>
    </row>
    <row r="53" spans="2:59">
      <c r="B53" s="120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</row>
    <row r="64" spans="2:59">
      <c r="C64" s="151"/>
      <c r="D64" s="155"/>
    </row>
    <row r="65" spans="3:4">
      <c r="C65" s="151"/>
      <c r="D65" s="155"/>
    </row>
    <row r="66" spans="3:4">
      <c r="C66" s="151"/>
      <c r="D66" s="155"/>
    </row>
    <row r="67" spans="3:4">
      <c r="C67" s="151"/>
      <c r="D67" s="155"/>
    </row>
    <row r="68" spans="3:4">
      <c r="C68" s="151"/>
      <c r="D68" s="155"/>
    </row>
    <row r="69" spans="3:4">
      <c r="C69" s="151"/>
      <c r="D69" s="155"/>
    </row>
    <row r="70" spans="3:4">
      <c r="C70" s="151"/>
      <c r="D70" s="155"/>
    </row>
    <row r="71" spans="3:4">
      <c r="C71" s="151"/>
      <c r="D71" s="155"/>
    </row>
    <row r="72" spans="3:4">
      <c r="C72" s="151"/>
      <c r="D72" s="155"/>
    </row>
    <row r="73" spans="3:4">
      <c r="C73" s="151"/>
      <c r="D73" s="155"/>
    </row>
  </sheetData>
  <mergeCells count="24">
    <mergeCell ref="BE4:BH4"/>
    <mergeCell ref="BE39:BF39"/>
    <mergeCell ref="Q4:T4"/>
    <mergeCell ref="Q39:R39"/>
    <mergeCell ref="AZ4:BC4"/>
    <mergeCell ref="AZ39:BA39"/>
    <mergeCell ref="AF4:AI4"/>
    <mergeCell ref="AF39:AG39"/>
    <mergeCell ref="AK4:AN4"/>
    <mergeCell ref="AK39:AL39"/>
    <mergeCell ref="AP4:AS4"/>
    <mergeCell ref="AP39:AQ39"/>
    <mergeCell ref="AU4:AX4"/>
    <mergeCell ref="AU39:AV39"/>
    <mergeCell ref="B39:C39"/>
    <mergeCell ref="B4:E4"/>
    <mergeCell ref="AA4:AD4"/>
    <mergeCell ref="AA39:AB39"/>
    <mergeCell ref="V4:Y4"/>
    <mergeCell ref="V39:W39"/>
    <mergeCell ref="G4:J4"/>
    <mergeCell ref="G39:H39"/>
    <mergeCell ref="L4:O4"/>
    <mergeCell ref="L39:M39"/>
  </mergeCells>
  <printOptions horizontalCentered="1"/>
  <pageMargins left="0.8" right="0.3" top="0.4" bottom="0.4" header="0.5" footer="0.2"/>
  <pageSetup scale="7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A102"/>
  <sheetViews>
    <sheetView view="pageBreakPreview" topLeftCell="A37" zoomScale="70" zoomScaleNormal="80" zoomScaleSheetLayoutView="70" workbookViewId="0">
      <selection activeCell="D67" sqref="D67"/>
    </sheetView>
  </sheetViews>
  <sheetFormatPr defaultColWidth="9.33203125" defaultRowHeight="13.2"/>
  <cols>
    <col min="1" max="1" width="13.33203125" style="118" customWidth="1"/>
    <col min="2" max="2" width="15" style="118" customWidth="1"/>
    <col min="3" max="3" width="12.33203125" style="118" bestFit="1" customWidth="1"/>
    <col min="4" max="4" width="19.77734375" style="118" customWidth="1"/>
    <col min="5" max="5" width="8.77734375" style="118" bestFit="1" customWidth="1"/>
    <col min="6" max="6" width="13.44140625" style="118" customWidth="1"/>
    <col min="7" max="8" width="9.44140625" style="118" bestFit="1" customWidth="1"/>
    <col min="9" max="9" width="12.6640625" style="118" customWidth="1"/>
    <col min="10" max="10" width="14" style="118" customWidth="1"/>
    <col min="11" max="11" width="13.109375" style="118" customWidth="1"/>
    <col min="12" max="12" width="3.109375" style="118" customWidth="1"/>
    <col min="13" max="13" width="15" style="118" hidden="1" customWidth="1"/>
    <col min="14" max="14" width="5.6640625" style="162" customWidth="1"/>
    <col min="15" max="15" width="9.33203125" style="118"/>
    <col min="16" max="16" width="10" style="118" customWidth="1"/>
    <col min="17" max="17" width="25.109375" style="118" customWidth="1"/>
    <col min="18" max="18" width="18.109375" style="118" customWidth="1"/>
    <col min="19" max="19" width="9.33203125" style="118"/>
    <col min="20" max="20" width="16.6640625" style="118" customWidth="1"/>
    <col min="21" max="21" width="9.33203125" style="118"/>
    <col min="22" max="22" width="9.6640625" style="118" bestFit="1" customWidth="1"/>
    <col min="23" max="16384" width="9.33203125" style="118"/>
  </cols>
  <sheetData>
    <row r="1" spans="2:24" ht="15.6">
      <c r="B1" s="116" t="s">
        <v>56</v>
      </c>
      <c r="C1" s="117"/>
      <c r="D1" s="117"/>
      <c r="E1" s="117"/>
      <c r="F1" s="117"/>
      <c r="G1" s="117"/>
      <c r="H1" s="117"/>
      <c r="I1" s="117"/>
      <c r="J1" s="117"/>
    </row>
    <row r="2" spans="2:24" ht="15.6">
      <c r="B2" s="116" t="s">
        <v>230</v>
      </c>
      <c r="C2" s="117"/>
      <c r="D2" s="117"/>
      <c r="E2" s="117"/>
      <c r="F2" s="117"/>
      <c r="G2" s="117"/>
      <c r="H2" s="117"/>
      <c r="I2" s="117"/>
      <c r="J2" s="117"/>
    </row>
    <row r="3" spans="2:24" ht="15.6">
      <c r="B3" s="116" t="str">
        <f>TEXT($C$63,"0%")&amp;" Capacity Factor"</f>
        <v>30% Capacity Factor</v>
      </c>
      <c r="C3" s="117"/>
      <c r="D3" s="117"/>
      <c r="E3" s="117"/>
      <c r="F3" s="117"/>
      <c r="G3" s="117"/>
      <c r="H3" s="117"/>
      <c r="I3" s="117"/>
      <c r="J3" s="117"/>
      <c r="P3" s="120"/>
      <c r="Q3" s="120"/>
      <c r="R3" s="120"/>
      <c r="S3" s="120"/>
      <c r="T3" s="120"/>
      <c r="U3" s="120"/>
      <c r="V3" s="120"/>
      <c r="W3" s="120"/>
    </row>
    <row r="4" spans="2:24">
      <c r="B4" s="119"/>
      <c r="C4" s="119"/>
      <c r="D4" s="119"/>
      <c r="E4" s="119"/>
      <c r="F4" s="119"/>
      <c r="G4" s="119"/>
      <c r="H4" s="119"/>
      <c r="I4" s="120"/>
      <c r="J4" s="120"/>
      <c r="K4" s="120"/>
      <c r="P4" s="120"/>
      <c r="Q4" s="120"/>
      <c r="R4" s="120"/>
      <c r="S4" s="120"/>
      <c r="T4" s="120"/>
      <c r="U4" s="120"/>
      <c r="V4" s="120"/>
      <c r="W4" s="120"/>
    </row>
    <row r="5" spans="2:24" ht="51.75" customHeight="1">
      <c r="B5" s="121" t="s">
        <v>0</v>
      </c>
      <c r="C5" s="122" t="s">
        <v>10</v>
      </c>
      <c r="D5" s="122" t="s">
        <v>11</v>
      </c>
      <c r="E5" s="122" t="s">
        <v>12</v>
      </c>
      <c r="F5" s="17" t="s">
        <v>91</v>
      </c>
      <c r="G5" s="122" t="s">
        <v>61</v>
      </c>
      <c r="H5" s="17" t="s">
        <v>231</v>
      </c>
      <c r="I5" s="122" t="s">
        <v>72</v>
      </c>
      <c r="J5" s="17" t="s">
        <v>52</v>
      </c>
      <c r="K5" s="122" t="s">
        <v>225</v>
      </c>
      <c r="M5" s="218"/>
      <c r="N5" s="218"/>
      <c r="P5" s="378"/>
      <c r="Q5" s="120"/>
      <c r="R5" s="280"/>
      <c r="S5" s="120"/>
      <c r="T5" s="120"/>
      <c r="U5" s="120"/>
      <c r="V5" s="120"/>
      <c r="W5" s="120"/>
      <c r="X5" s="120"/>
    </row>
    <row r="6" spans="2:24" ht="24" customHeight="1">
      <c r="B6" s="123"/>
      <c r="C6" s="124" t="s">
        <v>8</v>
      </c>
      <c r="D6" s="125" t="s">
        <v>9</v>
      </c>
      <c r="E6" s="125" t="s">
        <v>9</v>
      </c>
      <c r="F6" s="125" t="s">
        <v>9</v>
      </c>
      <c r="G6" s="124" t="s">
        <v>31</v>
      </c>
      <c r="H6" s="18" t="s">
        <v>31</v>
      </c>
      <c r="I6" s="124" t="s">
        <v>31</v>
      </c>
      <c r="J6" s="19" t="s">
        <v>9</v>
      </c>
      <c r="K6" s="125" t="s">
        <v>9</v>
      </c>
      <c r="P6" s="120"/>
      <c r="Q6" s="384"/>
      <c r="R6" s="384"/>
      <c r="S6" s="120"/>
      <c r="T6" s="120"/>
      <c r="U6" s="120"/>
      <c r="V6" s="120"/>
      <c r="W6" s="120"/>
    </row>
    <row r="7" spans="2:24">
      <c r="C7" s="126" t="s">
        <v>1</v>
      </c>
      <c r="D7" s="126" t="s">
        <v>2</v>
      </c>
      <c r="E7" s="126" t="s">
        <v>3</v>
      </c>
      <c r="F7" s="126" t="s">
        <v>4</v>
      </c>
      <c r="G7" s="126" t="s">
        <v>5</v>
      </c>
      <c r="H7" s="126" t="s">
        <v>7</v>
      </c>
      <c r="I7" s="126" t="s">
        <v>22</v>
      </c>
      <c r="J7" s="126" t="s">
        <v>23</v>
      </c>
      <c r="K7" s="126" t="s">
        <v>24</v>
      </c>
      <c r="P7" s="120"/>
      <c r="Q7" s="120"/>
      <c r="R7" s="120"/>
      <c r="S7" s="120"/>
      <c r="T7" s="120"/>
      <c r="U7" s="120"/>
      <c r="V7" s="120"/>
      <c r="W7" s="120"/>
    </row>
    <row r="8" spans="2:24" ht="6" customHeight="1">
      <c r="K8" s="120"/>
      <c r="P8" s="120"/>
      <c r="Q8" s="120"/>
      <c r="R8" s="120"/>
      <c r="S8" s="120"/>
      <c r="T8" s="120"/>
      <c r="U8" s="120"/>
      <c r="V8" s="120"/>
      <c r="W8" s="120"/>
    </row>
    <row r="9" spans="2:24" ht="15.6">
      <c r="B9" s="43" t="str">
        <f>C52</f>
        <v>2019 IRP Utah Wind Resource - 30% Capacity Factor</v>
      </c>
      <c r="C9" s="120"/>
      <c r="E9" s="120"/>
      <c r="F9" s="120"/>
      <c r="G9" s="120"/>
      <c r="H9" s="120"/>
      <c r="I9" s="120"/>
      <c r="J9" s="120"/>
      <c r="K9" s="120"/>
      <c r="N9" s="118"/>
      <c r="P9" s="120"/>
      <c r="Q9" s="120"/>
      <c r="R9" s="120"/>
      <c r="S9" s="120"/>
      <c r="T9" s="120"/>
      <c r="U9" s="120"/>
      <c r="V9" s="120"/>
      <c r="W9" s="120"/>
    </row>
    <row r="10" spans="2:24">
      <c r="B10" s="127">
        <v>2016</v>
      </c>
      <c r="C10" s="128"/>
      <c r="D10" s="129"/>
      <c r="E10" s="129"/>
      <c r="F10" s="129"/>
      <c r="G10" s="130"/>
      <c r="H10" s="130"/>
      <c r="I10" s="131"/>
      <c r="J10" s="131"/>
      <c r="K10" s="129"/>
      <c r="N10" s="163"/>
      <c r="P10" s="120"/>
      <c r="Q10" s="120"/>
      <c r="R10" s="120"/>
      <c r="S10" s="120"/>
      <c r="T10" s="120"/>
      <c r="U10" s="120"/>
      <c r="V10" s="120"/>
      <c r="W10" s="120"/>
    </row>
    <row r="11" spans="2:24">
      <c r="B11" s="127">
        <f t="shared" ref="B11:B37" si="0">B10+1</f>
        <v>2017</v>
      </c>
      <c r="C11" s="132"/>
      <c r="D11" s="129"/>
      <c r="E11" s="129"/>
      <c r="F11" s="129"/>
      <c r="G11" s="130"/>
      <c r="H11" s="129"/>
      <c r="I11" s="131"/>
      <c r="J11" s="131"/>
      <c r="K11" s="129"/>
      <c r="N11" s="118"/>
      <c r="P11" s="120"/>
      <c r="Q11" s="120"/>
      <c r="R11" s="120"/>
      <c r="S11" s="120"/>
      <c r="T11" s="120"/>
      <c r="U11" s="120"/>
      <c r="V11" s="120"/>
      <c r="W11" s="120"/>
    </row>
    <row r="12" spans="2:24">
      <c r="B12" s="136">
        <f t="shared" si="0"/>
        <v>2018</v>
      </c>
      <c r="C12" s="137"/>
      <c r="D12" s="129"/>
      <c r="E12" s="149"/>
      <c r="F12" s="149"/>
      <c r="G12" s="131"/>
      <c r="H12" s="149">
        <f>$C$58</f>
        <v>0</v>
      </c>
      <c r="I12" s="131"/>
      <c r="J12" s="131"/>
      <c r="K12" s="129">
        <f>(D12+E12+F12)</f>
        <v>0</v>
      </c>
      <c r="L12" s="120"/>
      <c r="N12" s="118"/>
      <c r="Q12" s="129"/>
      <c r="R12" s="149"/>
      <c r="T12" s="162"/>
      <c r="U12" s="154"/>
      <c r="V12" s="154"/>
    </row>
    <row r="13" spans="2:24">
      <c r="B13" s="136">
        <f t="shared" si="0"/>
        <v>2019</v>
      </c>
      <c r="C13" s="137"/>
      <c r="D13" s="129"/>
      <c r="E13" s="149"/>
      <c r="F13" s="149"/>
      <c r="G13" s="131"/>
      <c r="H13" s="129">
        <f t="shared" ref="H13:H16" si="1">ROUND(H12*(1+(IFERROR(INDEX($D$66:$D$74,MATCH($B13,$C$66:$C$74,0),1),0)+IFERROR(INDEX($G$66:$G$74,MATCH($B13,$F$66:$F$74,0),1),0)+IFERROR(INDEX($J$66:$J$74,MATCH($B13,$I$66:$I$74,0),1),0))),2)</f>
        <v>0</v>
      </c>
      <c r="I13" s="131"/>
      <c r="J13" s="131"/>
      <c r="K13" s="129">
        <f t="shared" ref="K13:K37" si="2">(D13+E13+F13)</f>
        <v>0</v>
      </c>
      <c r="L13" s="120"/>
      <c r="N13" s="118"/>
      <c r="Q13" s="129"/>
      <c r="V13" s="154"/>
      <c r="X13" s="160"/>
    </row>
    <row r="14" spans="2:24">
      <c r="B14" s="136">
        <f t="shared" si="0"/>
        <v>2020</v>
      </c>
      <c r="C14" s="137"/>
      <c r="D14" s="129"/>
      <c r="E14" s="129"/>
      <c r="F14" s="129"/>
      <c r="G14" s="131"/>
      <c r="H14" s="129">
        <f t="shared" si="1"/>
        <v>0</v>
      </c>
      <c r="I14" s="131"/>
      <c r="J14" s="131"/>
      <c r="K14" s="129">
        <f t="shared" si="2"/>
        <v>0</v>
      </c>
      <c r="L14" s="120"/>
      <c r="N14" s="118"/>
      <c r="O14" s="133"/>
      <c r="P14" s="368"/>
      <c r="Q14" s="129"/>
      <c r="V14" s="154"/>
      <c r="X14" s="160"/>
    </row>
    <row r="15" spans="2:24">
      <c r="B15" s="136">
        <f t="shared" si="0"/>
        <v>2021</v>
      </c>
      <c r="C15" s="137"/>
      <c r="D15" s="129"/>
      <c r="E15" s="129"/>
      <c r="F15" s="129"/>
      <c r="G15" s="131"/>
      <c r="H15" s="129">
        <f t="shared" si="1"/>
        <v>0</v>
      </c>
      <c r="I15" s="131"/>
      <c r="J15" s="131"/>
      <c r="K15" s="129">
        <f t="shared" si="2"/>
        <v>0</v>
      </c>
      <c r="L15" s="120"/>
      <c r="N15" s="118"/>
      <c r="O15" s="369"/>
      <c r="P15" s="368"/>
      <c r="Q15" s="129"/>
      <c r="V15" s="154"/>
      <c r="X15" s="160"/>
    </row>
    <row r="16" spans="2:24">
      <c r="B16" s="136">
        <f t="shared" si="0"/>
        <v>2022</v>
      </c>
      <c r="C16" s="137"/>
      <c r="D16" s="129"/>
      <c r="E16" s="129"/>
      <c r="F16" s="129"/>
      <c r="G16" s="131"/>
      <c r="H16" s="129">
        <f t="shared" si="1"/>
        <v>0</v>
      </c>
      <c r="I16" s="131"/>
      <c r="J16" s="131"/>
      <c r="K16" s="129">
        <f t="shared" si="2"/>
        <v>0</v>
      </c>
      <c r="L16" s="120"/>
      <c r="N16" s="118"/>
      <c r="Q16" s="129"/>
      <c r="V16" s="154"/>
      <c r="X16" s="160"/>
    </row>
    <row r="17" spans="2:25">
      <c r="B17" s="136">
        <f t="shared" si="0"/>
        <v>2023</v>
      </c>
      <c r="C17" s="137">
        <v>1265.623188405797</v>
      </c>
      <c r="D17" s="129">
        <f t="shared" ref="D17" si="3">C17*$C$62</f>
        <v>87.31076284841852</v>
      </c>
      <c r="E17" s="149">
        <v>32.333333333333336</v>
      </c>
      <c r="F17" s="203">
        <f>$C$60</f>
        <v>1.4680258019147514</v>
      </c>
      <c r="G17" s="131">
        <f t="shared" ref="G17:G23" si="4">(D17+E17+F17)/(8.76*$C$63)</f>
        <v>46.866388818073915</v>
      </c>
      <c r="H17" s="129">
        <v>-21.479999999999997</v>
      </c>
      <c r="I17" s="131">
        <f t="shared" ref="I17:I23" si="5">(G17+H17)</f>
        <v>25.386388818073918</v>
      </c>
      <c r="J17" s="131">
        <f>ROUND(I17*$C$63*8.76,2)</f>
        <v>65.599999999999994</v>
      </c>
      <c r="K17" s="129">
        <f t="shared" si="2"/>
        <v>121.1121219836666</v>
      </c>
      <c r="L17" s="120"/>
      <c r="N17" s="118"/>
      <c r="O17" s="133"/>
      <c r="Q17" s="129"/>
      <c r="R17" s="129"/>
      <c r="V17" s="154"/>
      <c r="X17" s="160"/>
    </row>
    <row r="18" spans="2:25">
      <c r="B18" s="136">
        <f t="shared" si="0"/>
        <v>2024</v>
      </c>
      <c r="C18" s="137"/>
      <c r="D18" s="129">
        <f t="shared" ref="D18:E33" si="6">ROUND(D17*(1+(IFERROR(INDEX($D$66:$D$74,MATCH($B18,$C$66:$C$74,0),1),0)+IFERROR(INDEX($G$66:$G$74,MATCH($B18,$F$66:$F$74,0),1),0)+IFERROR(INDEX($J$66:$J$74,MATCH($B18,$I$66:$I$74,0),1),0))),2)</f>
        <v>89.41</v>
      </c>
      <c r="E18" s="149">
        <v>33.072463768115945</v>
      </c>
      <c r="F18" s="129">
        <f t="shared" ref="F18:F37" si="7">ROUND(F17*(1+(IFERROR(INDEX($D$66:$D$74,MATCH($B18,$C$66:$C$74,0),1),0)+IFERROR(INDEX($G$66:$G$74,MATCH($B18,$F$66:$F$74,0),1),0)+IFERROR(INDEX($J$66:$J$74,MATCH($B18,$I$66:$I$74,0),1),0))),2)</f>
        <v>1.5</v>
      </c>
      <c r="G18" s="131">
        <f t="shared" si="4"/>
        <v>47.977116232534613</v>
      </c>
      <c r="H18" s="129">
        <v>-21.479999999999997</v>
      </c>
      <c r="I18" s="131">
        <f t="shared" si="5"/>
        <v>26.497116232534616</v>
      </c>
      <c r="J18" s="131">
        <f t="shared" ref="J18:J37" si="8">ROUND(I18*$C$63*8.76,2)</f>
        <v>68.47</v>
      </c>
      <c r="K18" s="129">
        <f t="shared" si="2"/>
        <v>123.98246376811593</v>
      </c>
      <c r="L18" s="120"/>
      <c r="N18" s="118"/>
      <c r="Q18" s="129"/>
      <c r="R18" s="129"/>
      <c r="T18" s="162"/>
      <c r="U18" s="154"/>
      <c r="V18" s="154"/>
      <c r="W18" s="154"/>
      <c r="X18" s="160"/>
      <c r="Y18" s="154"/>
    </row>
    <row r="19" spans="2:25">
      <c r="B19" s="136">
        <f t="shared" si="0"/>
        <v>2025</v>
      </c>
      <c r="C19" s="137"/>
      <c r="D19" s="129">
        <f t="shared" si="6"/>
        <v>91.47</v>
      </c>
      <c r="E19" s="149">
        <v>33.826086956521742</v>
      </c>
      <c r="F19" s="129">
        <f t="shared" si="7"/>
        <v>1.53</v>
      </c>
      <c r="G19" s="131">
        <f t="shared" si="4"/>
        <v>49.077504433295324</v>
      </c>
      <c r="H19" s="129">
        <v>-22.278000000000002</v>
      </c>
      <c r="I19" s="131">
        <f t="shared" si="5"/>
        <v>26.799504433295322</v>
      </c>
      <c r="J19" s="131">
        <f t="shared" si="8"/>
        <v>69.260000000000005</v>
      </c>
      <c r="K19" s="129">
        <f t="shared" si="2"/>
        <v>126.82608695652175</v>
      </c>
      <c r="L19" s="120"/>
      <c r="N19" s="118"/>
      <c r="Q19" s="129"/>
      <c r="R19" s="129"/>
      <c r="T19" s="162"/>
      <c r="U19" s="154"/>
      <c r="V19" s="154"/>
      <c r="W19" s="154"/>
      <c r="X19" s="160"/>
      <c r="Y19" s="154"/>
    </row>
    <row r="20" spans="2:25">
      <c r="B20" s="136">
        <f t="shared" si="0"/>
        <v>2026</v>
      </c>
      <c r="C20" s="137"/>
      <c r="D20" s="129">
        <f t="shared" si="6"/>
        <v>93.57</v>
      </c>
      <c r="E20" s="149">
        <v>34.594202898550726</v>
      </c>
      <c r="F20" s="129">
        <f t="shared" si="7"/>
        <v>1.57</v>
      </c>
      <c r="G20" s="131">
        <f t="shared" si="4"/>
        <v>50.202849198417589</v>
      </c>
      <c r="H20" s="129">
        <v>-22.278000000000002</v>
      </c>
      <c r="I20" s="131">
        <f t="shared" si="5"/>
        <v>27.924849198417586</v>
      </c>
      <c r="J20" s="131">
        <f t="shared" si="8"/>
        <v>72.16</v>
      </c>
      <c r="K20" s="129">
        <f t="shared" si="2"/>
        <v>129.73420289855071</v>
      </c>
      <c r="L20" s="120"/>
      <c r="N20" s="118"/>
      <c r="Q20" s="129"/>
      <c r="R20" s="129"/>
      <c r="T20" s="162"/>
      <c r="U20" s="154"/>
      <c r="V20" s="154"/>
      <c r="W20" s="154"/>
      <c r="X20" s="160"/>
      <c r="Y20" s="154"/>
    </row>
    <row r="21" spans="2:25">
      <c r="B21" s="136">
        <f t="shared" si="0"/>
        <v>2027</v>
      </c>
      <c r="C21" s="137"/>
      <c r="D21" s="129">
        <f t="shared" si="6"/>
        <v>95.72</v>
      </c>
      <c r="E21" s="149">
        <v>35.376811594202898</v>
      </c>
      <c r="F21" s="129">
        <f t="shared" si="7"/>
        <v>1.61</v>
      </c>
      <c r="G21" s="131">
        <f t="shared" si="4"/>
        <v>51.353150527901455</v>
      </c>
      <c r="H21" s="129">
        <v>-23.07</v>
      </c>
      <c r="I21" s="131">
        <f t="shared" si="5"/>
        <v>28.283150527901455</v>
      </c>
      <c r="J21" s="131">
        <f t="shared" si="8"/>
        <v>73.09</v>
      </c>
      <c r="K21" s="129">
        <f t="shared" si="2"/>
        <v>132.70681159420292</v>
      </c>
      <c r="L21" s="120"/>
      <c r="N21" s="118"/>
      <c r="Q21" s="129"/>
      <c r="R21" s="129"/>
      <c r="T21" s="162"/>
      <c r="U21" s="154"/>
      <c r="V21" s="154"/>
      <c r="W21" s="154"/>
      <c r="X21" s="160"/>
      <c r="Y21" s="154"/>
    </row>
    <row r="22" spans="2:25">
      <c r="B22" s="136">
        <f t="shared" si="0"/>
        <v>2028</v>
      </c>
      <c r="C22" s="137"/>
      <c r="D22" s="129">
        <f t="shared" si="6"/>
        <v>97.92</v>
      </c>
      <c r="E22" s="149">
        <v>36.188405797101453</v>
      </c>
      <c r="F22" s="129">
        <f t="shared" si="7"/>
        <v>1.65</v>
      </c>
      <c r="G22" s="131">
        <f t="shared" si="4"/>
        <v>52.534016638457352</v>
      </c>
      <c r="H22" s="129">
        <v>-23.07</v>
      </c>
      <c r="I22" s="131">
        <f t="shared" si="5"/>
        <v>29.464016638457352</v>
      </c>
      <c r="J22" s="131">
        <f t="shared" si="8"/>
        <v>76.14</v>
      </c>
      <c r="K22" s="129">
        <f t="shared" si="2"/>
        <v>135.75840579710146</v>
      </c>
      <c r="L22" s="120"/>
      <c r="N22" s="118"/>
      <c r="Q22" s="129"/>
      <c r="R22" s="129"/>
      <c r="T22" s="162"/>
      <c r="U22" s="154"/>
      <c r="V22" s="154"/>
      <c r="W22" s="154"/>
      <c r="X22" s="160"/>
      <c r="Y22" s="154"/>
    </row>
    <row r="23" spans="2:25">
      <c r="B23" s="136">
        <f t="shared" si="0"/>
        <v>2029</v>
      </c>
      <c r="C23" s="137"/>
      <c r="D23" s="129">
        <f t="shared" si="6"/>
        <v>100.17</v>
      </c>
      <c r="E23" s="149">
        <v>37.014492753623188</v>
      </c>
      <c r="F23" s="129">
        <f t="shared" si="7"/>
        <v>1.69</v>
      </c>
      <c r="G23" s="131">
        <f t="shared" si="4"/>
        <v>53.739839313374823</v>
      </c>
      <c r="H23" s="129">
        <v>-23.867999999999999</v>
      </c>
      <c r="I23" s="131">
        <f t="shared" si="5"/>
        <v>29.871839313374824</v>
      </c>
      <c r="J23" s="131">
        <f t="shared" si="8"/>
        <v>77.19</v>
      </c>
      <c r="K23" s="129">
        <f t="shared" si="2"/>
        <v>138.8744927536232</v>
      </c>
      <c r="L23" s="120"/>
      <c r="N23" s="118"/>
      <c r="Q23" s="129"/>
      <c r="R23" s="129"/>
      <c r="T23" s="162"/>
      <c r="U23" s="154"/>
      <c r="V23" s="154"/>
      <c r="W23" s="154"/>
      <c r="X23" s="160"/>
      <c r="Y23" s="154"/>
    </row>
    <row r="24" spans="2:25">
      <c r="B24" s="136">
        <f t="shared" si="0"/>
        <v>2030</v>
      </c>
      <c r="C24" s="137"/>
      <c r="D24" s="129">
        <f t="shared" si="6"/>
        <v>102.37</v>
      </c>
      <c r="E24" s="149">
        <v>37.855072463768117</v>
      </c>
      <c r="F24" s="129">
        <f t="shared" si="7"/>
        <v>1.73</v>
      </c>
      <c r="G24" s="131">
        <f>(D24+E24+F24)/(8.76*$C$63)</f>
        <v>54.931921857351654</v>
      </c>
      <c r="H24" s="129">
        <v>-24.666</v>
      </c>
      <c r="I24" s="131">
        <f>(G24+H24)</f>
        <v>30.265921857351653</v>
      </c>
      <c r="J24" s="131">
        <f t="shared" si="8"/>
        <v>78.209999999999994</v>
      </c>
      <c r="K24" s="129">
        <f t="shared" si="2"/>
        <v>141.95507246376812</v>
      </c>
      <c r="L24" s="120"/>
      <c r="N24" s="118"/>
      <c r="Q24" s="129"/>
      <c r="R24" s="129"/>
      <c r="T24" s="162"/>
      <c r="U24" s="154"/>
      <c r="V24" s="154"/>
      <c r="W24" s="154"/>
      <c r="X24" s="160"/>
      <c r="Y24" s="154"/>
    </row>
    <row r="25" spans="2:25">
      <c r="B25" s="136">
        <f t="shared" si="0"/>
        <v>2031</v>
      </c>
      <c r="C25" s="137"/>
      <c r="D25" s="129">
        <f t="shared" si="6"/>
        <v>104.62</v>
      </c>
      <c r="E25" s="149">
        <v>38.724637681159422</v>
      </c>
      <c r="F25" s="129">
        <f t="shared" si="7"/>
        <v>1.77</v>
      </c>
      <c r="G25" s="131">
        <f t="shared" ref="G25:G37" si="9">(D25+E25+F25)/(8.76*$C$63)</f>
        <v>56.154569182400536</v>
      </c>
      <c r="H25" s="129">
        <v>-24.666</v>
      </c>
      <c r="I25" s="131">
        <f t="shared" ref="I25:I37" si="10">(G25+H25)</f>
        <v>31.488569182400536</v>
      </c>
      <c r="J25" s="131">
        <f t="shared" si="8"/>
        <v>81.37</v>
      </c>
      <c r="K25" s="129">
        <f t="shared" si="2"/>
        <v>145.11463768115945</v>
      </c>
      <c r="L25" s="120"/>
      <c r="N25" s="118"/>
      <c r="Q25" s="129"/>
      <c r="R25" s="129"/>
      <c r="T25" s="162"/>
      <c r="U25" s="154"/>
      <c r="V25" s="154"/>
      <c r="W25" s="154"/>
      <c r="X25" s="160"/>
      <c r="Y25" s="154"/>
    </row>
    <row r="26" spans="2:25">
      <c r="B26" s="136">
        <f t="shared" si="0"/>
        <v>2032</v>
      </c>
      <c r="C26" s="137"/>
      <c r="D26" s="129">
        <f t="shared" si="6"/>
        <v>106.92</v>
      </c>
      <c r="E26" s="149">
        <v>39.608695652173914</v>
      </c>
      <c r="F26" s="129">
        <f t="shared" si="7"/>
        <v>1.81</v>
      </c>
      <c r="G26" s="131">
        <f t="shared" si="9"/>
        <v>57.402173071810985</v>
      </c>
      <c r="H26" s="129">
        <v>-25.457999999999998</v>
      </c>
      <c r="I26" s="131">
        <f t="shared" si="10"/>
        <v>31.944173071810987</v>
      </c>
      <c r="J26" s="131">
        <f t="shared" si="8"/>
        <v>82.55</v>
      </c>
      <c r="K26" s="129">
        <f t="shared" si="2"/>
        <v>148.33869565217393</v>
      </c>
      <c r="L26" s="120"/>
      <c r="N26" s="118"/>
      <c r="Q26" s="129"/>
      <c r="R26" s="129"/>
      <c r="T26" s="162"/>
      <c r="U26" s="154"/>
      <c r="V26" s="154"/>
      <c r="W26" s="154"/>
      <c r="X26" s="160"/>
      <c r="Y26" s="154"/>
    </row>
    <row r="27" spans="2:25">
      <c r="B27" s="136">
        <f t="shared" si="0"/>
        <v>2033</v>
      </c>
      <c r="C27" s="137"/>
      <c r="D27" s="129">
        <f t="shared" si="6"/>
        <v>109.17</v>
      </c>
      <c r="E27" s="149">
        <v>40.507246376811594</v>
      </c>
      <c r="F27" s="129">
        <f t="shared" si="7"/>
        <v>1.85</v>
      </c>
      <c r="G27" s="131">
        <f t="shared" si="9"/>
        <v>58.63603683028078</v>
      </c>
      <c r="H27" s="129">
        <v>0</v>
      </c>
      <c r="I27" s="131">
        <f t="shared" si="10"/>
        <v>58.63603683028078</v>
      </c>
      <c r="J27" s="131">
        <f t="shared" si="8"/>
        <v>151.53</v>
      </c>
      <c r="K27" s="129">
        <f t="shared" si="2"/>
        <v>151.52724637681158</v>
      </c>
      <c r="L27" s="120"/>
      <c r="N27" s="118"/>
      <c r="Q27" s="129"/>
      <c r="R27" s="129"/>
      <c r="T27" s="162"/>
      <c r="U27" s="154"/>
      <c r="V27" s="154"/>
      <c r="W27" s="154"/>
      <c r="X27" s="160"/>
      <c r="Y27" s="154"/>
    </row>
    <row r="28" spans="2:25">
      <c r="B28" s="136">
        <f t="shared" si="0"/>
        <v>2034</v>
      </c>
      <c r="C28" s="137"/>
      <c r="D28" s="129">
        <f t="shared" si="6"/>
        <v>111.46</v>
      </c>
      <c r="E28" s="149">
        <v>41.434782608695649</v>
      </c>
      <c r="F28" s="129">
        <f t="shared" si="7"/>
        <v>1.89</v>
      </c>
      <c r="G28" s="131">
        <f t="shared" si="9"/>
        <v>59.896595700292409</v>
      </c>
      <c r="H28" s="129">
        <v>0</v>
      </c>
      <c r="I28" s="131">
        <f t="shared" si="10"/>
        <v>59.896595700292409</v>
      </c>
      <c r="J28" s="131">
        <f t="shared" si="8"/>
        <v>154.78</v>
      </c>
      <c r="K28" s="129">
        <f t="shared" si="2"/>
        <v>154.78478260869562</v>
      </c>
      <c r="L28" s="120"/>
      <c r="N28" s="118"/>
      <c r="Q28" s="129"/>
      <c r="R28" s="129"/>
      <c r="T28" s="162"/>
      <c r="U28" s="154"/>
      <c r="V28" s="154"/>
      <c r="W28" s="154"/>
      <c r="X28" s="160"/>
      <c r="Y28" s="154"/>
    </row>
    <row r="29" spans="2:25">
      <c r="B29" s="136">
        <f t="shared" si="0"/>
        <v>2035</v>
      </c>
      <c r="C29" s="137"/>
      <c r="D29" s="129">
        <f t="shared" si="6"/>
        <v>113.8</v>
      </c>
      <c r="E29" s="149">
        <v>42.376811594202898</v>
      </c>
      <c r="F29" s="129">
        <f t="shared" si="7"/>
        <v>1.93</v>
      </c>
      <c r="G29" s="131">
        <f t="shared" si="9"/>
        <v>61.182111134665632</v>
      </c>
      <c r="H29" s="129">
        <v>0</v>
      </c>
      <c r="I29" s="131">
        <f t="shared" si="10"/>
        <v>61.182111134665632</v>
      </c>
      <c r="J29" s="131">
        <f t="shared" si="8"/>
        <v>158.11000000000001</v>
      </c>
      <c r="K29" s="129">
        <f t="shared" si="2"/>
        <v>158.1068115942029</v>
      </c>
      <c r="L29" s="120"/>
      <c r="N29" s="118"/>
      <c r="Q29" s="129"/>
      <c r="R29" s="129"/>
      <c r="T29" s="162"/>
      <c r="U29" s="154"/>
      <c r="V29" s="154"/>
      <c r="W29" s="154"/>
      <c r="X29" s="160"/>
      <c r="Y29" s="154"/>
    </row>
    <row r="30" spans="2:25">
      <c r="B30" s="136">
        <f t="shared" si="0"/>
        <v>2036</v>
      </c>
      <c r="C30" s="137"/>
      <c r="D30" s="129">
        <f t="shared" si="6"/>
        <v>116.19</v>
      </c>
      <c r="E30" s="149">
        <v>43.347826086956523</v>
      </c>
      <c r="F30" s="129">
        <f t="shared" si="7"/>
        <v>1.97</v>
      </c>
      <c r="G30" s="131">
        <f t="shared" si="9"/>
        <v>62.498191350110886</v>
      </c>
      <c r="H30" s="129">
        <v>0</v>
      </c>
      <c r="I30" s="131">
        <f t="shared" si="10"/>
        <v>62.498191350110886</v>
      </c>
      <c r="J30" s="131">
        <f t="shared" si="8"/>
        <v>161.51</v>
      </c>
      <c r="K30" s="129">
        <f t="shared" si="2"/>
        <v>161.50782608695653</v>
      </c>
      <c r="L30" s="120"/>
      <c r="N30" s="118"/>
      <c r="Q30" s="129"/>
      <c r="R30" s="129"/>
      <c r="T30" s="162"/>
      <c r="U30" s="154"/>
      <c r="V30" s="154"/>
      <c r="W30" s="154"/>
      <c r="X30" s="160"/>
      <c r="Y30" s="154"/>
    </row>
    <row r="31" spans="2:25">
      <c r="B31" s="136">
        <f t="shared" si="0"/>
        <v>2037</v>
      </c>
      <c r="C31" s="137"/>
      <c r="D31" s="129">
        <f t="shared" si="6"/>
        <v>118.63</v>
      </c>
      <c r="E31" s="149">
        <v>44.333333333333336</v>
      </c>
      <c r="F31" s="129">
        <f t="shared" si="7"/>
        <v>2.0099999999999998</v>
      </c>
      <c r="G31" s="131">
        <f t="shared" si="9"/>
        <v>63.839228129917714</v>
      </c>
      <c r="H31" s="129">
        <v>0</v>
      </c>
      <c r="I31" s="131">
        <f t="shared" si="10"/>
        <v>63.839228129917714</v>
      </c>
      <c r="J31" s="131">
        <f t="shared" si="8"/>
        <v>164.97</v>
      </c>
      <c r="K31" s="129">
        <f t="shared" si="2"/>
        <v>164.97333333333333</v>
      </c>
      <c r="L31" s="120"/>
      <c r="N31" s="118"/>
      <c r="Q31" s="129"/>
      <c r="R31" s="129"/>
      <c r="T31" s="162"/>
      <c r="U31" s="154"/>
      <c r="V31" s="154"/>
      <c r="W31" s="154"/>
      <c r="X31" s="160"/>
      <c r="Y31" s="154"/>
    </row>
    <row r="32" spans="2:25">
      <c r="B32" s="136">
        <f t="shared" si="0"/>
        <v>2038</v>
      </c>
      <c r="C32" s="137"/>
      <c r="D32" s="129">
        <f t="shared" si="6"/>
        <v>121.12</v>
      </c>
      <c r="E32" s="149">
        <v>45.347826086956523</v>
      </c>
      <c r="F32" s="129">
        <f t="shared" si="7"/>
        <v>2.0499999999999998</v>
      </c>
      <c r="G32" s="131">
        <f t="shared" si="9"/>
        <v>65.210829690796601</v>
      </c>
      <c r="H32" s="129">
        <v>0</v>
      </c>
      <c r="I32" s="131">
        <f t="shared" si="10"/>
        <v>65.210829690796601</v>
      </c>
      <c r="J32" s="131">
        <f t="shared" si="8"/>
        <v>168.52</v>
      </c>
      <c r="K32" s="129">
        <f t="shared" si="2"/>
        <v>168.51782608695655</v>
      </c>
      <c r="L32" s="120"/>
      <c r="N32" s="118"/>
      <c r="Q32" s="129"/>
      <c r="R32" s="129"/>
      <c r="T32" s="162"/>
      <c r="U32" s="154"/>
      <c r="V32" s="154"/>
      <c r="W32" s="154"/>
      <c r="X32" s="160"/>
      <c r="Y32" s="154"/>
    </row>
    <row r="33" spans="2:18">
      <c r="B33" s="136">
        <f t="shared" si="0"/>
        <v>2039</v>
      </c>
      <c r="C33" s="137"/>
      <c r="D33" s="129">
        <f t="shared" si="6"/>
        <v>123.66</v>
      </c>
      <c r="E33" s="129">
        <f t="shared" si="6"/>
        <v>46.3</v>
      </c>
      <c r="F33" s="129">
        <f t="shared" si="7"/>
        <v>2.09</v>
      </c>
      <c r="G33" s="131">
        <f t="shared" si="9"/>
        <v>66.577664267471562</v>
      </c>
      <c r="H33" s="129">
        <v>0</v>
      </c>
      <c r="I33" s="131">
        <f t="shared" si="10"/>
        <v>66.577664267471562</v>
      </c>
      <c r="J33" s="131">
        <f t="shared" si="8"/>
        <v>172.05</v>
      </c>
      <c r="K33" s="129">
        <f t="shared" si="2"/>
        <v>172.04999999999998</v>
      </c>
      <c r="L33" s="120"/>
      <c r="N33" s="118"/>
      <c r="Q33" s="129"/>
      <c r="R33" s="129"/>
    </row>
    <row r="34" spans="2:18">
      <c r="B34" s="136">
        <f t="shared" si="0"/>
        <v>2040</v>
      </c>
      <c r="C34" s="137"/>
      <c r="D34" s="129">
        <f t="shared" ref="D34:E37" si="11">ROUND(D33*(1+(IFERROR(INDEX($D$66:$D$74,MATCH($B34,$C$66:$C$74,0),1),0)+IFERROR(INDEX($G$66:$G$74,MATCH($B34,$F$66:$F$74,0),1),0)+IFERROR(INDEX($J$66:$J$74,MATCH($B34,$I$66:$I$74,0),1),0))),2)</f>
        <v>126.26</v>
      </c>
      <c r="E34" s="129">
        <f t="shared" si="11"/>
        <v>47.27</v>
      </c>
      <c r="F34" s="129">
        <f t="shared" si="7"/>
        <v>2.13</v>
      </c>
      <c r="G34" s="131">
        <f t="shared" si="9"/>
        <v>67.974614967881749</v>
      </c>
      <c r="H34" s="129">
        <v>0</v>
      </c>
      <c r="I34" s="131">
        <f t="shared" si="10"/>
        <v>67.974614967881749</v>
      </c>
      <c r="J34" s="131">
        <f t="shared" si="8"/>
        <v>175.66</v>
      </c>
      <c r="K34" s="129">
        <f t="shared" si="2"/>
        <v>175.66</v>
      </c>
      <c r="L34" s="120"/>
      <c r="N34" s="118"/>
      <c r="Q34" s="129"/>
      <c r="R34" s="129"/>
    </row>
    <row r="35" spans="2:18">
      <c r="B35" s="136">
        <f t="shared" si="0"/>
        <v>2041</v>
      </c>
      <c r="C35" s="137"/>
      <c r="D35" s="129">
        <f t="shared" si="11"/>
        <v>128.91</v>
      </c>
      <c r="E35" s="129">
        <f t="shared" si="11"/>
        <v>48.26</v>
      </c>
      <c r="F35" s="129">
        <f t="shared" si="7"/>
        <v>2.17</v>
      </c>
      <c r="G35" s="131">
        <f t="shared" si="9"/>
        <v>69.398653355003489</v>
      </c>
      <c r="H35" s="129">
        <v>0</v>
      </c>
      <c r="I35" s="131">
        <f t="shared" si="10"/>
        <v>69.398653355003489</v>
      </c>
      <c r="J35" s="131">
        <f t="shared" si="8"/>
        <v>179.34</v>
      </c>
      <c r="K35" s="129">
        <f t="shared" si="2"/>
        <v>179.33999999999997</v>
      </c>
      <c r="L35" s="120"/>
      <c r="N35" s="118"/>
      <c r="Q35" s="129"/>
      <c r="R35" s="129"/>
    </row>
    <row r="36" spans="2:18">
      <c r="B36" s="136">
        <f t="shared" si="0"/>
        <v>2042</v>
      </c>
      <c r="C36" s="137"/>
      <c r="D36" s="129">
        <f t="shared" si="11"/>
        <v>131.62</v>
      </c>
      <c r="E36" s="129">
        <f t="shared" si="11"/>
        <v>49.27</v>
      </c>
      <c r="F36" s="129">
        <f t="shared" si="7"/>
        <v>2.2200000000000002</v>
      </c>
      <c r="G36" s="131">
        <f t="shared" si="9"/>
        <v>70.857518767897233</v>
      </c>
      <c r="H36" s="129">
        <v>0</v>
      </c>
      <c r="I36" s="131">
        <f t="shared" si="10"/>
        <v>70.857518767897233</v>
      </c>
      <c r="J36" s="131">
        <f t="shared" si="8"/>
        <v>183.11</v>
      </c>
      <c r="K36" s="129">
        <f t="shared" si="2"/>
        <v>183.11</v>
      </c>
      <c r="L36" s="120"/>
      <c r="N36" s="118"/>
      <c r="Q36" s="129"/>
      <c r="R36" s="129"/>
    </row>
    <row r="37" spans="2:18">
      <c r="B37" s="136">
        <f t="shared" si="0"/>
        <v>2043</v>
      </c>
      <c r="C37" s="137"/>
      <c r="D37" s="129">
        <f t="shared" si="11"/>
        <v>134.38</v>
      </c>
      <c r="E37" s="129">
        <f t="shared" si="11"/>
        <v>50.3</v>
      </c>
      <c r="F37" s="129">
        <f t="shared" si="7"/>
        <v>2.27</v>
      </c>
      <c r="G37" s="131">
        <f t="shared" si="9"/>
        <v>72.343471867502529</v>
      </c>
      <c r="H37" s="129">
        <v>0</v>
      </c>
      <c r="I37" s="131">
        <f t="shared" si="10"/>
        <v>72.343471867502529</v>
      </c>
      <c r="J37" s="131">
        <f t="shared" si="8"/>
        <v>186.95</v>
      </c>
      <c r="K37" s="129">
        <f t="shared" si="2"/>
        <v>186.95000000000002</v>
      </c>
      <c r="L37" s="120"/>
      <c r="Q37" s="129"/>
      <c r="R37" s="129"/>
    </row>
    <row r="38" spans="2:18">
      <c r="B38" s="136"/>
      <c r="C38" s="137"/>
      <c r="D38" s="129"/>
      <c r="E38" s="129"/>
      <c r="F38" s="131"/>
      <c r="G38" s="129"/>
      <c r="H38" s="129"/>
      <c r="I38" s="131"/>
      <c r="J38" s="131"/>
      <c r="K38" s="129"/>
      <c r="L38" s="120"/>
    </row>
    <row r="39" spans="2:18">
      <c r="B39" s="136"/>
      <c r="C39" s="137"/>
      <c r="D39" s="129"/>
      <c r="E39" s="129"/>
      <c r="F39" s="131"/>
      <c r="G39" s="129"/>
      <c r="H39" s="129"/>
      <c r="I39" s="131"/>
      <c r="J39" s="131"/>
      <c r="K39" s="129"/>
      <c r="L39" s="120"/>
      <c r="Q39" s="370"/>
      <c r="R39" s="370"/>
    </row>
    <row r="40" spans="2:18">
      <c r="B40" s="127"/>
      <c r="C40" s="132"/>
      <c r="D40" s="129"/>
      <c r="E40" s="129"/>
      <c r="F40" s="130"/>
      <c r="G40" s="129"/>
      <c r="H40" s="129"/>
      <c r="I40" s="131"/>
      <c r="J40" s="131"/>
      <c r="K40" s="138"/>
    </row>
    <row r="42" spans="2:18" ht="13.8">
      <c r="B42" s="139" t="s">
        <v>25</v>
      </c>
      <c r="C42" s="140"/>
      <c r="D42" s="140"/>
      <c r="E42" s="140"/>
      <c r="F42" s="140"/>
      <c r="G42" s="140"/>
      <c r="H42" s="140"/>
    </row>
    <row r="44" spans="2:18">
      <c r="B44" s="118" t="s">
        <v>62</v>
      </c>
      <c r="C44" s="141" t="s">
        <v>63</v>
      </c>
      <c r="D44" s="142" t="s">
        <v>102</v>
      </c>
    </row>
    <row r="45" spans="2:18">
      <c r="C45" s="141" t="str">
        <f>C7</f>
        <v>(a)</v>
      </c>
      <c r="D45" s="118" t="s">
        <v>64</v>
      </c>
    </row>
    <row r="46" spans="2:18">
      <c r="C46" s="141" t="str">
        <f>D7</f>
        <v>(b)</v>
      </c>
      <c r="D46" s="131" t="str">
        <f>"= "&amp;C7&amp;" x "&amp;C62</f>
        <v>= (a) x 0.0689863805027125</v>
      </c>
    </row>
    <row r="47" spans="2:18">
      <c r="C47" s="141" t="str">
        <f>G7</f>
        <v>(e)</v>
      </c>
      <c r="D47" s="131" t="str">
        <f>"= ("&amp;$D$7&amp;" + "&amp;$E$7&amp;") /  (8.76 x "&amp;TEXT(C63,"0.0%")&amp;")"</f>
        <v>= ((b) + (c)) /  (8.76 x 29.5%)</v>
      </c>
    </row>
    <row r="48" spans="2:18">
      <c r="C48" s="141" t="str">
        <f>I7</f>
        <v>(g)</v>
      </c>
      <c r="D48" s="131" t="str">
        <f>"= "&amp;$G$7&amp;" + "&amp;$H$7</f>
        <v>= (e) + (f)</v>
      </c>
    </row>
    <row r="49" spans="2:27">
      <c r="C49" s="141" t="str">
        <f>K7</f>
        <v>(i)</v>
      </c>
      <c r="D49" s="85" t="str">
        <f>D44</f>
        <v>Plant Costs  - 2019 IRP Update - Table 6.1 &amp; 6.2</v>
      </c>
    </row>
    <row r="50" spans="2:27">
      <c r="C50" s="141"/>
      <c r="D50" s="131"/>
    </row>
    <row r="51" spans="2:27" ht="13.8" thickBot="1"/>
    <row r="52" spans="2:27" ht="13.8" thickBot="1">
      <c r="C52" s="42" t="str">
        <f>B2&amp;" - "&amp;B3</f>
        <v>2019 IRP Utah Wind Resource - 30% Capacity Factor</v>
      </c>
      <c r="D52" s="143"/>
      <c r="E52" s="143"/>
      <c r="F52" s="143"/>
      <c r="G52" s="143"/>
      <c r="H52" s="143"/>
      <c r="I52" s="144"/>
      <c r="J52" s="144"/>
      <c r="K52" s="145"/>
    </row>
    <row r="53" spans="2:27" ht="13.8" thickBot="1">
      <c r="C53" s="146" t="s">
        <v>65</v>
      </c>
      <c r="D53" s="147" t="s">
        <v>66</v>
      </c>
      <c r="E53" s="147"/>
      <c r="F53" s="147"/>
      <c r="G53" s="147"/>
      <c r="H53" s="147"/>
      <c r="I53" s="144"/>
      <c r="J53" s="144"/>
      <c r="K53" s="145"/>
    </row>
    <row r="54" spans="2:27">
      <c r="P54" s="118" t="s">
        <v>103</v>
      </c>
      <c r="Q54" s="282">
        <v>2023</v>
      </c>
    </row>
    <row r="55" spans="2:27">
      <c r="B55" s="85" t="s">
        <v>101</v>
      </c>
      <c r="C55" s="371">
        <v>1301.4978814276944</v>
      </c>
      <c r="D55" s="118" t="s">
        <v>64</v>
      </c>
      <c r="T55" s="118" t="str">
        <f>$Q$56&amp;"Proposed Station Capital Costs"</f>
        <v>H3.US1_WD_CPProposed Station Capital Costs</v>
      </c>
    </row>
    <row r="56" spans="2:27">
      <c r="B56" s="85" t="s">
        <v>101</v>
      </c>
      <c r="C56" s="149">
        <v>28.802174620531375</v>
      </c>
      <c r="D56" s="118" t="s">
        <v>67</v>
      </c>
      <c r="O56" s="118">
        <v>69</v>
      </c>
      <c r="P56" s="118" t="s">
        <v>32</v>
      </c>
      <c r="Q56" s="282" t="s">
        <v>232</v>
      </c>
      <c r="T56" s="118" t="str">
        <f>Q56&amp;"Proposed Station Fixed Costs"</f>
        <v>H3.US1_WD_CPProposed Station Fixed Costs</v>
      </c>
      <c r="AA56" s="283"/>
    </row>
    <row r="57" spans="2:27" ht="24" customHeight="1">
      <c r="B57" s="85"/>
      <c r="C57" s="154"/>
      <c r="D57" s="118" t="s">
        <v>105</v>
      </c>
    </row>
    <row r="58" spans="2:27">
      <c r="B58" s="85" t="s">
        <v>101</v>
      </c>
      <c r="C58" s="149">
        <v>0</v>
      </c>
      <c r="D58" s="118" t="s">
        <v>68</v>
      </c>
      <c r="K58" s="120"/>
      <c r="L58" s="372"/>
      <c r="M58" s="52"/>
      <c r="N58" s="164"/>
      <c r="O58" s="52"/>
      <c r="P58" s="52"/>
      <c r="Q58" s="120"/>
      <c r="R58" s="120"/>
      <c r="U58" s="120"/>
      <c r="V58" s="120"/>
      <c r="W58" s="120"/>
      <c r="X58" s="120"/>
      <c r="Y58" s="120"/>
    </row>
    <row r="59" spans="2:27">
      <c r="B59" s="85"/>
      <c r="C59" s="159"/>
      <c r="D59" s="118" t="s">
        <v>69</v>
      </c>
      <c r="I59" s="373" t="s">
        <v>90</v>
      </c>
      <c r="L59" s="374"/>
      <c r="M59" s="153"/>
      <c r="O59" s="151"/>
      <c r="P59" s="120"/>
      <c r="Q59" s="218" t="str">
        <f>Q56&amp;Q54</f>
        <v>H3.US1_WD_CP2023</v>
      </c>
      <c r="R59" s="120"/>
      <c r="U59" s="120"/>
      <c r="V59" s="120"/>
      <c r="W59" s="120"/>
      <c r="X59" s="120"/>
      <c r="Y59" s="120"/>
    </row>
    <row r="60" spans="2:27">
      <c r="B60" s="366" t="s">
        <v>235</v>
      </c>
      <c r="C60" s="154">
        <v>1.4680258019147514</v>
      </c>
      <c r="D60" s="118" t="s">
        <v>219</v>
      </c>
      <c r="F60" s="118" t="s">
        <v>222</v>
      </c>
      <c r="K60" s="374"/>
      <c r="L60" s="374"/>
      <c r="M60" s="374"/>
      <c r="N60" s="165"/>
      <c r="O60" s="151"/>
      <c r="P60" s="120"/>
      <c r="Q60" s="120"/>
      <c r="R60" s="120"/>
      <c r="T60" s="120"/>
      <c r="U60" s="120"/>
      <c r="V60" s="120"/>
      <c r="W60" s="120"/>
      <c r="X60" s="120"/>
      <c r="Y60" s="120"/>
    </row>
    <row r="61" spans="2:27">
      <c r="B61" s="85"/>
      <c r="C61" s="204"/>
      <c r="K61" s="374"/>
      <c r="L61" s="374"/>
      <c r="M61" s="374"/>
      <c r="N61" s="165"/>
      <c r="O61" s="374"/>
      <c r="R61" s="120"/>
      <c r="T61" s="120"/>
      <c r="U61" s="120"/>
      <c r="V61" s="120"/>
      <c r="W61" s="120"/>
      <c r="X61" s="120"/>
      <c r="Y61" s="120"/>
    </row>
    <row r="62" spans="2:27" ht="13.8">
      <c r="C62" s="375">
        <v>6.898638050271251E-2</v>
      </c>
      <c r="D62" s="118" t="s">
        <v>36</v>
      </c>
      <c r="K62" s="294"/>
      <c r="L62" s="157"/>
      <c r="M62" s="157"/>
      <c r="O62" s="158"/>
    </row>
    <row r="63" spans="2:27">
      <c r="C63" s="376">
        <v>0.29499999999999998</v>
      </c>
      <c r="D63" s="118" t="s">
        <v>37</v>
      </c>
    </row>
    <row r="64" spans="2:27" ht="13.8" thickBot="1">
      <c r="D64" s="155"/>
    </row>
    <row r="65" spans="3:14" ht="13.8" thickBot="1">
      <c r="C65" s="40" t="s">
        <v>237</v>
      </c>
      <c r="D65" s="143"/>
      <c r="E65" s="143"/>
      <c r="F65" s="143"/>
      <c r="G65" s="143"/>
      <c r="H65" s="143"/>
      <c r="I65" s="143"/>
      <c r="J65" s="143"/>
      <c r="K65" s="145"/>
    </row>
    <row r="66" spans="3:14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41"/>
      <c r="I66" s="87">
        <f>F74+1</f>
        <v>2035</v>
      </c>
      <c r="J66" s="41">
        <v>2.1000000000000001E-2</v>
      </c>
    </row>
    <row r="67" spans="3:14">
      <c r="C67" s="87">
        <f t="shared" ref="C67:C74" si="12">C66+1</f>
        <v>2018</v>
      </c>
      <c r="D67" s="41">
        <v>2.4E-2</v>
      </c>
      <c r="E67" s="85"/>
      <c r="F67" s="87">
        <f t="shared" ref="F67:F74" si="13">F66+1</f>
        <v>2027</v>
      </c>
      <c r="G67" s="41">
        <v>2.3E-2</v>
      </c>
      <c r="H67" s="41"/>
      <c r="I67" s="87">
        <f>I66+1</f>
        <v>2036</v>
      </c>
      <c r="J67" s="41">
        <v>2.1000000000000001E-2</v>
      </c>
    </row>
    <row r="68" spans="3:14">
      <c r="C68" s="87">
        <f t="shared" si="12"/>
        <v>2019</v>
      </c>
      <c r="D68" s="41">
        <v>1.7999999999999999E-2</v>
      </c>
      <c r="E68" s="85"/>
      <c r="F68" s="87">
        <f t="shared" si="13"/>
        <v>2028</v>
      </c>
      <c r="G68" s="41">
        <v>2.3E-2</v>
      </c>
      <c r="H68" s="41"/>
      <c r="I68" s="87">
        <f t="shared" ref="I68:I74" si="14">I67+1</f>
        <v>2037</v>
      </c>
      <c r="J68" s="41">
        <v>2.1000000000000001E-2</v>
      </c>
    </row>
    <row r="69" spans="3:14">
      <c r="C69" s="87">
        <f t="shared" si="12"/>
        <v>2020</v>
      </c>
      <c r="D69" s="41">
        <v>1.9E-2</v>
      </c>
      <c r="E69" s="85"/>
      <c r="F69" s="87">
        <f t="shared" si="13"/>
        <v>2029</v>
      </c>
      <c r="G69" s="41">
        <v>2.3E-2</v>
      </c>
      <c r="H69" s="41"/>
      <c r="I69" s="87">
        <f t="shared" si="14"/>
        <v>2038</v>
      </c>
      <c r="J69" s="41">
        <v>2.1000000000000001E-2</v>
      </c>
    </row>
    <row r="70" spans="3:14">
      <c r="C70" s="87">
        <f t="shared" si="12"/>
        <v>2021</v>
      </c>
      <c r="D70" s="41">
        <v>0.02</v>
      </c>
      <c r="E70" s="85"/>
      <c r="F70" s="87">
        <f t="shared" si="13"/>
        <v>2030</v>
      </c>
      <c r="G70" s="41">
        <v>2.1999999999999999E-2</v>
      </c>
      <c r="H70" s="41"/>
      <c r="I70" s="87">
        <f t="shared" si="14"/>
        <v>2039</v>
      </c>
      <c r="J70" s="41">
        <v>2.1000000000000001E-2</v>
      </c>
    </row>
    <row r="71" spans="3:14">
      <c r="C71" s="87">
        <f t="shared" si="12"/>
        <v>2022</v>
      </c>
      <c r="D71" s="41">
        <v>2.5000000000000001E-2</v>
      </c>
      <c r="E71" s="85"/>
      <c r="F71" s="87">
        <f t="shared" si="13"/>
        <v>2031</v>
      </c>
      <c r="G71" s="41">
        <v>2.1999999999999999E-2</v>
      </c>
      <c r="H71" s="41"/>
      <c r="I71" s="87">
        <f t="shared" si="14"/>
        <v>2040</v>
      </c>
      <c r="J71" s="41">
        <v>2.1000000000000001E-2</v>
      </c>
    </row>
    <row r="72" spans="3:14" s="120" customFormat="1">
      <c r="C72" s="87">
        <f t="shared" si="12"/>
        <v>2023</v>
      </c>
      <c r="D72" s="41">
        <v>2.5000000000000001E-2</v>
      </c>
      <c r="E72" s="86"/>
      <c r="F72" s="87">
        <f t="shared" si="13"/>
        <v>2032</v>
      </c>
      <c r="G72" s="41">
        <v>2.1999999999999999E-2</v>
      </c>
      <c r="H72" s="41"/>
      <c r="I72" s="87">
        <f t="shared" si="14"/>
        <v>2041</v>
      </c>
      <c r="J72" s="41">
        <v>2.1000000000000001E-2</v>
      </c>
      <c r="N72" s="165"/>
    </row>
    <row r="73" spans="3:14" s="120" customFormat="1">
      <c r="C73" s="87">
        <f t="shared" si="12"/>
        <v>2024</v>
      </c>
      <c r="D73" s="41">
        <v>2.4E-2</v>
      </c>
      <c r="E73" s="86"/>
      <c r="F73" s="87">
        <f t="shared" si="13"/>
        <v>2033</v>
      </c>
      <c r="G73" s="41">
        <v>2.1000000000000001E-2</v>
      </c>
      <c r="H73" s="41"/>
      <c r="I73" s="87">
        <f t="shared" si="14"/>
        <v>2042</v>
      </c>
      <c r="J73" s="41">
        <v>2.1000000000000001E-2</v>
      </c>
      <c r="N73" s="165"/>
    </row>
    <row r="74" spans="3:14" s="120" customFormat="1">
      <c r="C74" s="87">
        <f t="shared" si="12"/>
        <v>2025</v>
      </c>
      <c r="D74" s="41">
        <v>2.3E-2</v>
      </c>
      <c r="E74" s="86"/>
      <c r="F74" s="87">
        <f t="shared" si="13"/>
        <v>2034</v>
      </c>
      <c r="G74" s="41">
        <v>2.1000000000000001E-2</v>
      </c>
      <c r="H74" s="41"/>
      <c r="I74" s="87">
        <f t="shared" si="14"/>
        <v>2043</v>
      </c>
      <c r="J74" s="41">
        <v>2.1000000000000001E-2</v>
      </c>
      <c r="N74" s="165"/>
    </row>
    <row r="75" spans="3:14" s="120" customFormat="1">
      <c r="N75" s="165"/>
    </row>
    <row r="76" spans="3:14" s="120" customFormat="1">
      <c r="N76" s="165"/>
    </row>
    <row r="93" spans="3:4">
      <c r="C93" s="151"/>
      <c r="D93" s="155"/>
    </row>
    <row r="94" spans="3:4">
      <c r="C94" s="151"/>
      <c r="D94" s="155"/>
    </row>
    <row r="95" spans="3:4">
      <c r="C95" s="151"/>
      <c r="D95" s="155"/>
    </row>
    <row r="96" spans="3:4">
      <c r="C96" s="151"/>
      <c r="D96" s="155"/>
    </row>
    <row r="97" spans="3:4">
      <c r="C97" s="151"/>
      <c r="D97" s="155"/>
    </row>
    <row r="98" spans="3:4">
      <c r="C98" s="151"/>
      <c r="D98" s="155"/>
    </row>
    <row r="99" spans="3:4">
      <c r="C99" s="151"/>
      <c r="D99" s="155"/>
    </row>
    <row r="100" spans="3:4">
      <c r="C100" s="151"/>
      <c r="D100" s="155"/>
    </row>
    <row r="101" spans="3:4">
      <c r="C101" s="151"/>
      <c r="D101" s="155"/>
    </row>
    <row r="102" spans="3:4">
      <c r="C102" s="151"/>
      <c r="D102" s="155"/>
    </row>
  </sheetData>
  <printOptions horizontalCentered="1"/>
  <pageMargins left="0.8" right="0.3" top="0.4" bottom="0.4" header="0.5" footer="0.2"/>
  <pageSetup scale="54" orientation="landscape" r:id="rId1"/>
  <headerFooter alignWithMargins="0"/>
  <rowBreaks count="1" manualBreakCount="1">
    <brk id="51" max="1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  <pageSetUpPr fitToPage="1"/>
  </sheetPr>
  <dimension ref="B1:AB102"/>
  <sheetViews>
    <sheetView zoomScale="80" zoomScaleNormal="80" workbookViewId="0">
      <selection activeCell="A2" sqref="A2"/>
    </sheetView>
  </sheetViews>
  <sheetFormatPr defaultColWidth="9.33203125" defaultRowHeight="13.2"/>
  <cols>
    <col min="1" max="1" width="13.33203125" style="118" customWidth="1"/>
    <col min="2" max="2" width="15" style="118" customWidth="1"/>
    <col min="3" max="3" width="12.33203125" style="118" bestFit="1" customWidth="1"/>
    <col min="4" max="4" width="19.77734375" style="118" customWidth="1"/>
    <col min="5" max="5" width="8.77734375" style="118" bestFit="1" customWidth="1"/>
    <col min="6" max="6" width="13.44140625" style="118" customWidth="1"/>
    <col min="7" max="7" width="9.44140625" style="118" bestFit="1" customWidth="1"/>
    <col min="8" max="8" width="9.44140625" style="118" customWidth="1"/>
    <col min="9" max="9" width="10.44140625" style="118" customWidth="1"/>
    <col min="10" max="10" width="12.6640625" style="118" customWidth="1"/>
    <col min="11" max="11" width="14" style="118" customWidth="1"/>
    <col min="12" max="12" width="13.109375" style="118" customWidth="1"/>
    <col min="13" max="13" width="3.109375" style="118" customWidth="1"/>
    <col min="14" max="14" width="15" style="118" hidden="1" customWidth="1"/>
    <col min="15" max="15" width="5.6640625" style="162" customWidth="1"/>
    <col min="16" max="16" width="9.33203125" style="118"/>
    <col min="17" max="17" width="10" style="118" customWidth="1"/>
    <col min="18" max="18" width="12.6640625" style="118" customWidth="1"/>
    <col min="19" max="19" width="18.109375" style="118" customWidth="1"/>
    <col min="20" max="22" width="9.33203125" style="118"/>
    <col min="23" max="23" width="9.6640625" style="118" bestFit="1" customWidth="1"/>
    <col min="24" max="16384" width="9.33203125" style="118"/>
  </cols>
  <sheetData>
    <row r="1" spans="2:25" ht="15.6">
      <c r="B1" s="116" t="s">
        <v>56</v>
      </c>
      <c r="C1" s="117"/>
      <c r="D1" s="117"/>
      <c r="E1" s="117"/>
      <c r="F1" s="117"/>
      <c r="G1" s="117"/>
      <c r="H1" s="117"/>
      <c r="I1" s="117"/>
      <c r="J1" s="117"/>
      <c r="K1" s="117"/>
    </row>
    <row r="2" spans="2:25" ht="15.6">
      <c r="B2" s="116" t="s">
        <v>99</v>
      </c>
      <c r="C2" s="117"/>
      <c r="D2" s="117"/>
      <c r="E2" s="117"/>
      <c r="F2" s="117"/>
      <c r="G2" s="117"/>
      <c r="H2" s="117"/>
      <c r="I2" s="117"/>
      <c r="J2" s="117"/>
      <c r="K2" s="117"/>
    </row>
    <row r="3" spans="2:25" ht="15.6">
      <c r="B3" s="116" t="str">
        <f>TEXT($C$63,"0%")&amp;" Capacity Factor"</f>
        <v>44% Capacity Factor</v>
      </c>
      <c r="C3" s="117"/>
      <c r="D3" s="117"/>
      <c r="E3" s="117"/>
      <c r="F3" s="117"/>
      <c r="G3" s="117"/>
      <c r="H3" s="117"/>
      <c r="I3" s="117"/>
      <c r="J3" s="117"/>
      <c r="K3" s="117"/>
    </row>
    <row r="4" spans="2:25">
      <c r="B4" s="119"/>
      <c r="C4" s="119"/>
      <c r="D4" s="119"/>
      <c r="E4" s="119"/>
      <c r="F4" s="119"/>
      <c r="G4" s="119"/>
      <c r="H4" s="119"/>
      <c r="I4" s="119"/>
      <c r="J4" s="120"/>
      <c r="K4" s="120"/>
      <c r="L4" s="120"/>
    </row>
    <row r="5" spans="2:25" ht="51.75" customHeight="1">
      <c r="B5" s="121" t="s">
        <v>0</v>
      </c>
      <c r="C5" s="122" t="s">
        <v>10</v>
      </c>
      <c r="D5" s="122" t="s">
        <v>11</v>
      </c>
      <c r="E5" s="122" t="s">
        <v>12</v>
      </c>
      <c r="F5" s="17" t="s">
        <v>91</v>
      </c>
      <c r="G5" s="122" t="s">
        <v>61</v>
      </c>
      <c r="H5" s="17" t="s">
        <v>13</v>
      </c>
      <c r="I5" s="122" t="s">
        <v>104</v>
      </c>
      <c r="J5" s="122" t="s">
        <v>72</v>
      </c>
      <c r="K5" s="17" t="s">
        <v>52</v>
      </c>
      <c r="L5" s="122" t="s">
        <v>225</v>
      </c>
      <c r="N5" s="218"/>
      <c r="O5" s="218"/>
      <c r="Q5" s="218"/>
      <c r="S5" s="280"/>
      <c r="U5" s="277"/>
      <c r="V5" s="278"/>
      <c r="W5" s="277"/>
      <c r="X5" s="278"/>
      <c r="Y5" s="120"/>
    </row>
    <row r="6" spans="2:25" ht="24" customHeight="1">
      <c r="B6" s="123"/>
      <c r="C6" s="124" t="s">
        <v>8</v>
      </c>
      <c r="D6" s="125" t="s">
        <v>9</v>
      </c>
      <c r="E6" s="125" t="s">
        <v>9</v>
      </c>
      <c r="F6" s="125" t="s">
        <v>9</v>
      </c>
      <c r="G6" s="124" t="s">
        <v>31</v>
      </c>
      <c r="H6" s="18" t="s">
        <v>31</v>
      </c>
      <c r="I6" s="18" t="s">
        <v>31</v>
      </c>
      <c r="J6" s="124" t="s">
        <v>31</v>
      </c>
      <c r="K6" s="19" t="s">
        <v>9</v>
      </c>
      <c r="L6" s="125" t="s">
        <v>9</v>
      </c>
      <c r="S6" s="281"/>
    </row>
    <row r="7" spans="2:25">
      <c r="C7" s="126" t="s">
        <v>1</v>
      </c>
      <c r="D7" s="126" t="s">
        <v>2</v>
      </c>
      <c r="E7" s="126" t="s">
        <v>3</v>
      </c>
      <c r="F7" s="126" t="s">
        <v>4</v>
      </c>
      <c r="G7" s="126" t="s">
        <v>5</v>
      </c>
      <c r="H7" s="126" t="s">
        <v>7</v>
      </c>
      <c r="I7" s="126" t="s">
        <v>22</v>
      </c>
      <c r="J7" s="126" t="s">
        <v>23</v>
      </c>
      <c r="K7" s="126" t="s">
        <v>24</v>
      </c>
      <c r="L7" s="126" t="s">
        <v>24</v>
      </c>
    </row>
    <row r="8" spans="2:25" ht="6" customHeight="1">
      <c r="L8" s="120"/>
    </row>
    <row r="9" spans="2:25" ht="15.6">
      <c r="B9" s="43" t="str">
        <f>C52</f>
        <v>2019 IRP Wyoming Wind Resource - 44% Capacity Factor</v>
      </c>
      <c r="C9" s="120"/>
      <c r="E9" s="120"/>
      <c r="F9" s="120"/>
      <c r="G9" s="120"/>
      <c r="H9" s="120"/>
      <c r="I9" s="120"/>
      <c r="J9" s="120"/>
      <c r="K9" s="120"/>
      <c r="L9" s="120"/>
      <c r="O9" s="118"/>
    </row>
    <row r="10" spans="2:25">
      <c r="B10" s="127">
        <v>2016</v>
      </c>
      <c r="C10" s="128"/>
      <c r="D10" s="129"/>
      <c r="E10" s="129"/>
      <c r="F10" s="129"/>
      <c r="G10" s="130"/>
      <c r="H10" s="130"/>
      <c r="I10" s="129"/>
      <c r="J10" s="131"/>
      <c r="K10" s="131"/>
      <c r="L10" s="129"/>
      <c r="O10" s="163"/>
    </row>
    <row r="11" spans="2:25">
      <c r="B11" s="127">
        <f t="shared" ref="B11:B37" si="0">B10+1</f>
        <v>2017</v>
      </c>
      <c r="C11" s="132"/>
      <c r="D11" s="129"/>
      <c r="E11" s="129"/>
      <c r="F11" s="129"/>
      <c r="G11" s="130"/>
      <c r="H11" s="129"/>
      <c r="I11" s="129"/>
      <c r="J11" s="131"/>
      <c r="K11" s="131"/>
      <c r="L11" s="129"/>
      <c r="O11" s="118"/>
    </row>
    <row r="12" spans="2:25">
      <c r="B12" s="136">
        <f t="shared" si="0"/>
        <v>2018</v>
      </c>
      <c r="C12" s="137"/>
      <c r="D12" s="129"/>
      <c r="E12" s="149"/>
      <c r="F12" s="149"/>
      <c r="G12" s="131"/>
      <c r="H12" s="149"/>
      <c r="I12" s="129"/>
      <c r="J12" s="131"/>
      <c r="K12" s="131"/>
      <c r="L12" s="129">
        <f t="shared" ref="L12:L37" si="1">(D12+E12+F12)</f>
        <v>0</v>
      </c>
      <c r="M12" s="120"/>
      <c r="O12" s="118"/>
      <c r="S12" s="149"/>
      <c r="U12" s="162"/>
      <c r="V12" s="154"/>
      <c r="W12" s="154"/>
    </row>
    <row r="13" spans="2:25">
      <c r="B13" s="136">
        <f t="shared" si="0"/>
        <v>2019</v>
      </c>
      <c r="C13" s="137"/>
      <c r="D13" s="129"/>
      <c r="E13" s="149"/>
      <c r="F13" s="149"/>
      <c r="G13" s="131"/>
      <c r="H13" s="129"/>
      <c r="I13" s="129"/>
      <c r="J13" s="131"/>
      <c r="K13" s="131"/>
      <c r="L13" s="129">
        <f t="shared" si="1"/>
        <v>0</v>
      </c>
      <c r="M13" s="120"/>
      <c r="O13" s="118"/>
      <c r="W13" s="154"/>
    </row>
    <row r="14" spans="2:25">
      <c r="B14" s="136">
        <f t="shared" si="0"/>
        <v>2020</v>
      </c>
      <c r="C14" s="137"/>
      <c r="D14" s="129"/>
      <c r="E14" s="129"/>
      <c r="F14" s="129"/>
      <c r="G14" s="131"/>
      <c r="H14" s="129"/>
      <c r="I14" s="129"/>
      <c r="J14" s="131"/>
      <c r="K14" s="131"/>
      <c r="L14" s="129">
        <f t="shared" si="1"/>
        <v>0</v>
      </c>
      <c r="M14" s="120"/>
      <c r="O14" s="118"/>
      <c r="P14" s="133"/>
      <c r="Q14" s="134"/>
      <c r="R14" s="135"/>
      <c r="W14" s="154"/>
    </row>
    <row r="15" spans="2:25">
      <c r="B15" s="136">
        <f t="shared" si="0"/>
        <v>2021</v>
      </c>
      <c r="C15" s="137"/>
      <c r="D15" s="129"/>
      <c r="E15" s="129"/>
      <c r="F15" s="129"/>
      <c r="G15" s="131"/>
      <c r="H15" s="129"/>
      <c r="I15" s="129"/>
      <c r="J15" s="131"/>
      <c r="K15" s="131"/>
      <c r="L15" s="129">
        <f t="shared" si="1"/>
        <v>0</v>
      </c>
      <c r="M15" s="120"/>
      <c r="O15" s="118"/>
      <c r="P15" s="276"/>
      <c r="Q15" s="134"/>
      <c r="R15" s="135"/>
      <c r="W15" s="154"/>
    </row>
    <row r="16" spans="2:25">
      <c r="B16" s="136">
        <f t="shared" si="0"/>
        <v>2022</v>
      </c>
      <c r="C16" s="137"/>
      <c r="D16" s="129"/>
      <c r="E16" s="129"/>
      <c r="F16" s="129"/>
      <c r="G16" s="131"/>
      <c r="H16" s="129"/>
      <c r="I16" s="129"/>
      <c r="J16" s="131"/>
      <c r="K16" s="131"/>
      <c r="L16" s="129">
        <f t="shared" si="1"/>
        <v>0</v>
      </c>
      <c r="M16" s="120"/>
      <c r="O16" s="118"/>
      <c r="W16" s="154"/>
    </row>
    <row r="17" spans="2:26">
      <c r="B17" s="136">
        <f t="shared" si="0"/>
        <v>2023</v>
      </c>
      <c r="C17" s="137"/>
      <c r="D17" s="129"/>
      <c r="E17" s="129"/>
      <c r="F17" s="129"/>
      <c r="G17" s="131"/>
      <c r="H17" s="129"/>
      <c r="I17" s="129"/>
      <c r="J17" s="131"/>
      <c r="K17" s="131"/>
      <c r="L17" s="129">
        <f t="shared" si="1"/>
        <v>0</v>
      </c>
      <c r="M17" s="120"/>
      <c r="O17" s="118"/>
      <c r="P17" s="133"/>
      <c r="W17" s="154"/>
    </row>
    <row r="18" spans="2:26">
      <c r="B18" s="136">
        <f t="shared" si="0"/>
        <v>2024</v>
      </c>
      <c r="C18" s="344">
        <v>1252.8729166666667</v>
      </c>
      <c r="D18" s="129">
        <f>C18*$C$62</f>
        <v>86.431167750709889</v>
      </c>
      <c r="E18" s="273">
        <v>32.969791666666666</v>
      </c>
      <c r="F18" s="367">
        <f>C60</f>
        <v>47.870308055404152</v>
      </c>
      <c r="G18" s="131">
        <f>(D18+E18+F18)/(8.76*$C$63)</f>
        <v>43.795627401653867</v>
      </c>
      <c r="H18" s="129"/>
      <c r="I18" s="129">
        <f>INDEX('[11]Trapped Adj'!$D$57:$DS$96,MATCH("IRP19Wind_WYAE_T",'[11]Trapped Adj'!$C$57:$C$96,0),MATCH(B18,'[11]Trapped Adj'!$D$1:$DS$1,0))-H18</f>
        <v>-20.480000000000004</v>
      </c>
      <c r="J18" s="131">
        <f>(G18+H18+I18)</f>
        <v>23.315627401653863</v>
      </c>
      <c r="K18" s="131">
        <f t="shared" ref="K18:K32" si="2">ROUND(J18*$C$63*8.76,2)</f>
        <v>89.05</v>
      </c>
      <c r="L18" s="129">
        <f t="shared" si="1"/>
        <v>167.27126747278072</v>
      </c>
      <c r="M18" s="120"/>
      <c r="O18" s="118"/>
      <c r="P18" s="118">
        <v>47.870308055404152</v>
      </c>
      <c r="Q18" s="131">
        <f>(P18)/(8.76*$C$63)</f>
        <v>12.533594124514094</v>
      </c>
      <c r="R18" s="118">
        <f>Q18+J18</f>
        <v>35.849221526167959</v>
      </c>
      <c r="U18" s="162"/>
      <c r="V18" s="154"/>
      <c r="W18" s="154"/>
      <c r="X18" s="154"/>
      <c r="Y18" s="154"/>
      <c r="Z18" s="154"/>
    </row>
    <row r="19" spans="2:26">
      <c r="B19" s="136">
        <f t="shared" si="0"/>
        <v>2025</v>
      </c>
      <c r="C19" s="137"/>
      <c r="D19" s="129">
        <f t="shared" ref="D19:D37" si="3">ROUND(D18*(1+(IFERROR(INDEX($D$66:$D$74,MATCH($B19,$C$66:$C$74,0),1),0)+IFERROR(INDEX($G$66:$G$74,MATCH($B19,$F$66:$F$74,0),1),0)+IFERROR(INDEX($J$66:$J$74,MATCH($B19,$I$66:$I$74,0),1),0))),2)</f>
        <v>88.42</v>
      </c>
      <c r="E19" s="273">
        <v>33.73020833333333</v>
      </c>
      <c r="F19" s="129">
        <f t="shared" ref="F19:F37" si="4">ROUND(F18*(1+(IFERROR(INDEX($D$66:$D$74,MATCH($B19,$C$66:$C$74,0),1),0)+IFERROR(INDEX($G$66:$G$74,MATCH($B19,$F$66:$F$74,0),1),0)+IFERROR(INDEX($J$66:$J$74,MATCH($B19,$I$66:$I$74,0),1),0))),2)</f>
        <v>48.97</v>
      </c>
      <c r="G19" s="131">
        <f t="shared" ref="G19:G37" si="5">(D19+E19+F19)/(8.76*$C$63)</f>
        <v>44.8033723800148</v>
      </c>
      <c r="H19" s="129"/>
      <c r="I19" s="129">
        <f t="shared" ref="I19:I27" si="6">ROUND(I18*(1+(IFERROR(INDEX($D$66:$D$74,MATCH($B19,$C$66:$C$74,0),1),0)+IFERROR(INDEX($G$66:$G$74,MATCH($B19,$F$66:$F$74,0),1),0)+IFERROR(INDEX($J$66:$J$74,MATCH($B19,$I$66:$I$74,0),1),0))),2)</f>
        <v>-20.95</v>
      </c>
      <c r="J19" s="131">
        <f t="shared" ref="J19:J37" si="7">(G19+H19+I19)</f>
        <v>23.8533723800148</v>
      </c>
      <c r="K19" s="131">
        <f t="shared" si="2"/>
        <v>91.1</v>
      </c>
      <c r="L19" s="129">
        <f t="shared" si="1"/>
        <v>171.12020833333332</v>
      </c>
      <c r="M19" s="120"/>
      <c r="O19" s="118"/>
      <c r="P19" s="118">
        <v>48.923454833333331</v>
      </c>
      <c r="Q19" s="131">
        <f t="shared" ref="Q19:Q32" si="8">(P19)/(8.76*$C$63)</f>
        <v>12.809333195439375</v>
      </c>
      <c r="R19" s="118">
        <f t="shared" ref="R19:R32" si="9">Q19+J19</f>
        <v>36.662705575454176</v>
      </c>
      <c r="U19" s="162"/>
      <c r="V19" s="154"/>
      <c r="W19" s="154"/>
      <c r="X19" s="154"/>
      <c r="Y19" s="154"/>
      <c r="Z19" s="154"/>
    </row>
    <row r="20" spans="2:26">
      <c r="B20" s="136">
        <f t="shared" si="0"/>
        <v>2026</v>
      </c>
      <c r="C20" s="137"/>
      <c r="D20" s="129">
        <f t="shared" si="3"/>
        <v>90.45</v>
      </c>
      <c r="E20" s="273">
        <v>34.490104166666669</v>
      </c>
      <c r="F20" s="129">
        <f t="shared" si="4"/>
        <v>50.1</v>
      </c>
      <c r="G20" s="131">
        <f t="shared" si="5"/>
        <v>45.829695071076486</v>
      </c>
      <c r="H20" s="129"/>
      <c r="I20" s="129">
        <f t="shared" si="6"/>
        <v>-21.43</v>
      </c>
      <c r="J20" s="131">
        <f t="shared" si="7"/>
        <v>24.399695071076486</v>
      </c>
      <c r="K20" s="131">
        <f t="shared" si="2"/>
        <v>93.19</v>
      </c>
      <c r="L20" s="129">
        <f t="shared" si="1"/>
        <v>175.04010416666668</v>
      </c>
      <c r="M20" s="120"/>
      <c r="O20" s="118"/>
      <c r="P20" s="118">
        <v>49.999770838541671</v>
      </c>
      <c r="Q20" s="131">
        <f t="shared" si="8"/>
        <v>13.091138525444491</v>
      </c>
      <c r="R20" s="118">
        <f t="shared" si="9"/>
        <v>37.490833596520979</v>
      </c>
      <c r="S20" s="154"/>
      <c r="U20" s="162"/>
      <c r="V20" s="154"/>
      <c r="W20" s="154"/>
      <c r="X20" s="154"/>
      <c r="Y20" s="154"/>
      <c r="Z20" s="154"/>
    </row>
    <row r="21" spans="2:26">
      <c r="B21" s="136">
        <f t="shared" si="0"/>
        <v>2027</v>
      </c>
      <c r="C21" s="137"/>
      <c r="D21" s="129">
        <f t="shared" si="3"/>
        <v>92.53</v>
      </c>
      <c r="E21" s="273">
        <v>35.280208333333334</v>
      </c>
      <c r="F21" s="129">
        <f t="shared" si="4"/>
        <v>51.25</v>
      </c>
      <c r="G21" s="131">
        <f t="shared" si="5"/>
        <v>46.882254705849491</v>
      </c>
      <c r="H21" s="203">
        <v>1</v>
      </c>
      <c r="I21" s="129">
        <f t="shared" si="6"/>
        <v>-21.92</v>
      </c>
      <c r="J21" s="131">
        <f t="shared" si="7"/>
        <v>25.962254705849489</v>
      </c>
      <c r="K21" s="131">
        <f t="shared" si="2"/>
        <v>99.16</v>
      </c>
      <c r="L21" s="129">
        <f t="shared" si="1"/>
        <v>179.06020833333332</v>
      </c>
      <c r="M21" s="120"/>
      <c r="O21" s="118"/>
      <c r="P21" s="118">
        <v>51.099765796874998</v>
      </c>
      <c r="Q21" s="131">
        <f t="shared" si="8"/>
        <v>13.379143572974266</v>
      </c>
      <c r="R21" s="118">
        <f t="shared" si="9"/>
        <v>39.341398278823753</v>
      </c>
      <c r="S21" s="154"/>
      <c r="U21" s="162"/>
      <c r="V21" s="154"/>
      <c r="W21" s="154"/>
      <c r="X21" s="154"/>
      <c r="Y21" s="154"/>
      <c r="Z21" s="154"/>
    </row>
    <row r="22" spans="2:26">
      <c r="B22" s="136">
        <f t="shared" si="0"/>
        <v>2028</v>
      </c>
      <c r="C22" s="137"/>
      <c r="D22" s="129">
        <f t="shared" si="3"/>
        <v>94.66</v>
      </c>
      <c r="E22" s="273">
        <v>36.09010416666667</v>
      </c>
      <c r="F22" s="129">
        <f t="shared" si="4"/>
        <v>52.43</v>
      </c>
      <c r="G22" s="131">
        <f t="shared" si="5"/>
        <v>47.960942191012805</v>
      </c>
      <c r="H22" s="203">
        <v>1</v>
      </c>
      <c r="I22" s="129">
        <f t="shared" si="6"/>
        <v>-22.42</v>
      </c>
      <c r="J22" s="131">
        <f t="shared" si="7"/>
        <v>26.540942191012803</v>
      </c>
      <c r="K22" s="131">
        <f t="shared" si="2"/>
        <v>101.37</v>
      </c>
      <c r="L22" s="129">
        <f t="shared" si="1"/>
        <v>183.18010416666667</v>
      </c>
      <c r="M22" s="120"/>
      <c r="O22" s="118"/>
      <c r="P22" s="118">
        <v>52.22396064583333</v>
      </c>
      <c r="Q22" s="131">
        <f t="shared" si="8"/>
        <v>13.673484731953344</v>
      </c>
      <c r="R22" s="118">
        <f t="shared" si="9"/>
        <v>40.214426922966148</v>
      </c>
      <c r="S22" s="154"/>
      <c r="U22" s="162"/>
      <c r="V22" s="154"/>
      <c r="W22" s="154"/>
      <c r="X22" s="154"/>
      <c r="Y22" s="154"/>
      <c r="Z22" s="154"/>
    </row>
    <row r="23" spans="2:26">
      <c r="B23" s="136">
        <f t="shared" si="0"/>
        <v>2029</v>
      </c>
      <c r="C23" s="137"/>
      <c r="D23" s="129">
        <f t="shared" si="3"/>
        <v>96.84</v>
      </c>
      <c r="E23" s="273">
        <v>36.90989583333333</v>
      </c>
      <c r="F23" s="129">
        <f t="shared" si="4"/>
        <v>53.64</v>
      </c>
      <c r="G23" s="131">
        <f t="shared" si="5"/>
        <v>49.06316656019159</v>
      </c>
      <c r="H23" s="203">
        <v>1</v>
      </c>
      <c r="I23" s="129">
        <f t="shared" si="6"/>
        <v>-22.94</v>
      </c>
      <c r="J23" s="131">
        <f t="shared" si="7"/>
        <v>27.123166560191589</v>
      </c>
      <c r="K23" s="131">
        <f t="shared" si="2"/>
        <v>103.59</v>
      </c>
      <c r="L23" s="129">
        <f t="shared" si="1"/>
        <v>187.38989583333336</v>
      </c>
      <c r="M23" s="120"/>
      <c r="O23" s="118"/>
      <c r="P23" s="118">
        <v>53.425111739583336</v>
      </c>
      <c r="Q23" s="131">
        <f t="shared" si="8"/>
        <v>13.987974880499177</v>
      </c>
      <c r="R23" s="118">
        <f t="shared" si="9"/>
        <v>41.111141440690766</v>
      </c>
      <c r="S23" s="154"/>
      <c r="U23" s="162"/>
      <c r="V23" s="154"/>
      <c r="W23" s="154"/>
      <c r="X23" s="154"/>
      <c r="Y23" s="154"/>
      <c r="Z23" s="154"/>
    </row>
    <row r="24" spans="2:26">
      <c r="B24" s="136">
        <f t="shared" si="0"/>
        <v>2030</v>
      </c>
      <c r="C24" s="137"/>
      <c r="D24" s="129">
        <f t="shared" si="3"/>
        <v>98.97</v>
      </c>
      <c r="E24" s="273">
        <v>37.75</v>
      </c>
      <c r="F24" s="129">
        <f t="shared" si="4"/>
        <v>54.82</v>
      </c>
      <c r="G24" s="131">
        <f t="shared" si="5"/>
        <v>50.149763311130656</v>
      </c>
      <c r="H24" s="203">
        <v>1</v>
      </c>
      <c r="I24" s="129">
        <f t="shared" si="6"/>
        <v>-23.44</v>
      </c>
      <c r="J24" s="131">
        <f t="shared" si="7"/>
        <v>27.709763311130654</v>
      </c>
      <c r="K24" s="131">
        <f t="shared" si="2"/>
        <v>105.83</v>
      </c>
      <c r="L24" s="129">
        <f t="shared" si="1"/>
        <v>191.54</v>
      </c>
      <c r="M24" s="120"/>
      <c r="O24" s="118"/>
      <c r="P24" s="118">
        <v>54.653889307291664</v>
      </c>
      <c r="Q24" s="131">
        <f t="shared" si="8"/>
        <v>14.309698302147915</v>
      </c>
      <c r="R24" s="118">
        <f t="shared" si="9"/>
        <v>42.019461613278565</v>
      </c>
      <c r="S24" s="154"/>
      <c r="U24" s="162"/>
      <c r="V24" s="154"/>
      <c r="W24" s="154"/>
      <c r="X24" s="154"/>
      <c r="Y24" s="154"/>
      <c r="Z24" s="154"/>
    </row>
    <row r="25" spans="2:26">
      <c r="B25" s="136">
        <f t="shared" si="0"/>
        <v>2031</v>
      </c>
      <c r="C25" s="137"/>
      <c r="D25" s="129">
        <f t="shared" si="3"/>
        <v>101.15</v>
      </c>
      <c r="E25" s="273">
        <v>38.609895833333333</v>
      </c>
      <c r="F25" s="129">
        <f t="shared" si="4"/>
        <v>56.03</v>
      </c>
      <c r="G25" s="131">
        <f t="shared" si="5"/>
        <v>51.262487912460024</v>
      </c>
      <c r="H25" s="203">
        <v>1</v>
      </c>
      <c r="I25" s="129">
        <f t="shared" si="6"/>
        <v>-23.96</v>
      </c>
      <c r="J25" s="131">
        <f t="shared" si="7"/>
        <v>28.302487912460023</v>
      </c>
      <c r="K25" s="131">
        <f t="shared" si="2"/>
        <v>108.1</v>
      </c>
      <c r="L25" s="129">
        <f t="shared" si="1"/>
        <v>195.78989583333333</v>
      </c>
      <c r="M25" s="120"/>
      <c r="O25" s="118"/>
      <c r="P25" s="118">
        <v>55.910928760416667</v>
      </c>
      <c r="Q25" s="131">
        <f t="shared" si="8"/>
        <v>14.638821362850495</v>
      </c>
      <c r="R25" s="118">
        <f t="shared" si="9"/>
        <v>42.941309275310516</v>
      </c>
      <c r="S25" s="154"/>
      <c r="U25" s="162"/>
      <c r="V25" s="154"/>
      <c r="W25" s="154"/>
      <c r="X25" s="154"/>
      <c r="Y25" s="154"/>
      <c r="Z25" s="154"/>
    </row>
    <row r="26" spans="2:26">
      <c r="B26" s="136">
        <f t="shared" si="0"/>
        <v>2032</v>
      </c>
      <c r="C26" s="137"/>
      <c r="D26" s="129">
        <f t="shared" si="3"/>
        <v>103.38</v>
      </c>
      <c r="E26" s="273">
        <v>39.490104166666669</v>
      </c>
      <c r="F26" s="129">
        <f t="shared" si="4"/>
        <v>57.26</v>
      </c>
      <c r="G26" s="131">
        <f t="shared" si="5"/>
        <v>52.398858491125907</v>
      </c>
      <c r="H26" s="203">
        <v>1</v>
      </c>
      <c r="I26" s="129">
        <f t="shared" si="6"/>
        <v>-24.49</v>
      </c>
      <c r="J26" s="131">
        <f t="shared" si="7"/>
        <v>28.908858491125908</v>
      </c>
      <c r="K26" s="131">
        <f t="shared" si="2"/>
        <v>110.41</v>
      </c>
      <c r="L26" s="129">
        <f t="shared" si="1"/>
        <v>200.13010416666665</v>
      </c>
      <c r="M26" s="120"/>
      <c r="O26" s="118"/>
      <c r="P26" s="118">
        <v>57.196880119791665</v>
      </c>
      <c r="Q26" s="131">
        <f t="shared" si="8"/>
        <v>14.975514253642407</v>
      </c>
      <c r="R26" s="118">
        <f t="shared" si="9"/>
        <v>43.884372744768314</v>
      </c>
      <c r="S26" s="154"/>
      <c r="U26" s="162"/>
      <c r="V26" s="154"/>
      <c r="W26" s="154"/>
      <c r="X26" s="154"/>
      <c r="Y26" s="154"/>
      <c r="Z26" s="154"/>
    </row>
    <row r="27" spans="2:26">
      <c r="B27" s="136">
        <f t="shared" si="0"/>
        <v>2033</v>
      </c>
      <c r="C27" s="137"/>
      <c r="D27" s="129">
        <f t="shared" si="3"/>
        <v>105.55</v>
      </c>
      <c r="E27" s="273">
        <v>40.390104166666667</v>
      </c>
      <c r="F27" s="129">
        <f t="shared" si="4"/>
        <v>58.46</v>
      </c>
      <c r="G27" s="131">
        <f t="shared" si="5"/>
        <v>53.516846845195701</v>
      </c>
      <c r="H27" s="203">
        <v>1</v>
      </c>
      <c r="I27" s="129">
        <f t="shared" si="6"/>
        <v>-25</v>
      </c>
      <c r="J27" s="131">
        <f t="shared" si="7"/>
        <v>29.516846845195701</v>
      </c>
      <c r="K27" s="131">
        <f t="shared" si="2"/>
        <v>112.74</v>
      </c>
      <c r="L27" s="129">
        <f t="shared" si="1"/>
        <v>204.40010416666667</v>
      </c>
      <c r="M27" s="120"/>
      <c r="O27" s="118"/>
      <c r="P27" s="118">
        <v>58.512408364583337</v>
      </c>
      <c r="Q27" s="131">
        <f t="shared" si="8"/>
        <v>15.319951082009377</v>
      </c>
      <c r="R27" s="118">
        <f t="shared" si="9"/>
        <v>44.836797927205076</v>
      </c>
      <c r="S27" s="154"/>
      <c r="U27" s="162"/>
      <c r="V27" s="154"/>
      <c r="W27" s="154"/>
      <c r="X27" s="154"/>
      <c r="Y27" s="154"/>
      <c r="Z27" s="154"/>
    </row>
    <row r="28" spans="2:26">
      <c r="B28" s="136">
        <f t="shared" si="0"/>
        <v>2034</v>
      </c>
      <c r="C28" s="137"/>
      <c r="D28" s="129">
        <f t="shared" si="3"/>
        <v>107.77</v>
      </c>
      <c r="E28" s="273">
        <v>41.309895833333336</v>
      </c>
      <c r="F28" s="129">
        <f t="shared" si="4"/>
        <v>59.69</v>
      </c>
      <c r="G28" s="131">
        <f t="shared" si="5"/>
        <v>54.660963049655784</v>
      </c>
      <c r="H28" s="203">
        <v>1</v>
      </c>
      <c r="I28" s="129"/>
      <c r="J28" s="131">
        <f t="shared" si="7"/>
        <v>55.660963049655784</v>
      </c>
      <c r="K28" s="131">
        <f t="shared" si="2"/>
        <v>212.59</v>
      </c>
      <c r="L28" s="129">
        <f t="shared" si="1"/>
        <v>208.76989583333332</v>
      </c>
      <c r="M28" s="120"/>
      <c r="O28" s="118"/>
      <c r="P28" s="118">
        <v>59.79968134895833</v>
      </c>
      <c r="Q28" s="131">
        <f t="shared" si="8"/>
        <v>15.656990005906311</v>
      </c>
      <c r="R28" s="118">
        <f t="shared" si="9"/>
        <v>71.3179530555621</v>
      </c>
      <c r="S28" s="154"/>
      <c r="U28" s="162"/>
      <c r="V28" s="154"/>
      <c r="W28" s="154"/>
      <c r="X28" s="154"/>
      <c r="Y28" s="154"/>
      <c r="Z28" s="154"/>
    </row>
    <row r="29" spans="2:26">
      <c r="B29" s="136">
        <f t="shared" si="0"/>
        <v>2035</v>
      </c>
      <c r="C29" s="137"/>
      <c r="D29" s="129">
        <f t="shared" si="3"/>
        <v>110.03</v>
      </c>
      <c r="E29" s="273">
        <v>42.25</v>
      </c>
      <c r="F29" s="129">
        <f t="shared" si="4"/>
        <v>60.94</v>
      </c>
      <c r="G29" s="131">
        <f t="shared" si="5"/>
        <v>55.826106991747309</v>
      </c>
      <c r="H29" s="203">
        <v>1</v>
      </c>
      <c r="I29" s="129"/>
      <c r="J29" s="131">
        <f t="shared" si="7"/>
        <v>56.826106991747309</v>
      </c>
      <c r="K29" s="131">
        <f t="shared" si="2"/>
        <v>217.04</v>
      </c>
      <c r="L29" s="129">
        <f t="shared" si="1"/>
        <v>213.22</v>
      </c>
      <c r="M29" s="120"/>
      <c r="O29" s="118"/>
      <c r="P29" s="118">
        <v>61.115274338541667</v>
      </c>
      <c r="Q29" s="131">
        <f t="shared" si="8"/>
        <v>16.001443786011706</v>
      </c>
      <c r="R29" s="118">
        <f t="shared" si="9"/>
        <v>72.827550777759015</v>
      </c>
      <c r="S29" s="154"/>
      <c r="U29" s="162"/>
      <c r="V29" s="154"/>
      <c r="W29" s="154"/>
      <c r="X29" s="154"/>
      <c r="Y29" s="154"/>
      <c r="Z29" s="154"/>
    </row>
    <row r="30" spans="2:26">
      <c r="B30" s="136">
        <f t="shared" si="0"/>
        <v>2036</v>
      </c>
      <c r="C30" s="137"/>
      <c r="D30" s="129">
        <f t="shared" si="3"/>
        <v>112.34</v>
      </c>
      <c r="E30" s="273">
        <v>43.219791666666666</v>
      </c>
      <c r="F30" s="129">
        <f t="shared" si="4"/>
        <v>62.22</v>
      </c>
      <c r="G30" s="131">
        <f t="shared" si="5"/>
        <v>57.019969750603941</v>
      </c>
      <c r="H30" s="203">
        <v>1</v>
      </c>
      <c r="I30" s="129"/>
      <c r="J30" s="131">
        <f t="shared" si="7"/>
        <v>58.019969750603941</v>
      </c>
      <c r="K30" s="131">
        <f t="shared" si="2"/>
        <v>221.6</v>
      </c>
      <c r="L30" s="129">
        <f t="shared" si="1"/>
        <v>217.77979166666668</v>
      </c>
      <c r="M30" s="120"/>
      <c r="O30" s="118"/>
      <c r="P30" s="118">
        <v>62.459810375000004</v>
      </c>
      <c r="Q30" s="131">
        <f t="shared" si="8"/>
        <v>16.353475549568515</v>
      </c>
      <c r="R30" s="118">
        <f t="shared" si="9"/>
        <v>74.373445300172449</v>
      </c>
      <c r="S30" s="154"/>
      <c r="U30" s="162"/>
      <c r="V30" s="154"/>
      <c r="W30" s="154"/>
      <c r="X30" s="154"/>
      <c r="Y30" s="154"/>
      <c r="Z30" s="154"/>
    </row>
    <row r="31" spans="2:26">
      <c r="B31" s="136">
        <f t="shared" si="0"/>
        <v>2037</v>
      </c>
      <c r="C31" s="137"/>
      <c r="D31" s="129">
        <f t="shared" si="3"/>
        <v>114.7</v>
      </c>
      <c r="E31" s="273">
        <v>44.2</v>
      </c>
      <c r="F31" s="129">
        <f t="shared" si="4"/>
        <v>63.53</v>
      </c>
      <c r="G31" s="131">
        <f t="shared" si="5"/>
        <v>58.237505760127348</v>
      </c>
      <c r="H31" s="203">
        <v>1</v>
      </c>
      <c r="I31" s="129"/>
      <c r="J31" s="131">
        <f t="shared" si="7"/>
        <v>59.237505760127348</v>
      </c>
      <c r="K31" s="131">
        <f t="shared" si="2"/>
        <v>226.25</v>
      </c>
      <c r="L31" s="129">
        <f t="shared" si="1"/>
        <v>222.43</v>
      </c>
      <c r="M31" s="120"/>
      <c r="O31" s="118"/>
      <c r="P31" s="118">
        <v>63.833926203125003</v>
      </c>
      <c r="Q31" s="131">
        <f t="shared" si="8"/>
        <v>16.713252011626295</v>
      </c>
      <c r="R31" s="118">
        <f t="shared" si="9"/>
        <v>75.950757771753644</v>
      </c>
      <c r="S31" s="154"/>
      <c r="U31" s="162"/>
      <c r="V31" s="154"/>
      <c r="W31" s="154"/>
      <c r="X31" s="154"/>
      <c r="Y31" s="154"/>
      <c r="Z31" s="154"/>
    </row>
    <row r="32" spans="2:26">
      <c r="B32" s="136">
        <f t="shared" si="0"/>
        <v>2038</v>
      </c>
      <c r="C32" s="137"/>
      <c r="D32" s="129">
        <f t="shared" si="3"/>
        <v>117.11</v>
      </c>
      <c r="E32" s="273">
        <v>45.209895833333334</v>
      </c>
      <c r="F32" s="129">
        <f t="shared" si="4"/>
        <v>64.86</v>
      </c>
      <c r="G32" s="131">
        <f t="shared" si="5"/>
        <v>59.48114234671079</v>
      </c>
      <c r="H32" s="203">
        <v>1</v>
      </c>
      <c r="I32" s="129"/>
      <c r="J32" s="131">
        <f t="shared" si="7"/>
        <v>60.48114234671079</v>
      </c>
      <c r="K32" s="131">
        <f t="shared" si="2"/>
        <v>231</v>
      </c>
      <c r="L32" s="129">
        <f t="shared" si="1"/>
        <v>227.17989583333332</v>
      </c>
      <c r="M32" s="120"/>
      <c r="O32" s="118"/>
      <c r="P32" s="118">
        <v>65.238272578124992</v>
      </c>
      <c r="Q32" s="131">
        <f t="shared" si="8"/>
        <v>17.080943555497516</v>
      </c>
      <c r="R32" s="118">
        <f t="shared" si="9"/>
        <v>77.56208590220831</v>
      </c>
      <c r="S32" s="154"/>
      <c r="U32" s="162"/>
      <c r="V32" s="154"/>
      <c r="W32" s="154"/>
      <c r="X32" s="154"/>
      <c r="Y32" s="154"/>
      <c r="Z32" s="154"/>
    </row>
    <row r="33" spans="2:28">
      <c r="B33" s="136">
        <f t="shared" si="0"/>
        <v>2039</v>
      </c>
      <c r="C33" s="137"/>
      <c r="D33" s="129">
        <f t="shared" si="3"/>
        <v>119.57</v>
      </c>
      <c r="E33" s="361">
        <f>ROUND(E32*(1+(IFERROR(INDEX($D$66:$D$74,MATCH($B33,$C$66:$C$74,0),1),0)+IFERROR(INDEX($G$66:$G$74,MATCH($B33,$F$66:$F$74,0),1),0)+IFERROR(INDEX($J$66:$J$74,MATCH($B33,$I$66:$I$74,0),1),0))),2)</f>
        <v>46.16</v>
      </c>
      <c r="F33" s="129">
        <f t="shared" si="4"/>
        <v>66.22</v>
      </c>
      <c r="G33" s="131">
        <f t="shared" si="5"/>
        <v>60.730069959364918</v>
      </c>
      <c r="H33" s="203">
        <v>1</v>
      </c>
      <c r="I33" s="129"/>
      <c r="J33" s="131">
        <f t="shared" si="7"/>
        <v>61.730069959364918</v>
      </c>
      <c r="K33" s="131">
        <f t="shared" ref="K33:K37" si="10">ROUND(J33*$C$63*8.76,2)</f>
        <v>235.77</v>
      </c>
      <c r="L33" s="129">
        <f t="shared" si="1"/>
        <v>231.95</v>
      </c>
      <c r="M33" s="120"/>
      <c r="O33" s="118"/>
      <c r="AB33" s="282"/>
    </row>
    <row r="34" spans="2:28">
      <c r="B34" s="136">
        <f t="shared" si="0"/>
        <v>2040</v>
      </c>
      <c r="C34" s="137"/>
      <c r="D34" s="129">
        <f t="shared" si="3"/>
        <v>122.08</v>
      </c>
      <c r="E34" s="361">
        <f>ROUND(E33*(1+(IFERROR(INDEX($D$66:$D$74,MATCH($B34,$C$66:$C$74,0),1),0)+IFERROR(INDEX($G$66:$G$74,MATCH($B34,$F$66:$F$74,0),1),0)+IFERROR(INDEX($J$66:$J$74,MATCH($B34,$I$66:$I$74,0),1),0))),2)</f>
        <v>47.13</v>
      </c>
      <c r="F34" s="129">
        <f t="shared" si="4"/>
        <v>67.61</v>
      </c>
      <c r="G34" s="131">
        <f t="shared" si="5"/>
        <v>62.005152695739596</v>
      </c>
      <c r="H34" s="203">
        <v>1</v>
      </c>
      <c r="I34" s="129"/>
      <c r="J34" s="131">
        <f t="shared" si="7"/>
        <v>63.005152695739596</v>
      </c>
      <c r="K34" s="131">
        <f t="shared" si="10"/>
        <v>240.64</v>
      </c>
      <c r="L34" s="129">
        <f t="shared" si="1"/>
        <v>236.82</v>
      </c>
      <c r="M34" s="120"/>
      <c r="O34" s="118"/>
      <c r="AB34" s="282"/>
    </row>
    <row r="35" spans="2:28">
      <c r="B35" s="136">
        <f t="shared" si="0"/>
        <v>2041</v>
      </c>
      <c r="C35" s="137"/>
      <c r="D35" s="129">
        <f t="shared" si="3"/>
        <v>124.64</v>
      </c>
      <c r="E35" s="361">
        <f>ROUND(E34*(1+(IFERROR(INDEX($D$66:$D$74,MATCH($B35,$C$66:$C$74,0),1),0)+IFERROR(INDEX($G$66:$G$74,MATCH($B35,$F$66:$F$74,0),1),0)+IFERROR(INDEX($J$66:$J$74,MATCH($B35,$I$66:$I$74,0),1),0))),2)</f>
        <v>48.12</v>
      </c>
      <c r="F35" s="129">
        <f t="shared" si="4"/>
        <v>69.03</v>
      </c>
      <c r="G35" s="131">
        <f t="shared" si="5"/>
        <v>63.306417829165092</v>
      </c>
      <c r="H35" s="203">
        <v>1</v>
      </c>
      <c r="I35" s="129"/>
      <c r="J35" s="131">
        <f t="shared" si="7"/>
        <v>64.306417829165099</v>
      </c>
      <c r="K35" s="131">
        <f t="shared" si="10"/>
        <v>245.61</v>
      </c>
      <c r="L35" s="129">
        <f t="shared" si="1"/>
        <v>241.79</v>
      </c>
      <c r="M35" s="120"/>
      <c r="O35" s="118"/>
      <c r="AB35" s="282"/>
    </row>
    <row r="36" spans="2:28">
      <c r="B36" s="136">
        <f t="shared" si="0"/>
        <v>2042</v>
      </c>
      <c r="C36" s="137"/>
      <c r="D36" s="129">
        <f t="shared" si="3"/>
        <v>127.26</v>
      </c>
      <c r="E36" s="361">
        <f>ROUND(E35*(1+(IFERROR(INDEX($D$66:$D$74,MATCH($B36,$C$66:$C$74,0),1),0)+IFERROR(INDEX($G$66:$G$74,MATCH($B36,$F$66:$F$74,0),1),0)+IFERROR(INDEX($J$66:$J$74,MATCH($B36,$I$66:$I$74,0),1),0))),2)</f>
        <v>49.13</v>
      </c>
      <c r="F36" s="129">
        <f t="shared" si="4"/>
        <v>70.48</v>
      </c>
      <c r="G36" s="131">
        <f t="shared" si="5"/>
        <v>64.636483599346491</v>
      </c>
      <c r="H36" s="203">
        <v>1</v>
      </c>
      <c r="I36" s="129"/>
      <c r="J36" s="131">
        <f t="shared" si="7"/>
        <v>65.636483599346491</v>
      </c>
      <c r="K36" s="131">
        <f t="shared" si="10"/>
        <v>250.69</v>
      </c>
      <c r="L36" s="129">
        <f t="shared" si="1"/>
        <v>246.87</v>
      </c>
      <c r="M36" s="120"/>
      <c r="O36" s="118"/>
      <c r="AB36" s="282"/>
    </row>
    <row r="37" spans="2:28">
      <c r="B37" s="136">
        <f t="shared" si="0"/>
        <v>2043</v>
      </c>
      <c r="C37" s="137"/>
      <c r="D37" s="129">
        <f t="shared" si="3"/>
        <v>129.93</v>
      </c>
      <c r="E37" s="361">
        <f>ROUND(E36*(1+(IFERROR(INDEX($D$66:$D$74,MATCH($B37,$C$66:$C$74,0),1),0)+IFERROR(INDEX($G$66:$G$74,MATCH($B37,$F$66:$F$74,0),1),0)+IFERROR(INDEX($J$66:$J$74,MATCH($B37,$I$66:$I$74,0),1),0))),2)</f>
        <v>50.16</v>
      </c>
      <c r="F37" s="129">
        <f t="shared" si="4"/>
        <v>71.959999999999994</v>
      </c>
      <c r="G37" s="131">
        <f t="shared" si="5"/>
        <v>65.9927317665787</v>
      </c>
      <c r="H37" s="203">
        <v>1</v>
      </c>
      <c r="I37" s="129"/>
      <c r="J37" s="131">
        <f t="shared" si="7"/>
        <v>66.9927317665787</v>
      </c>
      <c r="K37" s="131">
        <f t="shared" si="10"/>
        <v>255.87</v>
      </c>
      <c r="L37" s="129">
        <f t="shared" si="1"/>
        <v>252.05</v>
      </c>
      <c r="AB37" s="282"/>
    </row>
    <row r="38" spans="2:28">
      <c r="B38" s="127"/>
      <c r="C38" s="132"/>
      <c r="D38" s="129"/>
      <c r="E38" s="129"/>
      <c r="F38" s="130"/>
      <c r="G38" s="129"/>
      <c r="H38" s="129"/>
      <c r="I38" s="129"/>
      <c r="J38" s="131"/>
      <c r="K38" s="131"/>
      <c r="L38" s="138"/>
      <c r="AB38" s="282"/>
    </row>
    <row r="39" spans="2:28">
      <c r="B39" s="127"/>
      <c r="C39" s="132"/>
      <c r="D39" s="129"/>
      <c r="E39" s="129"/>
      <c r="F39" s="130"/>
      <c r="G39" s="129"/>
      <c r="H39" s="129"/>
      <c r="I39" s="129"/>
      <c r="J39" s="131"/>
      <c r="K39" s="131"/>
      <c r="L39" s="138"/>
      <c r="AB39" s="282"/>
    </row>
    <row r="40" spans="2:28">
      <c r="B40" s="127"/>
      <c r="C40" s="132"/>
      <c r="D40" s="129"/>
      <c r="E40" s="129"/>
      <c r="F40" s="130"/>
      <c r="G40" s="129"/>
      <c r="H40" s="129"/>
      <c r="I40" s="129"/>
      <c r="J40" s="131"/>
      <c r="K40" s="131"/>
      <c r="L40" s="138"/>
      <c r="AB40" s="282"/>
    </row>
    <row r="41" spans="2:28">
      <c r="AB41" s="282"/>
    </row>
    <row r="42" spans="2:28" ht="13.8">
      <c r="B42" s="139" t="s">
        <v>25</v>
      </c>
      <c r="C42" s="140"/>
      <c r="D42" s="140"/>
      <c r="E42" s="140"/>
      <c r="F42" s="140"/>
      <c r="G42" s="140"/>
      <c r="H42" s="140"/>
      <c r="I42" s="140"/>
      <c r="AB42" s="282"/>
    </row>
    <row r="43" spans="2:28">
      <c r="AB43" s="282"/>
    </row>
    <row r="44" spans="2:28">
      <c r="B44" s="118" t="s">
        <v>62</v>
      </c>
      <c r="C44" s="141" t="s">
        <v>63</v>
      </c>
      <c r="D44" s="142" t="s">
        <v>102</v>
      </c>
      <c r="AB44" s="282"/>
    </row>
    <row r="45" spans="2:28">
      <c r="C45" s="141" t="str">
        <f>C7</f>
        <v>(a)</v>
      </c>
      <c r="D45" s="118" t="s">
        <v>64</v>
      </c>
      <c r="AB45" s="282"/>
    </row>
    <row r="46" spans="2:28">
      <c r="C46" s="141" t="str">
        <f>D7</f>
        <v>(b)</v>
      </c>
      <c r="D46" s="131" t="str">
        <f>"= "&amp;C7&amp;" x "&amp;C62</f>
        <v>= (a) x 0.0689863805027125</v>
      </c>
      <c r="AB46" s="282"/>
    </row>
    <row r="47" spans="2:28">
      <c r="C47" s="141" t="str">
        <f>G7</f>
        <v>(e)</v>
      </c>
      <c r="D47" s="131" t="str">
        <f>"= ("&amp;$D$7&amp;" + "&amp;$E$7&amp;") /  (8.76 x "&amp;TEXT(C63,"0.0%")&amp;")"</f>
        <v>= ((b) + (c)) /  (8.76 x 43.6%)</v>
      </c>
      <c r="AB47" s="282"/>
    </row>
    <row r="48" spans="2:28">
      <c r="C48" s="141" t="str">
        <f>J7</f>
        <v>(h)</v>
      </c>
      <c r="D48" s="131" t="str">
        <f>"= "&amp;$G$7&amp;" + "&amp;$H$7&amp;" + "&amp;$I$7</f>
        <v>= (e) + (f) + (g)</v>
      </c>
    </row>
    <row r="49" spans="2:28">
      <c r="C49" s="141" t="str">
        <f>L7</f>
        <v>(i)</v>
      </c>
      <c r="D49" s="85" t="str">
        <f>D44</f>
        <v>Plant Costs  - 2019 IRP Update - Table 6.1 &amp; 6.2</v>
      </c>
      <c r="AB49" s="283"/>
    </row>
    <row r="50" spans="2:28">
      <c r="C50" s="141"/>
      <c r="D50" s="131"/>
    </row>
    <row r="51" spans="2:28" ht="13.8" thickBot="1"/>
    <row r="52" spans="2:28" ht="13.8" thickBot="1">
      <c r="C52" s="42" t="str">
        <f>B2&amp;" - "&amp;B3</f>
        <v>2019 IRP Wyoming Wind Resource - 44% Capacity Factor</v>
      </c>
      <c r="D52" s="143"/>
      <c r="E52" s="143"/>
      <c r="F52" s="143"/>
      <c r="G52" s="143"/>
      <c r="H52" s="143"/>
      <c r="I52" s="143"/>
      <c r="J52" s="144"/>
      <c r="K52" s="144"/>
      <c r="L52" s="145"/>
    </row>
    <row r="53" spans="2:28" ht="13.8" thickBot="1">
      <c r="C53" s="146" t="s">
        <v>65</v>
      </c>
      <c r="D53" s="147" t="s">
        <v>66</v>
      </c>
      <c r="E53" s="147"/>
      <c r="F53" s="147"/>
      <c r="G53" s="147"/>
      <c r="H53" s="147"/>
      <c r="I53" s="148"/>
      <c r="J53" s="144"/>
      <c r="K53" s="144"/>
      <c r="L53" s="145"/>
    </row>
    <row r="54" spans="2:28">
      <c r="Q54" s="118" t="s">
        <v>103</v>
      </c>
      <c r="R54" s="118">
        <v>2024</v>
      </c>
    </row>
    <row r="55" spans="2:28">
      <c r="B55" s="85" t="s">
        <v>101</v>
      </c>
      <c r="C55" s="171">
        <v>1301.4978814276944</v>
      </c>
      <c r="D55" s="118" t="s">
        <v>64</v>
      </c>
      <c r="P55" s="118">
        <v>1920</v>
      </c>
      <c r="Q55" s="118" t="s">
        <v>32</v>
      </c>
      <c r="R55" s="118" t="s">
        <v>100</v>
      </c>
      <c r="U55" s="118" t="str">
        <f>$R$55&amp;"Proposed Station Capital Costs"</f>
        <v>H4.AE1_WDProposed Station Capital Costs</v>
      </c>
    </row>
    <row r="56" spans="2:28">
      <c r="B56" s="85" t="s">
        <v>101</v>
      </c>
      <c r="C56" s="273">
        <v>28.802174620531375</v>
      </c>
      <c r="D56" s="118" t="s">
        <v>67</v>
      </c>
      <c r="U56" s="118" t="str">
        <f>$R$55&amp;"Proposed Station Fixed Costs"</f>
        <v>H4.AE1_WDProposed Station Fixed Costs</v>
      </c>
    </row>
    <row r="57" spans="2:28" ht="24" customHeight="1">
      <c r="B57" s="85"/>
      <c r="C57" s="275"/>
      <c r="D57" s="118" t="s">
        <v>105</v>
      </c>
      <c r="R57" s="218" t="str">
        <f>R55&amp;R54</f>
        <v>H4.AE1_WD2024</v>
      </c>
      <c r="U57" s="118" t="str">
        <f>$R$55&amp;"Proposed Station Variable O&amp;M Costs"</f>
        <v>H4.AE1_WDProposed Station Variable O&amp;M Costs</v>
      </c>
    </row>
    <row r="58" spans="2:28">
      <c r="B58" s="85" t="s">
        <v>101</v>
      </c>
      <c r="C58" s="273">
        <v>0.65</v>
      </c>
      <c r="D58" s="118" t="s">
        <v>68</v>
      </c>
      <c r="F58" s="118" t="s">
        <v>152</v>
      </c>
      <c r="L58" s="120"/>
      <c r="M58" s="150"/>
      <c r="N58" s="52"/>
      <c r="O58" s="164"/>
      <c r="P58" s="52"/>
      <c r="Q58" s="52"/>
      <c r="R58" s="120"/>
      <c r="S58" s="120"/>
      <c r="U58" s="120"/>
      <c r="V58" s="120"/>
      <c r="W58" s="120"/>
      <c r="X58" s="120"/>
      <c r="Y58" s="120"/>
      <c r="Z58" s="120"/>
    </row>
    <row r="59" spans="2:28">
      <c r="B59" s="85"/>
      <c r="C59" s="159">
        <v>-6.2214116072769627</v>
      </c>
      <c r="D59" s="118" t="s">
        <v>69</v>
      </c>
      <c r="J59" s="201" t="s">
        <v>90</v>
      </c>
      <c r="M59" s="152"/>
      <c r="N59" s="153"/>
      <c r="P59" s="151"/>
      <c r="Q59" s="120"/>
      <c r="R59" s="120"/>
      <c r="S59" s="120"/>
      <c r="U59" s="120"/>
      <c r="V59" s="120"/>
      <c r="W59" s="120"/>
      <c r="X59" s="120"/>
      <c r="Y59" s="120"/>
      <c r="Z59" s="120"/>
    </row>
    <row r="60" spans="2:28">
      <c r="B60" s="366" t="str">
        <f>LEFT(RIGHT(INDEX('Table 3 TransCost'!$39:$39,1,MATCH(F60,'Table 3 TransCost'!$4:$4,0)),6),5)</f>
        <v>2024$</v>
      </c>
      <c r="C60" s="275">
        <f>INDEX('Table 3 TransCost'!$39:$39,1,MATCH(F60,'Table 3 TransCost'!$4:$4,0)+2)</f>
        <v>47.870308055404152</v>
      </c>
      <c r="D60" s="118" t="s">
        <v>219</v>
      </c>
      <c r="F60" s="279" t="s">
        <v>179</v>
      </c>
      <c r="L60" s="152"/>
      <c r="M60" s="152"/>
      <c r="N60" s="152"/>
      <c r="O60" s="165"/>
      <c r="P60" s="151"/>
      <c r="Q60" s="120"/>
      <c r="R60" s="120"/>
      <c r="S60" s="120"/>
      <c r="U60" s="120"/>
      <c r="V60" s="120"/>
      <c r="W60" s="120"/>
      <c r="X60" s="120"/>
      <c r="Y60" s="120"/>
      <c r="Z60" s="120"/>
    </row>
    <row r="61" spans="2:28">
      <c r="B61" s="85"/>
      <c r="C61" s="204"/>
      <c r="L61" s="152"/>
      <c r="M61" s="152"/>
      <c r="N61" s="152"/>
      <c r="O61" s="165"/>
      <c r="P61" s="152"/>
      <c r="S61" s="120"/>
      <c r="U61" s="120"/>
      <c r="V61" s="120"/>
      <c r="W61" s="120"/>
      <c r="X61" s="120"/>
      <c r="Y61" s="120"/>
      <c r="Z61" s="120"/>
    </row>
    <row r="62" spans="2:28" ht="13.8">
      <c r="C62" s="274">
        <v>6.898638050271251E-2</v>
      </c>
      <c r="D62" s="118" t="s">
        <v>36</v>
      </c>
      <c r="L62" s="156"/>
      <c r="M62" s="157"/>
      <c r="N62" s="157"/>
      <c r="P62" s="158"/>
    </row>
    <row r="63" spans="2:28">
      <c r="C63" s="212">
        <v>0.436</v>
      </c>
      <c r="D63" s="118" t="s">
        <v>37</v>
      </c>
    </row>
    <row r="64" spans="2:28" ht="13.8" thickBot="1">
      <c r="D64" s="155"/>
    </row>
    <row r="65" spans="3:15" ht="13.8" thickBot="1">
      <c r="C65" s="40" t="str">
        <f>"Company Official Inflation Forecast Dated "&amp;TEXT('Table 4'!$H$5,"mmmm dd, yyyy")</f>
        <v>Company Official Inflation Forecast Dated December 31, 2019</v>
      </c>
      <c r="D65" s="143"/>
      <c r="E65" s="143"/>
      <c r="F65" s="143"/>
      <c r="G65" s="143"/>
      <c r="H65" s="143"/>
      <c r="I65" s="143"/>
      <c r="J65" s="143"/>
      <c r="K65" s="143"/>
      <c r="L65" s="145"/>
    </row>
    <row r="66" spans="3:15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41"/>
      <c r="I66" s="87">
        <f>F74+1</f>
        <v>2035</v>
      </c>
      <c r="J66" s="41">
        <v>2.1000000000000001E-2</v>
      </c>
    </row>
    <row r="67" spans="3:15">
      <c r="C67" s="87">
        <f t="shared" ref="C67:C74" si="11">C66+1</f>
        <v>2018</v>
      </c>
      <c r="D67" s="41">
        <v>2.4E-2</v>
      </c>
      <c r="E67" s="85"/>
      <c r="F67" s="87">
        <f t="shared" ref="F67:F74" si="12">F66+1</f>
        <v>2027</v>
      </c>
      <c r="G67" s="41">
        <v>2.3E-2</v>
      </c>
      <c r="H67" s="41"/>
      <c r="I67" s="87">
        <f>I66+1</f>
        <v>2036</v>
      </c>
      <c r="J67" s="41">
        <v>2.1000000000000001E-2</v>
      </c>
    </row>
    <row r="68" spans="3:15">
      <c r="C68" s="87">
        <f t="shared" si="11"/>
        <v>2019</v>
      </c>
      <c r="D68" s="41">
        <v>1.7999999999999999E-2</v>
      </c>
      <c r="E68" s="85"/>
      <c r="F68" s="87">
        <f t="shared" si="12"/>
        <v>2028</v>
      </c>
      <c r="G68" s="41">
        <v>2.3E-2</v>
      </c>
      <c r="H68" s="41"/>
      <c r="I68" s="87">
        <f t="shared" ref="I68:I74" si="13">I67+1</f>
        <v>2037</v>
      </c>
      <c r="J68" s="41">
        <v>2.1000000000000001E-2</v>
      </c>
    </row>
    <row r="69" spans="3:15">
      <c r="C69" s="87">
        <f t="shared" si="11"/>
        <v>2020</v>
      </c>
      <c r="D69" s="41">
        <v>1.9E-2</v>
      </c>
      <c r="E69" s="85"/>
      <c r="F69" s="87">
        <f t="shared" si="12"/>
        <v>2029</v>
      </c>
      <c r="G69" s="41">
        <v>2.3E-2</v>
      </c>
      <c r="H69" s="41"/>
      <c r="I69" s="87">
        <f t="shared" si="13"/>
        <v>2038</v>
      </c>
      <c r="J69" s="41">
        <v>2.1000000000000001E-2</v>
      </c>
    </row>
    <row r="70" spans="3:15">
      <c r="C70" s="87">
        <f t="shared" si="11"/>
        <v>2021</v>
      </c>
      <c r="D70" s="41">
        <v>0.02</v>
      </c>
      <c r="E70" s="85"/>
      <c r="F70" s="87">
        <f t="shared" si="12"/>
        <v>2030</v>
      </c>
      <c r="G70" s="41">
        <v>2.1999999999999999E-2</v>
      </c>
      <c r="H70" s="41"/>
      <c r="I70" s="87">
        <f t="shared" si="13"/>
        <v>2039</v>
      </c>
      <c r="J70" s="41">
        <v>2.1000000000000001E-2</v>
      </c>
    </row>
    <row r="71" spans="3:15">
      <c r="C71" s="87">
        <f t="shared" si="11"/>
        <v>2022</v>
      </c>
      <c r="D71" s="41">
        <v>2.5000000000000001E-2</v>
      </c>
      <c r="E71" s="85"/>
      <c r="F71" s="87">
        <f t="shared" si="12"/>
        <v>2031</v>
      </c>
      <c r="G71" s="41">
        <v>2.1999999999999999E-2</v>
      </c>
      <c r="H71" s="41"/>
      <c r="I71" s="87">
        <f t="shared" si="13"/>
        <v>2040</v>
      </c>
      <c r="J71" s="41">
        <v>2.1000000000000001E-2</v>
      </c>
    </row>
    <row r="72" spans="3:15" s="120" customFormat="1">
      <c r="C72" s="87">
        <f t="shared" si="11"/>
        <v>2023</v>
      </c>
      <c r="D72" s="41">
        <v>2.5000000000000001E-2</v>
      </c>
      <c r="E72" s="86"/>
      <c r="F72" s="87">
        <f t="shared" si="12"/>
        <v>2032</v>
      </c>
      <c r="G72" s="41">
        <v>2.1999999999999999E-2</v>
      </c>
      <c r="H72" s="41"/>
      <c r="I72" s="87">
        <f t="shared" si="13"/>
        <v>2041</v>
      </c>
      <c r="J72" s="41">
        <v>2.1000000000000001E-2</v>
      </c>
      <c r="O72" s="165"/>
    </row>
    <row r="73" spans="3:15" s="120" customFormat="1">
      <c r="C73" s="87">
        <f t="shared" si="11"/>
        <v>2024</v>
      </c>
      <c r="D73" s="41">
        <v>2.4E-2</v>
      </c>
      <c r="E73" s="86"/>
      <c r="F73" s="87">
        <f t="shared" si="12"/>
        <v>2033</v>
      </c>
      <c r="G73" s="41">
        <v>2.1000000000000001E-2</v>
      </c>
      <c r="H73" s="41"/>
      <c r="I73" s="87">
        <f t="shared" si="13"/>
        <v>2042</v>
      </c>
      <c r="J73" s="41">
        <v>2.1000000000000001E-2</v>
      </c>
      <c r="O73" s="165"/>
    </row>
    <row r="74" spans="3:15" s="120" customFormat="1">
      <c r="C74" s="87">
        <f t="shared" si="11"/>
        <v>2025</v>
      </c>
      <c r="D74" s="41">
        <v>2.3E-2</v>
      </c>
      <c r="E74" s="86"/>
      <c r="F74" s="87">
        <f t="shared" si="12"/>
        <v>2034</v>
      </c>
      <c r="G74" s="41">
        <v>2.1000000000000001E-2</v>
      </c>
      <c r="H74" s="41"/>
      <c r="I74" s="87">
        <f t="shared" si="13"/>
        <v>2043</v>
      </c>
      <c r="J74" s="41">
        <v>2.1000000000000001E-2</v>
      </c>
      <c r="O74" s="165"/>
    </row>
    <row r="75" spans="3:15" s="120" customFormat="1">
      <c r="O75" s="165"/>
    </row>
    <row r="76" spans="3:15" s="120" customFormat="1">
      <c r="O76" s="165"/>
    </row>
    <row r="93" spans="3:4">
      <c r="C93" s="151"/>
      <c r="D93" s="155"/>
    </row>
    <row r="94" spans="3:4">
      <c r="C94" s="151"/>
      <c r="D94" s="155"/>
    </row>
    <row r="95" spans="3:4">
      <c r="C95" s="151"/>
      <c r="D95" s="155"/>
    </row>
    <row r="96" spans="3:4">
      <c r="C96" s="151"/>
      <c r="D96" s="155"/>
    </row>
    <row r="97" spans="3:4">
      <c r="C97" s="151"/>
      <c r="D97" s="155"/>
    </row>
    <row r="98" spans="3:4">
      <c r="C98" s="151"/>
      <c r="D98" s="155"/>
    </row>
    <row r="99" spans="3:4">
      <c r="C99" s="151"/>
      <c r="D99" s="155"/>
    </row>
    <row r="100" spans="3:4">
      <c r="C100" s="151"/>
      <c r="D100" s="155"/>
    </row>
    <row r="101" spans="3:4">
      <c r="C101" s="151"/>
      <c r="D101" s="155"/>
    </row>
    <row r="102" spans="3:4">
      <c r="C102" s="151"/>
      <c r="D102" s="155"/>
    </row>
  </sheetData>
  <printOptions horizontalCentered="1"/>
  <pageMargins left="0.8" right="0.3" top="0.4" bottom="0.4" header="0.5" footer="0.2"/>
  <pageSetup scale="54" orientation="landscape" r:id="rId1"/>
  <headerFooter alignWithMargins="0"/>
  <rowBreaks count="1" manualBreakCount="1">
    <brk id="51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D102"/>
  <sheetViews>
    <sheetView zoomScale="70" zoomScaleNormal="70" workbookViewId="0">
      <selection activeCell="A2" sqref="A2"/>
    </sheetView>
  </sheetViews>
  <sheetFormatPr defaultColWidth="9.33203125" defaultRowHeight="13.2"/>
  <cols>
    <col min="1" max="1" width="13.33203125" style="118" customWidth="1"/>
    <col min="2" max="2" width="15" style="118" customWidth="1"/>
    <col min="3" max="3" width="12.33203125" style="118" bestFit="1" customWidth="1"/>
    <col min="4" max="4" width="19.77734375" style="118" customWidth="1"/>
    <col min="5" max="5" width="8.77734375" style="118" customWidth="1"/>
    <col min="6" max="6" width="13.44140625" style="118" customWidth="1"/>
    <col min="7" max="8" width="9.44140625" style="118" bestFit="1" customWidth="1"/>
    <col min="9" max="9" width="12.6640625" style="118" customWidth="1"/>
    <col min="10" max="10" width="14" style="118" customWidth="1"/>
    <col min="11" max="11" width="13.33203125" style="118" customWidth="1"/>
    <col min="12" max="12" width="3.109375" style="118" customWidth="1"/>
    <col min="13" max="13" width="15" style="118" hidden="1" customWidth="1"/>
    <col min="14" max="14" width="5.6640625" style="162" customWidth="1"/>
    <col min="15" max="15" width="9.33203125" style="118" customWidth="1"/>
    <col min="16" max="17" width="16" style="118" customWidth="1"/>
    <col min="18" max="18" width="18.109375" style="118" customWidth="1"/>
    <col min="19" max="19" width="9.33203125" style="118"/>
    <col min="20" max="20" width="22.33203125" style="118" customWidth="1"/>
    <col min="21" max="21" width="18.109375" style="118" customWidth="1"/>
    <col min="22" max="22" width="9.6640625" style="118" bestFit="1" customWidth="1"/>
    <col min="23" max="26" width="9.33203125" style="118"/>
    <col min="27" max="27" width="13.6640625" style="118" customWidth="1"/>
    <col min="28" max="28" width="12" style="118" bestFit="1" customWidth="1"/>
    <col min="29" max="16384" width="9.33203125" style="118"/>
  </cols>
  <sheetData>
    <row r="1" spans="2:26" ht="15.6">
      <c r="B1" s="116" t="s">
        <v>56</v>
      </c>
      <c r="C1" s="117"/>
      <c r="D1" s="117"/>
      <c r="E1" s="117"/>
      <c r="F1" s="117"/>
      <c r="G1" s="117"/>
      <c r="H1" s="117"/>
      <c r="I1" s="117"/>
      <c r="J1" s="117"/>
    </row>
    <row r="2" spans="2:26" ht="15.6">
      <c r="B2" s="116" t="s">
        <v>106</v>
      </c>
      <c r="C2" s="117"/>
      <c r="D2" s="117"/>
      <c r="E2" s="117"/>
      <c r="F2" s="117"/>
      <c r="G2" s="117"/>
      <c r="H2" s="117"/>
      <c r="I2" s="117"/>
      <c r="J2" s="117"/>
    </row>
    <row r="3" spans="2:26" ht="15.6">
      <c r="B3" s="116" t="str">
        <f>TEXT($C$63,"0%")&amp;" Capacity Factor"</f>
        <v>33% Capacity Factor</v>
      </c>
      <c r="C3" s="117"/>
      <c r="D3" s="117"/>
      <c r="E3" s="117"/>
      <c r="F3" s="117"/>
      <c r="G3" s="117"/>
      <c r="H3" s="117"/>
      <c r="I3" s="117"/>
      <c r="J3" s="117"/>
      <c r="R3" s="120"/>
    </row>
    <row r="4" spans="2:26">
      <c r="B4" s="119"/>
      <c r="C4" s="119"/>
      <c r="D4" s="119"/>
      <c r="E4" s="119"/>
      <c r="F4" s="119"/>
      <c r="G4" s="119"/>
      <c r="H4" s="119"/>
      <c r="I4" s="120"/>
      <c r="J4" s="120"/>
      <c r="K4" s="120"/>
      <c r="R4" s="120"/>
    </row>
    <row r="5" spans="2:26" ht="51.75" customHeight="1">
      <c r="B5" s="121" t="s">
        <v>0</v>
      </c>
      <c r="C5" s="122" t="s">
        <v>10</v>
      </c>
      <c r="D5" s="122" t="s">
        <v>11</v>
      </c>
      <c r="E5" s="122" t="s">
        <v>12</v>
      </c>
      <c r="F5" s="17" t="s">
        <v>91</v>
      </c>
      <c r="G5" s="122" t="s">
        <v>61</v>
      </c>
      <c r="H5" s="17" t="s">
        <v>13</v>
      </c>
      <c r="I5" s="122" t="s">
        <v>72</v>
      </c>
      <c r="J5" s="17" t="s">
        <v>52</v>
      </c>
      <c r="K5" s="122" t="s">
        <v>225</v>
      </c>
      <c r="M5" s="218"/>
      <c r="N5" s="218"/>
      <c r="P5" s="218"/>
      <c r="R5" s="280"/>
      <c r="T5" s="277"/>
      <c r="U5" s="278"/>
      <c r="V5" s="277"/>
      <c r="W5" s="278"/>
      <c r="X5" s="120"/>
      <c r="Y5" s="218"/>
      <c r="Z5" s="218"/>
    </row>
    <row r="6" spans="2:26" ht="24" customHeight="1">
      <c r="B6" s="123"/>
      <c r="C6" s="124" t="s">
        <v>8</v>
      </c>
      <c r="D6" s="125" t="s">
        <v>9</v>
      </c>
      <c r="E6" s="125" t="s">
        <v>9</v>
      </c>
      <c r="F6" s="125" t="s">
        <v>9</v>
      </c>
      <c r="G6" s="124" t="s">
        <v>31</v>
      </c>
      <c r="H6" s="18" t="s">
        <v>31</v>
      </c>
      <c r="I6" s="124" t="s">
        <v>31</v>
      </c>
      <c r="J6" s="19" t="s">
        <v>9</v>
      </c>
      <c r="K6" s="125" t="s">
        <v>9</v>
      </c>
      <c r="R6" s="281"/>
    </row>
    <row r="7" spans="2:26">
      <c r="C7" s="126" t="s">
        <v>1</v>
      </c>
      <c r="D7" s="126" t="s">
        <v>2</v>
      </c>
      <c r="E7" s="126" t="s">
        <v>3</v>
      </c>
      <c r="F7" s="126" t="s">
        <v>4</v>
      </c>
      <c r="G7" s="126" t="s">
        <v>5</v>
      </c>
      <c r="H7" s="126" t="s">
        <v>7</v>
      </c>
      <c r="I7" s="126" t="s">
        <v>22</v>
      </c>
      <c r="J7" s="126" t="s">
        <v>23</v>
      </c>
      <c r="K7" s="126" t="s">
        <v>24</v>
      </c>
      <c r="R7" s="120"/>
    </row>
    <row r="8" spans="2:26" ht="6" customHeight="1">
      <c r="K8" s="120"/>
      <c r="R8" s="120"/>
    </row>
    <row r="9" spans="2:26" ht="15.6">
      <c r="B9" s="43" t="str">
        <f>C52</f>
        <v>2019 IRP Utah South Solar with Storage - 33% Capacity Factor</v>
      </c>
      <c r="C9" s="120"/>
      <c r="E9" s="120"/>
      <c r="F9" s="120"/>
      <c r="G9" s="120"/>
      <c r="H9" s="120"/>
      <c r="I9" s="120"/>
      <c r="J9" s="120"/>
      <c r="K9" s="120"/>
      <c r="N9" s="118"/>
      <c r="R9" s="120"/>
    </row>
    <row r="10" spans="2:26">
      <c r="B10" s="127">
        <v>2016</v>
      </c>
      <c r="C10" s="128"/>
      <c r="D10" s="129"/>
      <c r="E10" s="129"/>
      <c r="F10" s="129"/>
      <c r="G10" s="130"/>
      <c r="H10" s="130"/>
      <c r="I10" s="131"/>
      <c r="J10" s="131"/>
      <c r="K10" s="129"/>
      <c r="N10" s="163"/>
      <c r="R10" s="120"/>
    </row>
    <row r="11" spans="2:26">
      <c r="B11" s="127">
        <f t="shared" ref="B11:B37" si="0">B10+1</f>
        <v>2017</v>
      </c>
      <c r="C11" s="132"/>
      <c r="D11" s="129"/>
      <c r="E11" s="129"/>
      <c r="F11" s="129"/>
      <c r="G11" s="130"/>
      <c r="H11" s="129"/>
      <c r="I11" s="131"/>
      <c r="J11" s="131"/>
      <c r="K11" s="129"/>
      <c r="N11" s="118"/>
      <c r="R11" s="120"/>
    </row>
    <row r="12" spans="2:26">
      <c r="B12" s="136">
        <f t="shared" si="0"/>
        <v>2018</v>
      </c>
      <c r="C12" s="137"/>
      <c r="D12" s="129"/>
      <c r="E12" s="149">
        <f>$C$56</f>
        <v>24.570618817436728</v>
      </c>
      <c r="F12" s="149"/>
      <c r="G12" s="131"/>
      <c r="H12" s="149">
        <f>$C$58</f>
        <v>0</v>
      </c>
      <c r="I12" s="131"/>
      <c r="J12" s="131"/>
      <c r="K12" s="129">
        <f>(D12+E12+F12)</f>
        <v>24.570618817436728</v>
      </c>
      <c r="L12" s="120"/>
      <c r="N12" s="118"/>
      <c r="R12" s="120"/>
      <c r="T12" s="162"/>
      <c r="U12" s="154"/>
      <c r="V12" s="275"/>
      <c r="W12" s="279"/>
      <c r="X12" s="279"/>
      <c r="Y12" s="275"/>
      <c r="Z12" s="275"/>
    </row>
    <row r="13" spans="2:26">
      <c r="B13" s="136">
        <f t="shared" si="0"/>
        <v>2019</v>
      </c>
      <c r="C13" s="137"/>
      <c r="D13" s="129"/>
      <c r="E13" s="129">
        <f t="shared" ref="E13:E37" si="1">ROUND(E12*(1+(IFERROR(INDEX($D$66:$D$74,MATCH($B13,$C$66:$C$74,0),1),0)+IFERROR(INDEX($G$66:$G$74,MATCH($B13,$F$66:$F$74,0),1),0)+IFERROR(INDEX($J$66:$J$74,MATCH($B13,$I$66:$I$74,0),1),0))),2)</f>
        <v>25.01</v>
      </c>
      <c r="F13" s="129"/>
      <c r="G13" s="131"/>
      <c r="H13" s="129">
        <f t="shared" ref="H13:H37" si="2">ROUND(H12*(1+(IFERROR(INDEX($D$66:$D$74,MATCH($B13,$C$66:$C$74,0),1),0)+IFERROR(INDEX($G$66:$G$74,MATCH($B13,$F$66:$F$74,0),1),0)+IFERROR(INDEX($J$66:$J$74,MATCH($B13,$I$66:$I$74,0),1),0))),2)</f>
        <v>0</v>
      </c>
      <c r="I13" s="131"/>
      <c r="J13" s="131"/>
      <c r="K13" s="129">
        <f t="shared" ref="K13:K37" si="3">(D13+E13+F13)</f>
        <v>25.01</v>
      </c>
      <c r="L13" s="120"/>
      <c r="N13" s="118"/>
      <c r="R13" s="120"/>
      <c r="V13" s="154"/>
      <c r="W13" s="279"/>
      <c r="Y13" s="154"/>
      <c r="Z13" s="154"/>
    </row>
    <row r="14" spans="2:26">
      <c r="B14" s="136">
        <f t="shared" si="0"/>
        <v>2020</v>
      </c>
      <c r="C14" s="137"/>
      <c r="D14" s="129"/>
      <c r="E14" s="129">
        <f t="shared" si="1"/>
        <v>25.49</v>
      </c>
      <c r="F14" s="129"/>
      <c r="G14" s="131"/>
      <c r="H14" s="129">
        <f t="shared" si="2"/>
        <v>0</v>
      </c>
      <c r="I14" s="131"/>
      <c r="J14" s="131"/>
      <c r="K14" s="129">
        <f t="shared" si="3"/>
        <v>25.49</v>
      </c>
      <c r="L14" s="120"/>
      <c r="N14" s="118"/>
      <c r="O14" s="133"/>
      <c r="P14" s="134"/>
      <c r="Q14" s="135"/>
      <c r="R14" s="120"/>
      <c r="V14" s="154"/>
      <c r="W14" s="279"/>
      <c r="Y14" s="154"/>
      <c r="Z14" s="154"/>
    </row>
    <row r="15" spans="2:26">
      <c r="B15" s="136">
        <f t="shared" si="0"/>
        <v>2021</v>
      </c>
      <c r="C15" s="137"/>
      <c r="D15" s="129"/>
      <c r="E15" s="129">
        <f t="shared" si="1"/>
        <v>26</v>
      </c>
      <c r="F15" s="129"/>
      <c r="G15" s="131"/>
      <c r="H15" s="129">
        <f t="shared" si="2"/>
        <v>0</v>
      </c>
      <c r="I15" s="131"/>
      <c r="J15" s="131"/>
      <c r="K15" s="129">
        <f t="shared" si="3"/>
        <v>26</v>
      </c>
      <c r="L15" s="120"/>
      <c r="N15" s="118"/>
      <c r="O15" s="276"/>
      <c r="P15" s="134"/>
      <c r="Q15" s="135"/>
      <c r="R15" s="120"/>
      <c r="V15" s="154"/>
      <c r="W15" s="279"/>
      <c r="Y15" s="154"/>
      <c r="Z15" s="154"/>
    </row>
    <row r="16" spans="2:26">
      <c r="B16" s="136">
        <f t="shared" si="0"/>
        <v>2022</v>
      </c>
      <c r="C16" s="137"/>
      <c r="D16" s="129"/>
      <c r="E16" s="129">
        <f t="shared" si="1"/>
        <v>26.65</v>
      </c>
      <c r="F16" s="129"/>
      <c r="G16" s="131"/>
      <c r="H16" s="129">
        <f t="shared" si="2"/>
        <v>0</v>
      </c>
      <c r="I16" s="131"/>
      <c r="J16" s="131"/>
      <c r="K16" s="129">
        <f t="shared" si="3"/>
        <v>26.65</v>
      </c>
      <c r="L16" s="120"/>
      <c r="N16" s="118"/>
      <c r="R16" s="120"/>
      <c r="V16" s="154"/>
      <c r="W16" s="279"/>
      <c r="Y16" s="154"/>
      <c r="Z16" s="154"/>
    </row>
    <row r="17" spans="2:28">
      <c r="B17" s="136">
        <f t="shared" si="0"/>
        <v>2023</v>
      </c>
      <c r="C17" s="137"/>
      <c r="D17" s="129"/>
      <c r="E17" s="129">
        <f t="shared" si="1"/>
        <v>27.32</v>
      </c>
      <c r="F17" s="129"/>
      <c r="G17" s="131"/>
      <c r="H17" s="129">
        <f t="shared" si="2"/>
        <v>0</v>
      </c>
      <c r="I17" s="131"/>
      <c r="J17" s="131"/>
      <c r="K17" s="129">
        <f t="shared" si="3"/>
        <v>27.32</v>
      </c>
      <c r="L17" s="120"/>
      <c r="N17" s="118"/>
      <c r="O17" s="133"/>
      <c r="R17" s="120"/>
      <c r="V17" s="154"/>
      <c r="W17" s="279"/>
      <c r="Y17" s="154"/>
      <c r="Z17" s="154"/>
    </row>
    <row r="18" spans="2:28">
      <c r="B18" s="136">
        <f t="shared" si="0"/>
        <v>2024</v>
      </c>
      <c r="C18" s="344">
        <v>1230.021663778163</v>
      </c>
      <c r="D18" s="129">
        <f>C18*$C$62</f>
        <v>62.546601603119584</v>
      </c>
      <c r="E18" s="129">
        <f t="shared" si="1"/>
        <v>27.98</v>
      </c>
      <c r="F18" s="129">
        <f>C60*(1+INDEX($D$66:$D$74,MATCH(B18,$C$66:$C$74,0),1))</f>
        <v>1.5032584211607054</v>
      </c>
      <c r="G18" s="131">
        <f>(D18+E18+F18)/(8.76*$C$63)</f>
        <v>32.325205487980433</v>
      </c>
      <c r="H18" s="129">
        <f t="shared" si="2"/>
        <v>0</v>
      </c>
      <c r="I18" s="131">
        <f>(G18+H18)</f>
        <v>32.325205487980433</v>
      </c>
      <c r="J18" s="131">
        <f t="shared" ref="J18:J32" si="4">ROUND(I18*$C$63*8.76,2)</f>
        <v>92.03</v>
      </c>
      <c r="K18" s="129">
        <f t="shared" si="3"/>
        <v>92.029860024280296</v>
      </c>
      <c r="L18" s="120"/>
      <c r="N18" s="118"/>
      <c r="P18" s="285"/>
      <c r="Q18" s="154"/>
      <c r="R18" s="120"/>
      <c r="T18" s="162"/>
      <c r="U18" s="154"/>
      <c r="V18" s="154"/>
      <c r="W18" s="279"/>
      <c r="X18" s="154"/>
      <c r="Y18" s="154"/>
      <c r="Z18" s="154"/>
      <c r="AA18" s="284"/>
      <c r="AB18" s="284"/>
    </row>
    <row r="19" spans="2:28">
      <c r="B19" s="136">
        <f t="shared" si="0"/>
        <v>2025</v>
      </c>
      <c r="C19" s="137"/>
      <c r="D19" s="129">
        <f t="shared" ref="D19:F37" si="5">ROUND(D18*(1+(IFERROR(INDEX($D$66:$D$74,MATCH($B19,$C$66:$C$74,0),1),0)+IFERROR(INDEX($G$66:$G$74,MATCH($B19,$F$66:$F$74,0),1),0)+IFERROR(INDEX($J$66:$J$74,MATCH($B19,$I$66:$I$74,0),1),0))),2)</f>
        <v>63.99</v>
      </c>
      <c r="E19" s="129">
        <f t="shared" si="1"/>
        <v>28.62</v>
      </c>
      <c r="F19" s="129">
        <f t="shared" si="5"/>
        <v>1.54</v>
      </c>
      <c r="G19" s="131">
        <f t="shared" ref="G19:G37" si="6">(D19+E19+F19)/(8.76*$C$63)</f>
        <v>33.069898138391288</v>
      </c>
      <c r="H19" s="129">
        <f t="shared" si="2"/>
        <v>0</v>
      </c>
      <c r="I19" s="131">
        <f t="shared" ref="I19:I37" si="7">(G19+H19)</f>
        <v>33.069898138391288</v>
      </c>
      <c r="J19" s="131">
        <f t="shared" si="4"/>
        <v>94.15</v>
      </c>
      <c r="K19" s="129">
        <f t="shared" si="3"/>
        <v>94.15</v>
      </c>
      <c r="L19" s="120"/>
      <c r="N19" s="118"/>
      <c r="R19" s="120"/>
      <c r="T19" s="162"/>
      <c r="U19" s="154"/>
      <c r="V19" s="154"/>
      <c r="W19" s="279"/>
      <c r="X19" s="154"/>
      <c r="Y19" s="154"/>
      <c r="Z19" s="154"/>
    </row>
    <row r="20" spans="2:28">
      <c r="B20" s="136">
        <f t="shared" si="0"/>
        <v>2026</v>
      </c>
      <c r="C20" s="137"/>
      <c r="D20" s="129">
        <f t="shared" si="5"/>
        <v>65.459999999999994</v>
      </c>
      <c r="E20" s="129">
        <f t="shared" si="1"/>
        <v>29.28</v>
      </c>
      <c r="F20" s="129">
        <f t="shared" si="5"/>
        <v>1.58</v>
      </c>
      <c r="G20" s="131">
        <f t="shared" si="6"/>
        <v>33.832103969090269</v>
      </c>
      <c r="H20" s="129">
        <f t="shared" si="2"/>
        <v>0</v>
      </c>
      <c r="I20" s="131">
        <f t="shared" si="7"/>
        <v>33.832103969090269</v>
      </c>
      <c r="J20" s="131">
        <f t="shared" si="4"/>
        <v>96.32</v>
      </c>
      <c r="K20" s="129">
        <f t="shared" si="3"/>
        <v>96.32</v>
      </c>
      <c r="L20" s="120"/>
      <c r="N20" s="118"/>
      <c r="R20" s="161"/>
      <c r="T20" s="162"/>
      <c r="U20" s="154"/>
      <c r="V20" s="154"/>
      <c r="W20" s="279"/>
      <c r="X20" s="154"/>
      <c r="Y20" s="154"/>
      <c r="Z20" s="154"/>
    </row>
    <row r="21" spans="2:28">
      <c r="B21" s="136">
        <f t="shared" si="0"/>
        <v>2027</v>
      </c>
      <c r="C21" s="137"/>
      <c r="D21" s="129">
        <f t="shared" si="5"/>
        <v>66.97</v>
      </c>
      <c r="E21" s="129">
        <f t="shared" si="1"/>
        <v>29.95</v>
      </c>
      <c r="F21" s="129">
        <f t="shared" si="5"/>
        <v>1.62</v>
      </c>
      <c r="G21" s="131">
        <f t="shared" si="6"/>
        <v>34.611872146118721</v>
      </c>
      <c r="H21" s="129">
        <f t="shared" si="2"/>
        <v>0</v>
      </c>
      <c r="I21" s="131">
        <f t="shared" si="7"/>
        <v>34.611872146118721</v>
      </c>
      <c r="J21" s="131">
        <f t="shared" si="4"/>
        <v>98.54</v>
      </c>
      <c r="K21" s="129">
        <f t="shared" si="3"/>
        <v>98.54</v>
      </c>
      <c r="L21" s="120"/>
      <c r="N21" s="118"/>
      <c r="R21" s="161"/>
      <c r="T21" s="162"/>
      <c r="U21" s="154"/>
      <c r="V21" s="154"/>
      <c r="W21" s="279"/>
      <c r="X21" s="154"/>
      <c r="Y21" s="154"/>
      <c r="Z21" s="154"/>
    </row>
    <row r="22" spans="2:28">
      <c r="B22" s="136">
        <f t="shared" si="0"/>
        <v>2028</v>
      </c>
      <c r="C22" s="137"/>
      <c r="D22" s="129">
        <f t="shared" si="5"/>
        <v>68.510000000000005</v>
      </c>
      <c r="E22" s="129">
        <f t="shared" si="1"/>
        <v>30.64</v>
      </c>
      <c r="F22" s="129">
        <f t="shared" si="5"/>
        <v>1.66</v>
      </c>
      <c r="G22" s="131">
        <f t="shared" si="6"/>
        <v>35.409202669476642</v>
      </c>
      <c r="H22" s="129">
        <f t="shared" si="2"/>
        <v>0</v>
      </c>
      <c r="I22" s="131">
        <f t="shared" si="7"/>
        <v>35.409202669476642</v>
      </c>
      <c r="J22" s="131">
        <f t="shared" si="4"/>
        <v>100.81</v>
      </c>
      <c r="K22" s="129">
        <f t="shared" si="3"/>
        <v>100.81</v>
      </c>
      <c r="L22" s="120"/>
      <c r="N22" s="118"/>
      <c r="R22" s="161"/>
      <c r="T22" s="162"/>
      <c r="U22" s="154"/>
      <c r="V22" s="154"/>
      <c r="W22" s="279"/>
      <c r="X22" s="154"/>
      <c r="Y22" s="154"/>
      <c r="Z22" s="154"/>
    </row>
    <row r="23" spans="2:28">
      <c r="B23" s="136">
        <f t="shared" si="0"/>
        <v>2029</v>
      </c>
      <c r="C23" s="137"/>
      <c r="D23" s="129">
        <f t="shared" si="5"/>
        <v>70.09</v>
      </c>
      <c r="E23" s="129">
        <f t="shared" si="1"/>
        <v>31.34</v>
      </c>
      <c r="F23" s="129">
        <f t="shared" si="5"/>
        <v>1.7</v>
      </c>
      <c r="G23" s="131">
        <f t="shared" si="6"/>
        <v>36.224095539164033</v>
      </c>
      <c r="H23" s="129">
        <f t="shared" si="2"/>
        <v>0</v>
      </c>
      <c r="I23" s="131">
        <f t="shared" si="7"/>
        <v>36.224095539164033</v>
      </c>
      <c r="J23" s="131">
        <f t="shared" si="4"/>
        <v>103.13</v>
      </c>
      <c r="K23" s="129">
        <f t="shared" si="3"/>
        <v>103.13000000000001</v>
      </c>
      <c r="L23" s="120"/>
      <c r="N23" s="118"/>
      <c r="R23" s="161"/>
      <c r="T23" s="162"/>
      <c r="U23" s="154"/>
      <c r="V23" s="154"/>
      <c r="W23" s="279"/>
      <c r="X23" s="154"/>
      <c r="Y23" s="154"/>
      <c r="Z23" s="154"/>
    </row>
    <row r="24" spans="2:28">
      <c r="B24" s="136">
        <f t="shared" si="0"/>
        <v>2030</v>
      </c>
      <c r="C24" s="137"/>
      <c r="D24" s="129">
        <f t="shared" si="5"/>
        <v>71.63</v>
      </c>
      <c r="E24" s="129">
        <f t="shared" si="1"/>
        <v>32.03</v>
      </c>
      <c r="F24" s="129">
        <f t="shared" si="5"/>
        <v>1.74</v>
      </c>
      <c r="G24" s="131">
        <f t="shared" si="6"/>
        <v>37.021426062521954</v>
      </c>
      <c r="H24" s="129">
        <f t="shared" si="2"/>
        <v>0</v>
      </c>
      <c r="I24" s="131">
        <f t="shared" si="7"/>
        <v>37.021426062521954</v>
      </c>
      <c r="J24" s="131">
        <f t="shared" si="4"/>
        <v>105.4</v>
      </c>
      <c r="K24" s="129">
        <f t="shared" si="3"/>
        <v>105.39999999999999</v>
      </c>
      <c r="L24" s="120"/>
      <c r="N24" s="118"/>
      <c r="R24" s="161"/>
      <c r="T24" s="162"/>
      <c r="U24" s="154"/>
      <c r="V24" s="154"/>
      <c r="W24" s="279"/>
      <c r="X24" s="154"/>
      <c r="Y24" s="154"/>
      <c r="Z24" s="154"/>
    </row>
    <row r="25" spans="2:28">
      <c r="B25" s="136">
        <f t="shared" si="0"/>
        <v>2031</v>
      </c>
      <c r="C25" s="137"/>
      <c r="D25" s="129">
        <f t="shared" si="5"/>
        <v>73.209999999999994</v>
      </c>
      <c r="E25" s="129">
        <f t="shared" si="1"/>
        <v>32.729999999999997</v>
      </c>
      <c r="F25" s="129">
        <f t="shared" si="5"/>
        <v>1.78</v>
      </c>
      <c r="G25" s="131">
        <f t="shared" si="6"/>
        <v>37.836318932209345</v>
      </c>
      <c r="H25" s="129">
        <f t="shared" si="2"/>
        <v>0</v>
      </c>
      <c r="I25" s="131">
        <f t="shared" si="7"/>
        <v>37.836318932209345</v>
      </c>
      <c r="J25" s="131">
        <f t="shared" si="4"/>
        <v>107.72</v>
      </c>
      <c r="K25" s="129">
        <f t="shared" si="3"/>
        <v>107.72</v>
      </c>
      <c r="L25" s="120"/>
      <c r="N25" s="118"/>
      <c r="R25" s="161"/>
      <c r="T25" s="162"/>
      <c r="U25" s="154"/>
      <c r="V25" s="154"/>
      <c r="W25" s="279"/>
      <c r="X25" s="154"/>
      <c r="Y25" s="154"/>
      <c r="Z25" s="154"/>
    </row>
    <row r="26" spans="2:28">
      <c r="B26" s="136">
        <f t="shared" si="0"/>
        <v>2032</v>
      </c>
      <c r="C26" s="137"/>
      <c r="D26" s="129">
        <f t="shared" si="5"/>
        <v>74.819999999999993</v>
      </c>
      <c r="E26" s="129">
        <f t="shared" si="1"/>
        <v>33.450000000000003</v>
      </c>
      <c r="F26" s="129">
        <f t="shared" si="5"/>
        <v>1.82</v>
      </c>
      <c r="G26" s="131">
        <f t="shared" si="6"/>
        <v>38.668774148226198</v>
      </c>
      <c r="H26" s="129">
        <f t="shared" si="2"/>
        <v>0</v>
      </c>
      <c r="I26" s="131">
        <f t="shared" si="7"/>
        <v>38.668774148226198</v>
      </c>
      <c r="J26" s="131">
        <f t="shared" si="4"/>
        <v>110.09</v>
      </c>
      <c r="K26" s="129">
        <f t="shared" si="3"/>
        <v>110.08999999999999</v>
      </c>
      <c r="L26" s="120"/>
      <c r="N26" s="118"/>
      <c r="R26" s="161"/>
      <c r="T26" s="162"/>
      <c r="U26" s="154"/>
      <c r="V26" s="154"/>
      <c r="W26" s="279"/>
      <c r="X26" s="154"/>
      <c r="Y26" s="154"/>
      <c r="Z26" s="154"/>
    </row>
    <row r="27" spans="2:28">
      <c r="B27" s="136">
        <f t="shared" si="0"/>
        <v>2033</v>
      </c>
      <c r="C27" s="137"/>
      <c r="D27" s="129">
        <f t="shared" si="5"/>
        <v>76.39</v>
      </c>
      <c r="E27" s="129">
        <f t="shared" si="1"/>
        <v>34.15</v>
      </c>
      <c r="F27" s="129">
        <f t="shared" si="5"/>
        <v>1.86</v>
      </c>
      <c r="G27" s="131">
        <f t="shared" si="6"/>
        <v>39.480154548647697</v>
      </c>
      <c r="H27" s="129">
        <f t="shared" si="2"/>
        <v>0</v>
      </c>
      <c r="I27" s="131">
        <f t="shared" si="7"/>
        <v>39.480154548647697</v>
      </c>
      <c r="J27" s="131">
        <f t="shared" si="4"/>
        <v>112.4</v>
      </c>
      <c r="K27" s="129">
        <f t="shared" si="3"/>
        <v>112.39999999999999</v>
      </c>
      <c r="L27" s="120"/>
      <c r="N27" s="118"/>
      <c r="R27" s="161"/>
      <c r="T27" s="162"/>
      <c r="U27" s="154"/>
      <c r="V27" s="154"/>
      <c r="W27" s="279"/>
      <c r="X27" s="154"/>
      <c r="Y27" s="154"/>
      <c r="Z27" s="154"/>
    </row>
    <row r="28" spans="2:28">
      <c r="B28" s="136">
        <f t="shared" si="0"/>
        <v>2034</v>
      </c>
      <c r="C28" s="137"/>
      <c r="D28" s="129">
        <f t="shared" si="5"/>
        <v>77.989999999999995</v>
      </c>
      <c r="E28" s="129">
        <f t="shared" si="1"/>
        <v>34.869999999999997</v>
      </c>
      <c r="F28" s="129">
        <f t="shared" si="5"/>
        <v>1.9</v>
      </c>
      <c r="G28" s="131">
        <f t="shared" si="6"/>
        <v>40.309097295398665</v>
      </c>
      <c r="H28" s="129">
        <f t="shared" si="2"/>
        <v>0</v>
      </c>
      <c r="I28" s="131">
        <f t="shared" si="7"/>
        <v>40.309097295398665</v>
      </c>
      <c r="J28" s="131">
        <f t="shared" si="4"/>
        <v>114.76</v>
      </c>
      <c r="K28" s="129">
        <f t="shared" si="3"/>
        <v>114.75999999999999</v>
      </c>
      <c r="L28" s="120"/>
      <c r="N28" s="118"/>
      <c r="R28" s="161"/>
      <c r="T28" s="162"/>
      <c r="U28" s="154"/>
      <c r="V28" s="154"/>
      <c r="W28" s="279"/>
      <c r="X28" s="154"/>
      <c r="Y28" s="154"/>
      <c r="Z28" s="154"/>
    </row>
    <row r="29" spans="2:28">
      <c r="B29" s="136">
        <f t="shared" si="0"/>
        <v>2035</v>
      </c>
      <c r="C29" s="137"/>
      <c r="D29" s="129">
        <f t="shared" si="5"/>
        <v>79.63</v>
      </c>
      <c r="E29" s="129">
        <f t="shared" si="1"/>
        <v>35.6</v>
      </c>
      <c r="F29" s="129">
        <f t="shared" si="5"/>
        <v>1.94</v>
      </c>
      <c r="G29" s="131">
        <f t="shared" si="6"/>
        <v>41.155602388479096</v>
      </c>
      <c r="H29" s="129">
        <f t="shared" si="2"/>
        <v>0</v>
      </c>
      <c r="I29" s="131">
        <f t="shared" si="7"/>
        <v>41.155602388479096</v>
      </c>
      <c r="J29" s="131">
        <f t="shared" si="4"/>
        <v>117.17</v>
      </c>
      <c r="K29" s="129">
        <f t="shared" si="3"/>
        <v>117.16999999999999</v>
      </c>
      <c r="L29" s="120"/>
      <c r="N29" s="118"/>
      <c r="R29" s="161"/>
      <c r="T29" s="162"/>
      <c r="U29" s="154"/>
      <c r="V29" s="154"/>
      <c r="W29" s="279"/>
      <c r="X29" s="154"/>
      <c r="Y29" s="154"/>
      <c r="Z29" s="154"/>
    </row>
    <row r="30" spans="2:28">
      <c r="B30" s="136">
        <f t="shared" si="0"/>
        <v>2036</v>
      </c>
      <c r="C30" s="137"/>
      <c r="D30" s="129">
        <f t="shared" si="5"/>
        <v>81.3</v>
      </c>
      <c r="E30" s="129">
        <f t="shared" si="1"/>
        <v>36.35</v>
      </c>
      <c r="F30" s="129">
        <f t="shared" si="5"/>
        <v>1.98</v>
      </c>
      <c r="G30" s="131">
        <f t="shared" si="6"/>
        <v>42.019669827889011</v>
      </c>
      <c r="H30" s="129">
        <f t="shared" si="2"/>
        <v>0</v>
      </c>
      <c r="I30" s="131">
        <f t="shared" si="7"/>
        <v>42.019669827889011</v>
      </c>
      <c r="J30" s="131">
        <f t="shared" si="4"/>
        <v>119.63</v>
      </c>
      <c r="K30" s="129">
        <f t="shared" si="3"/>
        <v>119.63000000000001</v>
      </c>
      <c r="L30" s="120"/>
      <c r="N30" s="118"/>
      <c r="R30" s="161"/>
      <c r="T30" s="162"/>
      <c r="U30" s="154"/>
      <c r="V30" s="154"/>
      <c r="W30" s="279"/>
      <c r="X30" s="154"/>
      <c r="Y30" s="154"/>
      <c r="Z30" s="154"/>
    </row>
    <row r="31" spans="2:28">
      <c r="B31" s="136">
        <f t="shared" si="0"/>
        <v>2037</v>
      </c>
      <c r="C31" s="137"/>
      <c r="D31" s="129">
        <f t="shared" si="5"/>
        <v>83.01</v>
      </c>
      <c r="E31" s="129">
        <f t="shared" si="1"/>
        <v>37.11</v>
      </c>
      <c r="F31" s="129">
        <f t="shared" si="5"/>
        <v>2.02</v>
      </c>
      <c r="G31" s="131">
        <f t="shared" si="6"/>
        <v>42.901299613628382</v>
      </c>
      <c r="H31" s="129">
        <f t="shared" si="2"/>
        <v>0</v>
      </c>
      <c r="I31" s="131">
        <f t="shared" si="7"/>
        <v>42.901299613628382</v>
      </c>
      <c r="J31" s="131">
        <f t="shared" si="4"/>
        <v>122.14</v>
      </c>
      <c r="K31" s="129">
        <f t="shared" si="3"/>
        <v>122.14</v>
      </c>
      <c r="L31" s="120"/>
      <c r="N31" s="118"/>
      <c r="R31" s="161"/>
      <c r="T31" s="162"/>
      <c r="U31" s="154"/>
      <c r="V31" s="154"/>
      <c r="W31" s="279"/>
      <c r="X31" s="154"/>
      <c r="Y31" s="154"/>
      <c r="Z31" s="154"/>
    </row>
    <row r="32" spans="2:28">
      <c r="B32" s="136">
        <f t="shared" si="0"/>
        <v>2038</v>
      </c>
      <c r="C32" s="137"/>
      <c r="D32" s="129">
        <f t="shared" si="5"/>
        <v>84.75</v>
      </c>
      <c r="E32" s="129">
        <f t="shared" si="1"/>
        <v>37.89</v>
      </c>
      <c r="F32" s="129">
        <f t="shared" si="5"/>
        <v>2.06</v>
      </c>
      <c r="G32" s="131">
        <f t="shared" si="6"/>
        <v>43.800491745697229</v>
      </c>
      <c r="H32" s="129">
        <f t="shared" si="2"/>
        <v>0</v>
      </c>
      <c r="I32" s="131">
        <f t="shared" si="7"/>
        <v>43.800491745697229</v>
      </c>
      <c r="J32" s="131">
        <f t="shared" si="4"/>
        <v>124.7</v>
      </c>
      <c r="K32" s="129">
        <f t="shared" si="3"/>
        <v>124.7</v>
      </c>
      <c r="L32" s="120"/>
      <c r="N32" s="118"/>
      <c r="R32" s="161"/>
      <c r="T32" s="162"/>
      <c r="U32" s="154"/>
      <c r="V32" s="154"/>
      <c r="W32" s="279"/>
      <c r="X32" s="154"/>
      <c r="Y32" s="154"/>
      <c r="Z32" s="154"/>
    </row>
    <row r="33" spans="2:30">
      <c r="B33" s="136">
        <f t="shared" si="0"/>
        <v>2039</v>
      </c>
      <c r="C33" s="137"/>
      <c r="D33" s="129">
        <f t="shared" si="5"/>
        <v>86.53</v>
      </c>
      <c r="E33" s="129">
        <f t="shared" si="1"/>
        <v>38.69</v>
      </c>
      <c r="F33" s="129">
        <f t="shared" si="5"/>
        <v>2.1</v>
      </c>
      <c r="G33" s="131">
        <f t="shared" si="6"/>
        <v>44.720758693361432</v>
      </c>
      <c r="H33" s="129">
        <f t="shared" si="2"/>
        <v>0</v>
      </c>
      <c r="I33" s="131">
        <f t="shared" si="7"/>
        <v>44.720758693361432</v>
      </c>
      <c r="J33" s="131">
        <f t="shared" ref="J33:J37" si="8">ROUND(I33*$C$63*8.76,2)</f>
        <v>127.32</v>
      </c>
      <c r="K33" s="129">
        <f t="shared" si="3"/>
        <v>127.32</v>
      </c>
      <c r="L33" s="120"/>
      <c r="N33" s="118"/>
      <c r="R33" s="120"/>
      <c r="AC33" s="282"/>
    </row>
    <row r="34" spans="2:30">
      <c r="B34" s="136">
        <f t="shared" si="0"/>
        <v>2040</v>
      </c>
      <c r="C34" s="137"/>
      <c r="D34" s="129">
        <f t="shared" si="5"/>
        <v>88.35</v>
      </c>
      <c r="E34" s="129">
        <f t="shared" si="1"/>
        <v>39.5</v>
      </c>
      <c r="F34" s="129">
        <f t="shared" si="5"/>
        <v>2.14</v>
      </c>
      <c r="G34" s="131">
        <f t="shared" si="6"/>
        <v>45.658587987355105</v>
      </c>
      <c r="H34" s="129">
        <f t="shared" si="2"/>
        <v>0</v>
      </c>
      <c r="I34" s="131">
        <f t="shared" si="7"/>
        <v>45.658587987355105</v>
      </c>
      <c r="J34" s="131">
        <f t="shared" si="8"/>
        <v>129.99</v>
      </c>
      <c r="K34" s="129">
        <f t="shared" si="3"/>
        <v>129.98999999999998</v>
      </c>
      <c r="L34" s="120"/>
      <c r="N34" s="118"/>
      <c r="R34" s="120"/>
      <c r="AC34" s="282"/>
    </row>
    <row r="35" spans="2:30">
      <c r="B35" s="136">
        <f t="shared" si="0"/>
        <v>2041</v>
      </c>
      <c r="C35" s="137"/>
      <c r="D35" s="129">
        <f t="shared" si="5"/>
        <v>90.21</v>
      </c>
      <c r="E35" s="129">
        <f t="shared" si="1"/>
        <v>40.33</v>
      </c>
      <c r="F35" s="129">
        <f t="shared" si="5"/>
        <v>2.1800000000000002</v>
      </c>
      <c r="G35" s="131">
        <f t="shared" si="6"/>
        <v>46.617492096944154</v>
      </c>
      <c r="H35" s="129">
        <f t="shared" si="2"/>
        <v>0</v>
      </c>
      <c r="I35" s="131">
        <f t="shared" si="7"/>
        <v>46.617492096944154</v>
      </c>
      <c r="J35" s="131">
        <f t="shared" si="8"/>
        <v>132.72</v>
      </c>
      <c r="K35" s="129">
        <f t="shared" si="3"/>
        <v>132.72</v>
      </c>
      <c r="L35" s="120"/>
      <c r="N35" s="118"/>
      <c r="R35" s="120"/>
      <c r="AC35" s="282"/>
    </row>
    <row r="36" spans="2:30">
      <c r="B36" s="136">
        <f t="shared" si="0"/>
        <v>2042</v>
      </c>
      <c r="C36" s="137"/>
      <c r="D36" s="129">
        <f t="shared" si="5"/>
        <v>92.1</v>
      </c>
      <c r="E36" s="129">
        <f t="shared" si="1"/>
        <v>41.18</v>
      </c>
      <c r="F36" s="129">
        <f t="shared" si="5"/>
        <v>2.23</v>
      </c>
      <c r="G36" s="131">
        <f t="shared" si="6"/>
        <v>47.597471022128552</v>
      </c>
      <c r="H36" s="129">
        <f t="shared" si="2"/>
        <v>0</v>
      </c>
      <c r="I36" s="131">
        <f t="shared" si="7"/>
        <v>47.597471022128552</v>
      </c>
      <c r="J36" s="131">
        <f t="shared" si="8"/>
        <v>135.51</v>
      </c>
      <c r="K36" s="129">
        <f t="shared" si="3"/>
        <v>135.51</v>
      </c>
      <c r="L36" s="120"/>
      <c r="N36" s="118"/>
      <c r="R36" s="120"/>
      <c r="AC36" s="282"/>
    </row>
    <row r="37" spans="2:30">
      <c r="B37" s="136">
        <f t="shared" si="0"/>
        <v>2043</v>
      </c>
      <c r="C37" s="137"/>
      <c r="D37" s="129">
        <f t="shared" si="5"/>
        <v>94.03</v>
      </c>
      <c r="E37" s="129">
        <f t="shared" si="1"/>
        <v>42.04</v>
      </c>
      <c r="F37" s="129">
        <f t="shared" si="5"/>
        <v>2.2799999999999998</v>
      </c>
      <c r="G37" s="131">
        <f t="shared" si="6"/>
        <v>48.595012293642426</v>
      </c>
      <c r="H37" s="129">
        <f t="shared" si="2"/>
        <v>0</v>
      </c>
      <c r="I37" s="131">
        <f t="shared" si="7"/>
        <v>48.595012293642426</v>
      </c>
      <c r="J37" s="131">
        <f t="shared" si="8"/>
        <v>138.35</v>
      </c>
      <c r="K37" s="129">
        <f t="shared" si="3"/>
        <v>138.35</v>
      </c>
      <c r="R37" s="120"/>
      <c r="AC37" s="282"/>
    </row>
    <row r="38" spans="2:30">
      <c r="B38" s="127"/>
      <c r="C38" s="132"/>
      <c r="D38" s="129"/>
      <c r="E38" s="129"/>
      <c r="F38" s="129"/>
      <c r="G38" s="130"/>
      <c r="H38" s="129"/>
      <c r="I38" s="131"/>
      <c r="J38" s="131"/>
      <c r="K38" s="138"/>
      <c r="R38" s="120"/>
      <c r="AC38" s="282"/>
    </row>
    <row r="39" spans="2:30">
      <c r="B39" s="127"/>
      <c r="C39" s="132"/>
      <c r="D39" s="129"/>
      <c r="E39" s="129"/>
      <c r="F39" s="129"/>
      <c r="G39" s="130"/>
      <c r="H39" s="129"/>
      <c r="I39" s="131"/>
      <c r="J39" s="131"/>
      <c r="K39" s="138"/>
      <c r="R39" s="120"/>
      <c r="AC39" s="282"/>
    </row>
    <row r="40" spans="2:30">
      <c r="B40" s="127"/>
      <c r="C40" s="132"/>
      <c r="D40" s="129"/>
      <c r="E40" s="129"/>
      <c r="F40" s="129"/>
      <c r="G40" s="130"/>
      <c r="H40" s="129"/>
      <c r="I40" s="129"/>
      <c r="J40" s="131"/>
      <c r="K40" s="131"/>
      <c r="L40" s="138"/>
      <c r="N40" s="118"/>
      <c r="O40" s="162"/>
      <c r="S40" s="120"/>
      <c r="AD40" s="282"/>
    </row>
    <row r="41" spans="2:30">
      <c r="N41" s="118"/>
      <c r="O41" s="162"/>
      <c r="S41" s="120"/>
      <c r="AD41" s="282"/>
    </row>
    <row r="42" spans="2:30" ht="13.8">
      <c r="B42" s="139" t="s">
        <v>25</v>
      </c>
      <c r="C42" s="140"/>
      <c r="D42" s="140"/>
      <c r="E42" s="140"/>
      <c r="F42" s="140"/>
      <c r="G42" s="140"/>
      <c r="H42" s="140"/>
      <c r="R42" s="120"/>
      <c r="AC42" s="282"/>
    </row>
    <row r="43" spans="2:30">
      <c r="AC43" s="282"/>
    </row>
    <row r="44" spans="2:30">
      <c r="B44" s="118" t="s">
        <v>62</v>
      </c>
      <c r="C44" s="141" t="s">
        <v>63</v>
      </c>
      <c r="D44" s="142" t="s">
        <v>102</v>
      </c>
      <c r="AC44" s="282"/>
    </row>
    <row r="45" spans="2:30">
      <c r="C45" s="141" t="str">
        <f>C7</f>
        <v>(a)</v>
      </c>
      <c r="D45" s="118" t="s">
        <v>64</v>
      </c>
      <c r="AC45" s="282"/>
    </row>
    <row r="46" spans="2:30">
      <c r="C46" s="141" t="str">
        <f>D7</f>
        <v>(b)</v>
      </c>
      <c r="D46" s="131" t="str">
        <f>"= "&amp;C7&amp;" x "&amp;C62</f>
        <v>= (a) x 0.05085</v>
      </c>
      <c r="AC46" s="282"/>
    </row>
    <row r="47" spans="2:30">
      <c r="C47" s="141" t="str">
        <f>F7</f>
        <v>(d)</v>
      </c>
      <c r="D47" s="131" t="str">
        <f>"= ("&amp;$D$7&amp;" + "&amp;$E$7&amp;") /  (8.76 x "&amp;TEXT(C63,"0.0%")&amp;")"</f>
        <v>= ((b) + (c)) /  (8.76 x 32.5%)</v>
      </c>
      <c r="AC47" s="282"/>
    </row>
    <row r="48" spans="2:30">
      <c r="C48" s="141" t="str">
        <f>I7</f>
        <v>(g)</v>
      </c>
      <c r="D48" s="131" t="str">
        <f>"= "&amp;$G$7&amp;" + "&amp;$H$7</f>
        <v>= (e) + (f)</v>
      </c>
    </row>
    <row r="49" spans="2:25">
      <c r="C49" s="141" t="str">
        <f>J7</f>
        <v>(h)</v>
      </c>
      <c r="D49" s="85" t="str">
        <f>D44</f>
        <v>Plant Costs  - 2019 IRP Update - Table 6.1 &amp; 6.2</v>
      </c>
    </row>
    <row r="50" spans="2:25">
      <c r="C50" s="141"/>
      <c r="D50" s="131"/>
    </row>
    <row r="51" spans="2:25" ht="13.8" thickBot="1"/>
    <row r="52" spans="2:25" ht="13.8" thickBot="1">
      <c r="C52" s="42" t="str">
        <f>B2&amp;" - "&amp;B3</f>
        <v>2019 IRP Utah South Solar with Storage - 33% Capacity Factor</v>
      </c>
      <c r="D52" s="143"/>
      <c r="E52" s="143"/>
      <c r="F52" s="143"/>
      <c r="G52" s="143"/>
      <c r="H52" s="143"/>
      <c r="I52" s="144"/>
      <c r="J52" s="144"/>
      <c r="K52" s="145"/>
    </row>
    <row r="53" spans="2:25" ht="13.8" thickBot="1">
      <c r="C53" s="146" t="s">
        <v>65</v>
      </c>
      <c r="D53" s="147" t="s">
        <v>66</v>
      </c>
      <c r="E53" s="147"/>
      <c r="F53" s="147"/>
      <c r="G53" s="147"/>
      <c r="H53" s="147"/>
      <c r="I53" s="144"/>
      <c r="J53" s="144"/>
      <c r="K53" s="145"/>
    </row>
    <row r="54" spans="2:25">
      <c r="P54" s="118" t="s">
        <v>103</v>
      </c>
      <c r="Q54" s="279">
        <v>2024</v>
      </c>
    </row>
    <row r="55" spans="2:25">
      <c r="B55" s="85" t="s">
        <v>101</v>
      </c>
      <c r="C55" s="171">
        <v>1611.5125096665929</v>
      </c>
      <c r="D55" s="118" t="s">
        <v>64</v>
      </c>
      <c r="O55" s="283">
        <v>230.8</v>
      </c>
      <c r="P55" s="118" t="s">
        <v>32</v>
      </c>
      <c r="Q55" s="279" t="s">
        <v>107</v>
      </c>
      <c r="R55" s="279" t="s">
        <v>108</v>
      </c>
      <c r="T55" s="279" t="str">
        <f>$Q$55&amp;"Proposed Station Capital Costs"</f>
        <v>L1.US1_PVSProposed Station Capital Costs</v>
      </c>
    </row>
    <row r="56" spans="2:25">
      <c r="B56" s="85" t="s">
        <v>101</v>
      </c>
      <c r="C56" s="273">
        <v>24.570618817436728</v>
      </c>
      <c r="D56" s="118" t="s">
        <v>67</v>
      </c>
      <c r="R56" s="120"/>
      <c r="T56" s="279" t="str">
        <f>$Q$55&amp;"Proposed Station Fixed Costs"</f>
        <v>L1.US1_PVSProposed Station Fixed Costs</v>
      </c>
    </row>
    <row r="57" spans="2:25" ht="24" customHeight="1">
      <c r="B57" s="85"/>
      <c r="C57" s="275"/>
      <c r="D57" s="118" t="s">
        <v>105</v>
      </c>
      <c r="Q57" s="218" t="str">
        <f>Q55&amp;Q54</f>
        <v>L1.US1_PVS2024</v>
      </c>
      <c r="T57" s="279" t="str">
        <f>$Q$55&amp;"Proposed Station Variable O&amp;M Costs"</f>
        <v>L1.US1_PVSProposed Station Variable O&amp;M Costs</v>
      </c>
    </row>
    <row r="58" spans="2:25">
      <c r="B58" s="85" t="s">
        <v>101</v>
      </c>
      <c r="C58" s="273">
        <v>0</v>
      </c>
      <c r="D58" s="118" t="s">
        <v>68</v>
      </c>
      <c r="K58" s="120"/>
      <c r="L58" s="150"/>
      <c r="M58" s="52"/>
      <c r="N58" s="164"/>
      <c r="O58" s="52"/>
      <c r="P58" s="52"/>
      <c r="Q58" s="120" t="s">
        <v>234</v>
      </c>
      <c r="R58" s="120"/>
      <c r="T58" s="120"/>
      <c r="U58" s="120"/>
      <c r="V58" s="120"/>
      <c r="W58" s="120"/>
      <c r="X58" s="120"/>
      <c r="Y58" s="120"/>
    </row>
    <row r="59" spans="2:25">
      <c r="B59" s="85"/>
      <c r="C59" s="159"/>
      <c r="D59" s="118" t="s">
        <v>69</v>
      </c>
      <c r="I59" s="201" t="s">
        <v>90</v>
      </c>
      <c r="L59" s="152"/>
      <c r="M59" s="153"/>
      <c r="O59" s="151"/>
      <c r="P59" s="120"/>
      <c r="Q59" s="120"/>
      <c r="R59" s="120"/>
      <c r="T59" s="120"/>
      <c r="U59" s="120"/>
      <c r="V59" s="120"/>
      <c r="W59" s="120"/>
      <c r="X59" s="120"/>
      <c r="Y59" s="120"/>
    </row>
    <row r="60" spans="2:25">
      <c r="B60" s="366" t="str">
        <f>LEFT(RIGHT(INDEX('Table 3 TransCost'!$39:$39,1,MATCH(F60,'Table 3 TransCost'!$4:$4,0)),6),5)</f>
        <v>2023$</v>
      </c>
      <c r="C60" s="275">
        <f>INDEX('Table 3 TransCost'!$39:$39,1,MATCH(F60,'Table 3 TransCost'!$4:$4,0)+2)</f>
        <v>1.4680258019147514</v>
      </c>
      <c r="D60" s="118" t="s">
        <v>219</v>
      </c>
      <c r="F60" s="279" t="s">
        <v>222</v>
      </c>
      <c r="K60" s="152"/>
      <c r="L60" s="152"/>
      <c r="M60" s="152"/>
      <c r="N60" s="165"/>
      <c r="O60" s="151"/>
      <c r="P60" s="120"/>
      <c r="Q60" s="120"/>
      <c r="R60" s="120"/>
      <c r="T60" s="120"/>
      <c r="U60" s="120"/>
      <c r="V60" s="120"/>
      <c r="W60" s="120"/>
      <c r="X60" s="120"/>
      <c r="Y60" s="120"/>
    </row>
    <row r="61" spans="2:25">
      <c r="B61" s="85"/>
      <c r="C61" s="204"/>
      <c r="K61" s="152"/>
      <c r="L61" s="152"/>
      <c r="M61" s="152"/>
      <c r="N61" s="165"/>
      <c r="O61" s="152"/>
      <c r="R61" s="120"/>
      <c r="T61" s="120"/>
      <c r="U61" s="120"/>
      <c r="V61" s="120"/>
      <c r="W61" s="120"/>
      <c r="X61" s="120"/>
      <c r="Y61" s="120"/>
    </row>
    <row r="62" spans="2:25" ht="13.8">
      <c r="C62" s="274">
        <v>5.0849999999999999E-2</v>
      </c>
      <c r="D62" s="118" t="s">
        <v>36</v>
      </c>
      <c r="E62" s="118" t="s">
        <v>109</v>
      </c>
      <c r="K62" s="156"/>
      <c r="L62" s="157"/>
      <c r="M62" s="157"/>
      <c r="O62" s="158"/>
    </row>
    <row r="63" spans="2:25">
      <c r="C63" s="212">
        <v>0.32500000000000001</v>
      </c>
      <c r="D63" s="118" t="s">
        <v>37</v>
      </c>
    </row>
    <row r="64" spans="2:25" ht="13.8" thickBot="1">
      <c r="D64" s="155"/>
    </row>
    <row r="65" spans="3:14" ht="13.8" thickBot="1">
      <c r="C65" s="40" t="str">
        <f>"Company Official Inflation Forecast Dated "&amp;TEXT('Table 4'!$H$5,"mmmm dd, yyyy")</f>
        <v>Company Official Inflation Forecast Dated December 31, 2019</v>
      </c>
      <c r="D65" s="143"/>
      <c r="E65" s="143"/>
      <c r="F65" s="143"/>
      <c r="G65" s="143"/>
      <c r="H65" s="143"/>
      <c r="I65" s="143"/>
      <c r="J65" s="143"/>
      <c r="K65" s="145"/>
    </row>
    <row r="66" spans="3:14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41"/>
      <c r="I66" s="87">
        <f>F74+1</f>
        <v>2035</v>
      </c>
      <c r="J66" s="41">
        <v>2.1000000000000001E-2</v>
      </c>
    </row>
    <row r="67" spans="3:14">
      <c r="C67" s="87">
        <f t="shared" ref="C67:C74" si="9">C66+1</f>
        <v>2018</v>
      </c>
      <c r="D67" s="41">
        <v>2.4E-2</v>
      </c>
      <c r="E67" s="85"/>
      <c r="F67" s="87">
        <f t="shared" ref="F67:F74" si="10">F66+1</f>
        <v>2027</v>
      </c>
      <c r="G67" s="41">
        <v>2.3E-2</v>
      </c>
      <c r="H67" s="41"/>
      <c r="I67" s="87">
        <f>I66+1</f>
        <v>2036</v>
      </c>
      <c r="J67" s="41">
        <v>2.1000000000000001E-2</v>
      </c>
    </row>
    <row r="68" spans="3:14">
      <c r="C68" s="87">
        <f t="shared" si="9"/>
        <v>2019</v>
      </c>
      <c r="D68" s="41">
        <v>1.7999999999999999E-2</v>
      </c>
      <c r="E68" s="85"/>
      <c r="F68" s="87">
        <f t="shared" si="10"/>
        <v>2028</v>
      </c>
      <c r="G68" s="41">
        <v>2.3E-2</v>
      </c>
      <c r="H68" s="41"/>
      <c r="I68" s="87">
        <f t="shared" ref="I68:I74" si="11">I67+1</f>
        <v>2037</v>
      </c>
      <c r="J68" s="41">
        <v>2.1000000000000001E-2</v>
      </c>
    </row>
    <row r="69" spans="3:14">
      <c r="C69" s="87">
        <f t="shared" si="9"/>
        <v>2020</v>
      </c>
      <c r="D69" s="41">
        <v>1.9E-2</v>
      </c>
      <c r="E69" s="85"/>
      <c r="F69" s="87">
        <f t="shared" si="10"/>
        <v>2029</v>
      </c>
      <c r="G69" s="41">
        <v>2.3E-2</v>
      </c>
      <c r="H69" s="41"/>
      <c r="I69" s="87">
        <f t="shared" si="11"/>
        <v>2038</v>
      </c>
      <c r="J69" s="41">
        <v>2.1000000000000001E-2</v>
      </c>
    </row>
    <row r="70" spans="3:14">
      <c r="C70" s="87">
        <f t="shared" si="9"/>
        <v>2021</v>
      </c>
      <c r="D70" s="41">
        <v>0.02</v>
      </c>
      <c r="E70" s="85"/>
      <c r="F70" s="87">
        <f t="shared" si="10"/>
        <v>2030</v>
      </c>
      <c r="G70" s="41">
        <v>2.1999999999999999E-2</v>
      </c>
      <c r="H70" s="41"/>
      <c r="I70" s="87">
        <f t="shared" si="11"/>
        <v>2039</v>
      </c>
      <c r="J70" s="41">
        <v>2.1000000000000001E-2</v>
      </c>
    </row>
    <row r="71" spans="3:14">
      <c r="C71" s="87">
        <f t="shared" si="9"/>
        <v>2022</v>
      </c>
      <c r="D71" s="41">
        <v>2.5000000000000001E-2</v>
      </c>
      <c r="E71" s="85"/>
      <c r="F71" s="87">
        <f t="shared" si="10"/>
        <v>2031</v>
      </c>
      <c r="G71" s="41">
        <v>2.1999999999999999E-2</v>
      </c>
      <c r="H71" s="41"/>
      <c r="I71" s="87">
        <f t="shared" si="11"/>
        <v>2040</v>
      </c>
      <c r="J71" s="41">
        <v>2.1000000000000001E-2</v>
      </c>
    </row>
    <row r="72" spans="3:14" s="120" customFormat="1">
      <c r="C72" s="87">
        <f t="shared" si="9"/>
        <v>2023</v>
      </c>
      <c r="D72" s="41">
        <v>2.5000000000000001E-2</v>
      </c>
      <c r="E72" s="86"/>
      <c r="F72" s="87">
        <f t="shared" si="10"/>
        <v>2032</v>
      </c>
      <c r="G72" s="41">
        <v>2.1999999999999999E-2</v>
      </c>
      <c r="H72" s="41"/>
      <c r="I72" s="87">
        <f t="shared" si="11"/>
        <v>2041</v>
      </c>
      <c r="J72" s="41">
        <v>2.1000000000000001E-2</v>
      </c>
      <c r="N72" s="165"/>
    </row>
    <row r="73" spans="3:14" s="120" customFormat="1">
      <c r="C73" s="87">
        <f t="shared" si="9"/>
        <v>2024</v>
      </c>
      <c r="D73" s="41">
        <v>2.4E-2</v>
      </c>
      <c r="E73" s="86"/>
      <c r="F73" s="87">
        <f t="shared" si="10"/>
        <v>2033</v>
      </c>
      <c r="G73" s="41">
        <v>2.1000000000000001E-2</v>
      </c>
      <c r="H73" s="41"/>
      <c r="I73" s="87">
        <f t="shared" si="11"/>
        <v>2042</v>
      </c>
      <c r="J73" s="41">
        <v>2.1000000000000001E-2</v>
      </c>
      <c r="N73" s="165"/>
    </row>
    <row r="74" spans="3:14" s="120" customFormat="1">
      <c r="C74" s="87">
        <f t="shared" si="9"/>
        <v>2025</v>
      </c>
      <c r="D74" s="41">
        <v>2.3E-2</v>
      </c>
      <c r="E74" s="86"/>
      <c r="F74" s="87">
        <f t="shared" si="10"/>
        <v>2034</v>
      </c>
      <c r="G74" s="41">
        <v>2.1000000000000001E-2</v>
      </c>
      <c r="H74" s="41"/>
      <c r="I74" s="87">
        <f t="shared" si="11"/>
        <v>2043</v>
      </c>
      <c r="J74" s="41">
        <v>2.1000000000000001E-2</v>
      </c>
      <c r="N74" s="165"/>
    </row>
    <row r="75" spans="3:14" s="120" customFormat="1">
      <c r="N75" s="165"/>
    </row>
    <row r="76" spans="3:14" s="120" customFormat="1">
      <c r="N76" s="165"/>
    </row>
    <row r="93" spans="3:4">
      <c r="C93" s="151"/>
      <c r="D93" s="155"/>
    </row>
    <row r="94" spans="3:4">
      <c r="C94" s="151"/>
      <c r="D94" s="155"/>
    </row>
    <row r="95" spans="3:4">
      <c r="C95" s="151"/>
      <c r="D95" s="155"/>
    </row>
    <row r="96" spans="3:4">
      <c r="C96" s="151"/>
      <c r="D96" s="155"/>
    </row>
    <row r="97" spans="3:4">
      <c r="C97" s="151"/>
      <c r="D97" s="155"/>
    </row>
    <row r="98" spans="3:4">
      <c r="C98" s="151"/>
      <c r="D98" s="155"/>
    </row>
    <row r="99" spans="3:4">
      <c r="C99" s="151"/>
      <c r="D99" s="155"/>
    </row>
    <row r="100" spans="3:4">
      <c r="C100" s="151"/>
      <c r="D100" s="155"/>
    </row>
    <row r="101" spans="3:4">
      <c r="C101" s="151"/>
      <c r="D101" s="155"/>
    </row>
    <row r="102" spans="3:4">
      <c r="C102" s="151"/>
      <c r="D102" s="155"/>
    </row>
  </sheetData>
  <printOptions horizontalCentered="1"/>
  <pageMargins left="0.8" right="0.3" top="0.4" bottom="0.4" header="0.5" footer="0.2"/>
  <pageSetup scale="58" orientation="landscape" r:id="rId1"/>
  <headerFooter alignWithMargins="0"/>
  <rowBreaks count="1" manualBreakCount="1">
    <brk id="51" max="16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C102"/>
  <sheetViews>
    <sheetView zoomScale="80" zoomScaleNormal="80" workbookViewId="0">
      <selection activeCell="F23" sqref="F23"/>
    </sheetView>
  </sheetViews>
  <sheetFormatPr defaultColWidth="9.33203125" defaultRowHeight="13.2"/>
  <cols>
    <col min="1" max="1" width="13.33203125" style="118" customWidth="1"/>
    <col min="2" max="2" width="15" style="118" customWidth="1"/>
    <col min="3" max="3" width="12.33203125" style="118" bestFit="1" customWidth="1"/>
    <col min="4" max="4" width="19.77734375" style="118" customWidth="1"/>
    <col min="5" max="5" width="8.77734375" style="118" customWidth="1"/>
    <col min="6" max="6" width="13.44140625" style="118" customWidth="1"/>
    <col min="7" max="8" width="9.44140625" style="118" bestFit="1" customWidth="1"/>
    <col min="9" max="9" width="12.6640625" style="118" customWidth="1"/>
    <col min="10" max="10" width="14" style="118" customWidth="1"/>
    <col min="11" max="11" width="11.44140625" style="118" customWidth="1"/>
    <col min="12" max="12" width="3.109375" style="118" customWidth="1"/>
    <col min="13" max="13" width="15" style="118" hidden="1" customWidth="1"/>
    <col min="14" max="14" width="5.6640625" style="162" customWidth="1"/>
    <col min="15" max="15" width="9.33203125" style="118" customWidth="1"/>
    <col min="16" max="17" width="16" style="118" customWidth="1"/>
    <col min="18" max="18" width="18.109375" style="118" customWidth="1"/>
    <col min="19" max="19" width="9.33203125" style="118"/>
    <col min="20" max="20" width="22.33203125" style="118" customWidth="1"/>
    <col min="21" max="21" width="18.109375" style="118" customWidth="1"/>
    <col min="22" max="22" width="9.6640625" style="118" bestFit="1" customWidth="1"/>
    <col min="23" max="26" width="9.33203125" style="118"/>
    <col min="27" max="27" width="13.6640625" style="118" customWidth="1"/>
    <col min="28" max="28" width="12" style="118" bestFit="1" customWidth="1"/>
    <col min="29" max="16384" width="9.33203125" style="118"/>
  </cols>
  <sheetData>
    <row r="1" spans="2:26" ht="15.6">
      <c r="B1" s="116" t="s">
        <v>56</v>
      </c>
      <c r="C1" s="117"/>
      <c r="D1" s="117"/>
      <c r="E1" s="117"/>
      <c r="F1" s="117"/>
      <c r="G1" s="117"/>
      <c r="H1" s="117"/>
      <c r="I1" s="117"/>
      <c r="J1" s="117"/>
    </row>
    <row r="2" spans="2:26" ht="15.6">
      <c r="B2" s="116" t="s">
        <v>106</v>
      </c>
      <c r="C2" s="117"/>
      <c r="D2" s="117"/>
      <c r="E2" s="117"/>
      <c r="F2" s="117"/>
      <c r="G2" s="117"/>
      <c r="H2" s="117"/>
      <c r="I2" s="117"/>
      <c r="J2" s="117"/>
    </row>
    <row r="3" spans="2:26" ht="15.6">
      <c r="B3" s="116" t="str">
        <f>TEXT($C$63,"0%")&amp;" Capacity Factor"</f>
        <v>33% Capacity Factor</v>
      </c>
      <c r="C3" s="117"/>
      <c r="D3" s="117"/>
      <c r="E3" s="117"/>
      <c r="F3" s="117"/>
      <c r="G3" s="117"/>
      <c r="H3" s="117"/>
      <c r="I3" s="117"/>
      <c r="J3" s="117"/>
      <c r="R3" s="120"/>
    </row>
    <row r="4" spans="2:26">
      <c r="B4" s="119"/>
      <c r="C4" s="119"/>
      <c r="D4" s="119"/>
      <c r="E4" s="119"/>
      <c r="F4" s="119"/>
      <c r="G4" s="119"/>
      <c r="H4" s="119"/>
      <c r="I4" s="120"/>
      <c r="J4" s="120"/>
      <c r="K4" s="120"/>
      <c r="R4" s="120"/>
    </row>
    <row r="5" spans="2:26" ht="51.75" customHeight="1">
      <c r="B5" s="121" t="s">
        <v>0</v>
      </c>
      <c r="C5" s="122" t="s">
        <v>10</v>
      </c>
      <c r="D5" s="122" t="s">
        <v>11</v>
      </c>
      <c r="E5" s="122" t="s">
        <v>12</v>
      </c>
      <c r="F5" s="17" t="s">
        <v>91</v>
      </c>
      <c r="G5" s="122" t="s">
        <v>61</v>
      </c>
      <c r="H5" s="17" t="s">
        <v>13</v>
      </c>
      <c r="I5" s="122" t="s">
        <v>72</v>
      </c>
      <c r="J5" s="17" t="s">
        <v>52</v>
      </c>
      <c r="K5" s="122" t="s">
        <v>225</v>
      </c>
      <c r="M5" s="218"/>
      <c r="N5" s="218"/>
      <c r="P5" s="218"/>
      <c r="R5" s="280"/>
      <c r="T5" s="277"/>
      <c r="U5" s="278"/>
      <c r="V5" s="277"/>
      <c r="W5" s="278"/>
      <c r="X5" s="120"/>
      <c r="Y5" s="218"/>
      <c r="Z5" s="218"/>
    </row>
    <row r="6" spans="2:26" ht="24" customHeight="1">
      <c r="B6" s="123"/>
      <c r="C6" s="124" t="s">
        <v>8</v>
      </c>
      <c r="D6" s="125" t="s">
        <v>9</v>
      </c>
      <c r="E6" s="125" t="s">
        <v>9</v>
      </c>
      <c r="F6" s="125" t="s">
        <v>9</v>
      </c>
      <c r="G6" s="124" t="s">
        <v>31</v>
      </c>
      <c r="H6" s="18" t="s">
        <v>31</v>
      </c>
      <c r="I6" s="124" t="s">
        <v>31</v>
      </c>
      <c r="J6" s="19" t="s">
        <v>9</v>
      </c>
      <c r="K6" s="125" t="s">
        <v>9</v>
      </c>
      <c r="R6" s="281"/>
    </row>
    <row r="7" spans="2:26">
      <c r="C7" s="126" t="s">
        <v>1</v>
      </c>
      <c r="D7" s="126" t="s">
        <v>2</v>
      </c>
      <c r="E7" s="126" t="s">
        <v>3</v>
      </c>
      <c r="F7" s="126" t="s">
        <v>4</v>
      </c>
      <c r="G7" s="126" t="s">
        <v>5</v>
      </c>
      <c r="H7" s="126" t="s">
        <v>7</v>
      </c>
      <c r="I7" s="126" t="s">
        <v>22</v>
      </c>
      <c r="J7" s="126" t="s">
        <v>23</v>
      </c>
      <c r="K7" s="126" t="s">
        <v>24</v>
      </c>
      <c r="R7" s="120"/>
    </row>
    <row r="8" spans="2:26" ht="6" customHeight="1">
      <c r="K8" s="120"/>
      <c r="R8" s="120"/>
    </row>
    <row r="9" spans="2:26" ht="15.6">
      <c r="B9" s="43" t="str">
        <f>C52</f>
        <v>2019 IRP Utah South Solar with Storage - 33% Capacity Factor</v>
      </c>
      <c r="C9" s="120"/>
      <c r="E9" s="120"/>
      <c r="F9" s="120"/>
      <c r="G9" s="120"/>
      <c r="H9" s="120"/>
      <c r="I9" s="120"/>
      <c r="J9" s="120"/>
      <c r="K9" s="120"/>
      <c r="N9" s="118"/>
      <c r="R9" s="120"/>
    </row>
    <row r="10" spans="2:26">
      <c r="B10" s="127"/>
      <c r="C10" s="128"/>
      <c r="D10" s="129"/>
      <c r="E10" s="129"/>
      <c r="F10" s="129"/>
      <c r="G10" s="130"/>
      <c r="H10" s="130"/>
      <c r="I10" s="131"/>
      <c r="J10" s="131"/>
      <c r="K10" s="129"/>
      <c r="N10" s="163"/>
      <c r="R10" s="120"/>
    </row>
    <row r="11" spans="2:26">
      <c r="B11" s="127"/>
      <c r="C11" s="132"/>
      <c r="D11" s="129"/>
      <c r="E11" s="129"/>
      <c r="F11" s="129"/>
      <c r="G11" s="130"/>
      <c r="H11" s="129"/>
      <c r="I11" s="131"/>
      <c r="J11" s="131"/>
      <c r="K11" s="129"/>
      <c r="N11" s="118"/>
      <c r="R11" s="120"/>
    </row>
    <row r="12" spans="2:26">
      <c r="B12" s="136">
        <v>2018</v>
      </c>
      <c r="C12" s="137"/>
      <c r="D12" s="129"/>
      <c r="E12" s="149">
        <f>$C$56</f>
        <v>24.570618817436728</v>
      </c>
      <c r="F12" s="149"/>
      <c r="G12" s="131"/>
      <c r="H12" s="149">
        <f>$C$58</f>
        <v>0</v>
      </c>
      <c r="I12" s="131"/>
      <c r="J12" s="131"/>
      <c r="K12" s="129">
        <f>(D12+E12+F12)</f>
        <v>24.570618817436728</v>
      </c>
      <c r="L12" s="120"/>
      <c r="N12" s="118"/>
      <c r="R12" s="120"/>
      <c r="T12" s="162"/>
      <c r="U12" s="154"/>
      <c r="V12" s="275"/>
      <c r="W12" s="279"/>
      <c r="X12" s="279"/>
      <c r="Y12" s="275"/>
      <c r="Z12" s="275"/>
    </row>
    <row r="13" spans="2:26">
      <c r="B13" s="136">
        <f t="shared" ref="B13:B37" si="0">B12+1</f>
        <v>2019</v>
      </c>
      <c r="C13" s="137"/>
      <c r="D13" s="129"/>
      <c r="E13" s="129">
        <f t="shared" ref="E13:E37" si="1">ROUND(E12*(1+(IFERROR(INDEX($D$66:$D$74,MATCH($B13,$C$66:$C$74,0),1),0)+IFERROR(INDEX($G$66:$G$74,MATCH($B13,$F$66:$F$74,0),1),0)+IFERROR(INDEX($J$66:$J$74,MATCH($B13,$I$66:$I$74,0),1),0))),2)</f>
        <v>25.01</v>
      </c>
      <c r="F13" s="129"/>
      <c r="G13" s="131"/>
      <c r="H13" s="129">
        <f t="shared" ref="H13:H37" si="2">ROUND(H12*(1+(IFERROR(INDEX($D$66:$D$74,MATCH($B13,$C$66:$C$74,0),1),0)+IFERROR(INDEX($G$66:$G$74,MATCH($B13,$F$66:$F$74,0),1),0)+IFERROR(INDEX($J$66:$J$74,MATCH($B13,$I$66:$I$74,0),1),0))),2)</f>
        <v>0</v>
      </c>
      <c r="I13" s="131"/>
      <c r="J13" s="131"/>
      <c r="K13" s="129">
        <f t="shared" ref="K13:K37" si="3">(D13+E13+F13)</f>
        <v>25.01</v>
      </c>
      <c r="L13" s="120"/>
      <c r="N13" s="118"/>
      <c r="R13" s="120"/>
      <c r="V13" s="154"/>
      <c r="W13" s="279"/>
      <c r="Y13" s="154"/>
      <c r="Z13" s="154"/>
    </row>
    <row r="14" spans="2:26">
      <c r="B14" s="136">
        <f t="shared" si="0"/>
        <v>2020</v>
      </c>
      <c r="C14" s="137"/>
      <c r="D14" s="129"/>
      <c r="E14" s="129">
        <f t="shared" si="1"/>
        <v>25.49</v>
      </c>
      <c r="F14" s="129"/>
      <c r="G14" s="131"/>
      <c r="H14" s="129">
        <f t="shared" si="2"/>
        <v>0</v>
      </c>
      <c r="I14" s="131"/>
      <c r="J14" s="131"/>
      <c r="K14" s="129">
        <f t="shared" si="3"/>
        <v>25.49</v>
      </c>
      <c r="L14" s="120"/>
      <c r="N14" s="118"/>
      <c r="O14" s="133"/>
      <c r="P14" s="134"/>
      <c r="Q14" s="135"/>
      <c r="R14" s="120"/>
      <c r="V14" s="154"/>
      <c r="W14" s="279"/>
      <c r="Y14" s="154"/>
      <c r="Z14" s="154"/>
    </row>
    <row r="15" spans="2:26">
      <c r="B15" s="136">
        <f t="shared" si="0"/>
        <v>2021</v>
      </c>
      <c r="C15" s="137"/>
      <c r="D15" s="129"/>
      <c r="E15" s="129">
        <f t="shared" si="1"/>
        <v>26</v>
      </c>
      <c r="F15" s="129"/>
      <c r="G15" s="131"/>
      <c r="H15" s="129">
        <f t="shared" si="2"/>
        <v>0</v>
      </c>
      <c r="I15" s="131"/>
      <c r="J15" s="131"/>
      <c r="K15" s="129">
        <f t="shared" si="3"/>
        <v>26</v>
      </c>
      <c r="L15" s="120"/>
      <c r="N15" s="118"/>
      <c r="O15" s="276"/>
      <c r="P15" s="134"/>
      <c r="Q15" s="135"/>
      <c r="R15" s="120"/>
      <c r="V15" s="154"/>
      <c r="W15" s="279"/>
      <c r="Y15" s="154"/>
      <c r="Z15" s="154"/>
    </row>
    <row r="16" spans="2:26">
      <c r="B16" s="136">
        <f t="shared" si="0"/>
        <v>2022</v>
      </c>
      <c r="C16" s="137"/>
      <c r="D16" s="129"/>
      <c r="E16" s="129">
        <f t="shared" si="1"/>
        <v>26.65</v>
      </c>
      <c r="F16" s="129"/>
      <c r="G16" s="131"/>
      <c r="H16" s="129">
        <f t="shared" si="2"/>
        <v>0</v>
      </c>
      <c r="I16" s="131"/>
      <c r="J16" s="131"/>
      <c r="K16" s="129">
        <f t="shared" si="3"/>
        <v>26.65</v>
      </c>
      <c r="L16" s="120"/>
      <c r="N16" s="118"/>
      <c r="R16" s="120"/>
      <c r="V16" s="154"/>
      <c r="W16" s="279"/>
      <c r="Y16" s="154"/>
      <c r="Z16" s="154"/>
    </row>
    <row r="17" spans="2:28">
      <c r="B17" s="136">
        <f t="shared" si="0"/>
        <v>2023</v>
      </c>
      <c r="C17" s="137"/>
      <c r="D17" s="129"/>
      <c r="E17" s="129">
        <f t="shared" si="1"/>
        <v>27.32</v>
      </c>
      <c r="F17" s="129"/>
      <c r="G17" s="131"/>
      <c r="H17" s="129">
        <f t="shared" si="2"/>
        <v>0</v>
      </c>
      <c r="I17" s="131"/>
      <c r="J17" s="131"/>
      <c r="K17" s="129">
        <f t="shared" si="3"/>
        <v>27.32</v>
      </c>
      <c r="L17" s="120"/>
      <c r="N17" s="118"/>
      <c r="O17" s="133"/>
      <c r="R17" s="120"/>
      <c r="V17" s="154"/>
      <c r="W17" s="279"/>
      <c r="Y17" s="154"/>
      <c r="Z17" s="154"/>
    </row>
    <row r="18" spans="2:28">
      <c r="B18" s="136">
        <f t="shared" si="0"/>
        <v>2024</v>
      </c>
      <c r="C18" s="137"/>
      <c r="D18" s="129"/>
      <c r="E18" s="129">
        <f t="shared" si="1"/>
        <v>27.98</v>
      </c>
      <c r="F18" s="129"/>
      <c r="G18" s="131"/>
      <c r="H18" s="129">
        <f t="shared" si="2"/>
        <v>0</v>
      </c>
      <c r="I18" s="131"/>
      <c r="J18" s="131"/>
      <c r="K18" s="129">
        <f t="shared" si="3"/>
        <v>27.98</v>
      </c>
      <c r="L18" s="120"/>
      <c r="N18" s="118"/>
      <c r="P18" s="285"/>
      <c r="Q18" s="154"/>
      <c r="R18" s="120"/>
      <c r="T18" s="162"/>
      <c r="U18" s="154"/>
      <c r="V18" s="154"/>
      <c r="W18" s="279"/>
      <c r="X18" s="154"/>
      <c r="Y18" s="154"/>
      <c r="Z18" s="154"/>
      <c r="AA18" s="284"/>
      <c r="AB18" s="284"/>
    </row>
    <row r="19" spans="2:28">
      <c r="B19" s="136">
        <f t="shared" si="0"/>
        <v>2025</v>
      </c>
      <c r="C19" s="137"/>
      <c r="D19" s="129"/>
      <c r="E19" s="129">
        <f t="shared" si="1"/>
        <v>28.62</v>
      </c>
      <c r="F19" s="129"/>
      <c r="G19" s="131"/>
      <c r="H19" s="129">
        <f t="shared" si="2"/>
        <v>0</v>
      </c>
      <c r="I19" s="131"/>
      <c r="J19" s="131"/>
      <c r="K19" s="129">
        <f t="shared" si="3"/>
        <v>28.62</v>
      </c>
      <c r="L19" s="120"/>
      <c r="N19" s="118"/>
      <c r="R19" s="120"/>
      <c r="T19" s="162"/>
      <c r="U19" s="154"/>
      <c r="V19" s="154"/>
      <c r="W19" s="279"/>
      <c r="X19" s="154"/>
      <c r="Y19" s="154"/>
      <c r="Z19" s="154"/>
    </row>
    <row r="20" spans="2:28">
      <c r="B20" s="136">
        <f t="shared" si="0"/>
        <v>2026</v>
      </c>
      <c r="C20" s="137"/>
      <c r="D20" s="129"/>
      <c r="E20" s="129">
        <f t="shared" si="1"/>
        <v>29.28</v>
      </c>
      <c r="F20" s="129"/>
      <c r="G20" s="131"/>
      <c r="H20" s="129">
        <f t="shared" si="2"/>
        <v>0</v>
      </c>
      <c r="I20" s="131"/>
      <c r="J20" s="131"/>
      <c r="K20" s="129">
        <f t="shared" si="3"/>
        <v>29.28</v>
      </c>
      <c r="L20" s="120"/>
      <c r="N20" s="118"/>
      <c r="R20" s="161"/>
      <c r="T20" s="162"/>
      <c r="U20" s="154"/>
      <c r="V20" s="154"/>
      <c r="W20" s="279"/>
      <c r="X20" s="154"/>
      <c r="Y20" s="154"/>
      <c r="Z20" s="154"/>
    </row>
    <row r="21" spans="2:28">
      <c r="B21" s="136">
        <f t="shared" si="0"/>
        <v>2027</v>
      </c>
      <c r="C21" s="137"/>
      <c r="D21" s="129"/>
      <c r="E21" s="129">
        <f t="shared" si="1"/>
        <v>29.95</v>
      </c>
      <c r="F21" s="129"/>
      <c r="G21" s="131"/>
      <c r="H21" s="129">
        <f t="shared" si="2"/>
        <v>0</v>
      </c>
      <c r="I21" s="131"/>
      <c r="J21" s="131"/>
      <c r="K21" s="129">
        <f t="shared" si="3"/>
        <v>29.95</v>
      </c>
      <c r="L21" s="120"/>
      <c r="N21" s="118"/>
      <c r="R21" s="161"/>
      <c r="T21" s="162"/>
      <c r="U21" s="154"/>
      <c r="V21" s="154"/>
      <c r="W21" s="279"/>
      <c r="X21" s="154"/>
      <c r="Y21" s="154"/>
      <c r="Z21" s="154"/>
    </row>
    <row r="22" spans="2:28">
      <c r="B22" s="136">
        <f t="shared" si="0"/>
        <v>2028</v>
      </c>
      <c r="C22" s="137"/>
      <c r="D22" s="129"/>
      <c r="E22" s="129">
        <f t="shared" si="1"/>
        <v>30.64</v>
      </c>
      <c r="F22" s="129"/>
      <c r="G22" s="131"/>
      <c r="H22" s="129">
        <f t="shared" si="2"/>
        <v>0</v>
      </c>
      <c r="I22" s="131"/>
      <c r="J22" s="131"/>
      <c r="K22" s="129">
        <f t="shared" si="3"/>
        <v>30.64</v>
      </c>
      <c r="L22" s="120"/>
      <c r="N22" s="118"/>
      <c r="R22" s="161"/>
      <c r="T22" s="162"/>
      <c r="U22" s="154"/>
      <c r="V22" s="154"/>
      <c r="W22" s="279"/>
      <c r="X22" s="154"/>
      <c r="Y22" s="154"/>
      <c r="Z22" s="154"/>
    </row>
    <row r="23" spans="2:28">
      <c r="B23" s="136">
        <f t="shared" si="0"/>
        <v>2029</v>
      </c>
      <c r="C23" s="137"/>
      <c r="D23" s="129"/>
      <c r="E23" s="129">
        <f t="shared" si="1"/>
        <v>31.34</v>
      </c>
      <c r="F23" s="129"/>
      <c r="G23" s="131"/>
      <c r="H23" s="129">
        <f t="shared" si="2"/>
        <v>0</v>
      </c>
      <c r="I23" s="131"/>
      <c r="J23" s="131"/>
      <c r="K23" s="129">
        <f t="shared" si="3"/>
        <v>31.34</v>
      </c>
      <c r="L23" s="120"/>
      <c r="N23" s="118"/>
      <c r="R23" s="161"/>
      <c r="T23" s="162"/>
      <c r="U23" s="154"/>
      <c r="V23" s="154"/>
      <c r="W23" s="279"/>
      <c r="X23" s="154"/>
      <c r="Y23" s="154"/>
      <c r="Z23" s="154"/>
    </row>
    <row r="24" spans="2:28">
      <c r="B24" s="136">
        <f t="shared" si="0"/>
        <v>2030</v>
      </c>
      <c r="C24" s="344">
        <v>1208.8</v>
      </c>
      <c r="D24" s="129">
        <f>C24*$C$62</f>
        <v>81.594000000000008</v>
      </c>
      <c r="E24" s="129">
        <f t="shared" si="1"/>
        <v>32.03</v>
      </c>
      <c r="F24" s="129">
        <f>C60</f>
        <v>21.577297145999619</v>
      </c>
      <c r="G24" s="131">
        <f>(D24+E24+F24)/(8.76*$C$63)</f>
        <v>47.489040093431555</v>
      </c>
      <c r="H24" s="129">
        <f t="shared" si="2"/>
        <v>0</v>
      </c>
      <c r="I24" s="131">
        <f>(G24+H24)</f>
        <v>47.489040093431555</v>
      </c>
      <c r="J24" s="131">
        <f t="shared" ref="J24:J32" si="4">ROUND(I24*$C$63*8.76,2)</f>
        <v>135.19999999999999</v>
      </c>
      <c r="K24" s="129">
        <f t="shared" si="3"/>
        <v>135.20129714599963</v>
      </c>
      <c r="L24" s="120"/>
      <c r="N24" s="118"/>
      <c r="R24" s="161"/>
      <c r="T24" s="162"/>
      <c r="U24" s="154"/>
      <c r="V24" s="154"/>
      <c r="W24" s="279"/>
      <c r="X24" s="154"/>
      <c r="Y24" s="154"/>
      <c r="Z24" s="154"/>
    </row>
    <row r="25" spans="2:28">
      <c r="B25" s="136">
        <f t="shared" si="0"/>
        <v>2031</v>
      </c>
      <c r="C25" s="137"/>
      <c r="D25" s="129">
        <f t="shared" ref="D25:F37" si="5">ROUND(D24*(1+(IFERROR(INDEX($D$66:$D$74,MATCH($B25,$C$66:$C$74,0),1),0)+IFERROR(INDEX($G$66:$G$74,MATCH($B25,$F$66:$F$74,0),1),0)+IFERROR(INDEX($J$66:$J$74,MATCH($B25,$I$66:$I$74,0),1),0))),2)</f>
        <v>83.39</v>
      </c>
      <c r="E25" s="129">
        <f t="shared" si="1"/>
        <v>32.729999999999997</v>
      </c>
      <c r="F25" s="129">
        <f t="shared" si="5"/>
        <v>22.05</v>
      </c>
      <c r="G25" s="131">
        <f t="shared" ref="G25:G37" si="6">(D25+E25+F25)/(8.76*$C$63)</f>
        <v>48.531787846856346</v>
      </c>
      <c r="H25" s="129">
        <f t="shared" si="2"/>
        <v>0</v>
      </c>
      <c r="I25" s="131">
        <f t="shared" ref="I25:I37" si="7">(G25+H25)</f>
        <v>48.531787846856346</v>
      </c>
      <c r="J25" s="131">
        <f t="shared" si="4"/>
        <v>138.16999999999999</v>
      </c>
      <c r="K25" s="129">
        <f t="shared" si="3"/>
        <v>138.17000000000002</v>
      </c>
      <c r="L25" s="120"/>
      <c r="N25" s="118"/>
      <c r="R25" s="161"/>
      <c r="T25" s="162"/>
      <c r="U25" s="154"/>
      <c r="V25" s="154"/>
      <c r="W25" s="279"/>
      <c r="X25" s="154"/>
      <c r="Y25" s="154"/>
      <c r="Z25" s="154"/>
    </row>
    <row r="26" spans="2:28">
      <c r="B26" s="136">
        <f t="shared" si="0"/>
        <v>2032</v>
      </c>
      <c r="C26" s="137"/>
      <c r="D26" s="129">
        <f t="shared" si="5"/>
        <v>85.22</v>
      </c>
      <c r="E26" s="129">
        <f t="shared" si="1"/>
        <v>33.450000000000003</v>
      </c>
      <c r="F26" s="129">
        <f t="shared" si="5"/>
        <v>22.54</v>
      </c>
      <c r="G26" s="131">
        <f t="shared" si="6"/>
        <v>49.599578503688093</v>
      </c>
      <c r="H26" s="129">
        <f t="shared" si="2"/>
        <v>0</v>
      </c>
      <c r="I26" s="131">
        <f t="shared" si="7"/>
        <v>49.599578503688093</v>
      </c>
      <c r="J26" s="131">
        <f t="shared" si="4"/>
        <v>141.21</v>
      </c>
      <c r="K26" s="129">
        <f t="shared" si="3"/>
        <v>141.21</v>
      </c>
      <c r="L26" s="120"/>
      <c r="N26" s="118"/>
      <c r="R26" s="161"/>
      <c r="T26" s="162"/>
      <c r="U26" s="154"/>
      <c r="V26" s="154"/>
      <c r="W26" s="279"/>
      <c r="X26" s="154"/>
      <c r="Y26" s="154"/>
      <c r="Z26" s="154"/>
    </row>
    <row r="27" spans="2:28">
      <c r="B27" s="136">
        <f t="shared" si="0"/>
        <v>2033</v>
      </c>
      <c r="C27" s="137"/>
      <c r="D27" s="129">
        <f t="shared" si="5"/>
        <v>87.01</v>
      </c>
      <c r="E27" s="129">
        <f t="shared" si="1"/>
        <v>34.15</v>
      </c>
      <c r="F27" s="129">
        <f t="shared" si="5"/>
        <v>23.01</v>
      </c>
      <c r="G27" s="131">
        <f t="shared" si="6"/>
        <v>50.639269406392692</v>
      </c>
      <c r="H27" s="129">
        <f t="shared" si="2"/>
        <v>0</v>
      </c>
      <c r="I27" s="131">
        <f t="shared" si="7"/>
        <v>50.639269406392692</v>
      </c>
      <c r="J27" s="131">
        <f t="shared" si="4"/>
        <v>144.16999999999999</v>
      </c>
      <c r="K27" s="129">
        <f t="shared" si="3"/>
        <v>144.16999999999999</v>
      </c>
      <c r="L27" s="120"/>
      <c r="N27" s="118"/>
      <c r="R27" s="161"/>
      <c r="T27" s="162"/>
      <c r="U27" s="154"/>
      <c r="V27" s="154"/>
      <c r="W27" s="279"/>
      <c r="X27" s="154"/>
      <c r="Y27" s="154"/>
      <c r="Z27" s="154"/>
    </row>
    <row r="28" spans="2:28">
      <c r="B28" s="136">
        <f t="shared" si="0"/>
        <v>2034</v>
      </c>
      <c r="C28" s="137"/>
      <c r="D28" s="129">
        <f t="shared" si="5"/>
        <v>88.84</v>
      </c>
      <c r="E28" s="129">
        <f t="shared" si="1"/>
        <v>34.869999999999997</v>
      </c>
      <c r="F28" s="129">
        <f t="shared" si="5"/>
        <v>23.49</v>
      </c>
      <c r="G28" s="131">
        <f t="shared" si="6"/>
        <v>51.703547593958561</v>
      </c>
      <c r="H28" s="129">
        <f t="shared" si="2"/>
        <v>0</v>
      </c>
      <c r="I28" s="131">
        <f t="shared" si="7"/>
        <v>51.703547593958561</v>
      </c>
      <c r="J28" s="131">
        <f t="shared" si="4"/>
        <v>147.19999999999999</v>
      </c>
      <c r="K28" s="129">
        <f t="shared" si="3"/>
        <v>147.20000000000002</v>
      </c>
      <c r="L28" s="120"/>
      <c r="N28" s="118"/>
      <c r="R28" s="161"/>
      <c r="T28" s="162"/>
      <c r="U28" s="154"/>
      <c r="V28" s="154"/>
      <c r="W28" s="279"/>
      <c r="X28" s="154"/>
      <c r="Y28" s="154"/>
      <c r="Z28" s="154"/>
    </row>
    <row r="29" spans="2:28">
      <c r="B29" s="136">
        <f t="shared" si="0"/>
        <v>2035</v>
      </c>
      <c r="C29" s="137"/>
      <c r="D29" s="129">
        <f t="shared" si="5"/>
        <v>90.71</v>
      </c>
      <c r="E29" s="129">
        <f t="shared" si="1"/>
        <v>35.6</v>
      </c>
      <c r="F29" s="129">
        <f t="shared" si="5"/>
        <v>23.98</v>
      </c>
      <c r="G29" s="131">
        <f t="shared" si="6"/>
        <v>52.78890059711977</v>
      </c>
      <c r="H29" s="129">
        <f t="shared" si="2"/>
        <v>0</v>
      </c>
      <c r="I29" s="131">
        <f t="shared" si="7"/>
        <v>52.78890059711977</v>
      </c>
      <c r="J29" s="131">
        <f t="shared" si="4"/>
        <v>150.29</v>
      </c>
      <c r="K29" s="129">
        <f t="shared" si="3"/>
        <v>150.29</v>
      </c>
      <c r="L29" s="120"/>
      <c r="N29" s="118"/>
      <c r="R29" s="161"/>
      <c r="T29" s="162"/>
      <c r="U29" s="154"/>
      <c r="V29" s="154"/>
      <c r="W29" s="279"/>
      <c r="X29" s="154"/>
      <c r="Y29" s="154"/>
      <c r="Z29" s="154"/>
    </row>
    <row r="30" spans="2:28">
      <c r="B30" s="136">
        <f t="shared" si="0"/>
        <v>2036</v>
      </c>
      <c r="C30" s="137"/>
      <c r="D30" s="129">
        <f t="shared" si="5"/>
        <v>92.61</v>
      </c>
      <c r="E30" s="129">
        <f t="shared" si="1"/>
        <v>36.35</v>
      </c>
      <c r="F30" s="129">
        <f t="shared" si="5"/>
        <v>24.48</v>
      </c>
      <c r="G30" s="131">
        <f t="shared" si="6"/>
        <v>53.895328415876364</v>
      </c>
      <c r="H30" s="129">
        <f t="shared" si="2"/>
        <v>0</v>
      </c>
      <c r="I30" s="131">
        <f t="shared" si="7"/>
        <v>53.895328415876364</v>
      </c>
      <c r="J30" s="131">
        <f t="shared" si="4"/>
        <v>153.44</v>
      </c>
      <c r="K30" s="129">
        <f t="shared" si="3"/>
        <v>153.44</v>
      </c>
      <c r="L30" s="120"/>
      <c r="N30" s="118"/>
      <c r="R30" s="161"/>
      <c r="T30" s="162"/>
      <c r="U30" s="154"/>
      <c r="V30" s="154"/>
      <c r="W30" s="279"/>
      <c r="X30" s="154"/>
      <c r="Y30" s="154"/>
      <c r="Z30" s="154"/>
    </row>
    <row r="31" spans="2:28">
      <c r="B31" s="136">
        <f t="shared" si="0"/>
        <v>2037</v>
      </c>
      <c r="C31" s="137"/>
      <c r="D31" s="129">
        <f t="shared" si="5"/>
        <v>94.55</v>
      </c>
      <c r="E31" s="129">
        <f t="shared" si="1"/>
        <v>37.11</v>
      </c>
      <c r="F31" s="129">
        <f t="shared" si="5"/>
        <v>24.99</v>
      </c>
      <c r="G31" s="131">
        <f t="shared" si="6"/>
        <v>55.022831050228312</v>
      </c>
      <c r="H31" s="129">
        <f t="shared" si="2"/>
        <v>0</v>
      </c>
      <c r="I31" s="131">
        <f t="shared" si="7"/>
        <v>55.022831050228312</v>
      </c>
      <c r="J31" s="131">
        <f t="shared" si="4"/>
        <v>156.65</v>
      </c>
      <c r="K31" s="129">
        <f t="shared" si="3"/>
        <v>156.65</v>
      </c>
      <c r="L31" s="120"/>
      <c r="N31" s="118"/>
      <c r="R31" s="161"/>
      <c r="T31" s="162"/>
      <c r="U31" s="154"/>
      <c r="V31" s="154"/>
      <c r="W31" s="279"/>
      <c r="X31" s="154"/>
      <c r="Y31" s="154"/>
      <c r="Z31" s="154"/>
    </row>
    <row r="32" spans="2:28">
      <c r="B32" s="136">
        <f t="shared" si="0"/>
        <v>2038</v>
      </c>
      <c r="C32" s="137"/>
      <c r="D32" s="129">
        <f t="shared" si="5"/>
        <v>96.54</v>
      </c>
      <c r="E32" s="129">
        <f t="shared" si="1"/>
        <v>37.89</v>
      </c>
      <c r="F32" s="129">
        <f t="shared" si="5"/>
        <v>25.51</v>
      </c>
      <c r="G32" s="131">
        <f t="shared" si="6"/>
        <v>56.178433438707408</v>
      </c>
      <c r="H32" s="129">
        <f t="shared" si="2"/>
        <v>0</v>
      </c>
      <c r="I32" s="131">
        <f t="shared" si="7"/>
        <v>56.178433438707408</v>
      </c>
      <c r="J32" s="131">
        <f t="shared" si="4"/>
        <v>159.94</v>
      </c>
      <c r="K32" s="129">
        <f t="shared" si="3"/>
        <v>159.94</v>
      </c>
      <c r="L32" s="120"/>
      <c r="N32" s="118"/>
      <c r="R32" s="161"/>
      <c r="T32" s="162"/>
      <c r="U32" s="154"/>
      <c r="V32" s="154"/>
      <c r="W32" s="279"/>
      <c r="X32" s="154"/>
      <c r="Y32" s="154"/>
      <c r="Z32" s="154"/>
    </row>
    <row r="33" spans="2:29">
      <c r="B33" s="136">
        <f t="shared" si="0"/>
        <v>2039</v>
      </c>
      <c r="C33" s="137"/>
      <c r="D33" s="129">
        <f t="shared" si="5"/>
        <v>98.57</v>
      </c>
      <c r="E33" s="129">
        <f t="shared" si="1"/>
        <v>38.69</v>
      </c>
      <c r="F33" s="129">
        <f t="shared" si="5"/>
        <v>26.05</v>
      </c>
      <c r="G33" s="131">
        <f t="shared" si="6"/>
        <v>57.362135581313666</v>
      </c>
      <c r="H33" s="129">
        <f t="shared" si="2"/>
        <v>0</v>
      </c>
      <c r="I33" s="131">
        <f t="shared" si="7"/>
        <v>57.362135581313666</v>
      </c>
      <c r="J33" s="131">
        <f t="shared" ref="J33:J37" si="8">ROUND(I33*$C$63*8.76,2)</f>
        <v>163.31</v>
      </c>
      <c r="K33" s="129">
        <f t="shared" si="3"/>
        <v>163.31</v>
      </c>
      <c r="L33" s="120"/>
      <c r="N33" s="118"/>
      <c r="R33" s="120"/>
      <c r="AC33" s="282"/>
    </row>
    <row r="34" spans="2:29">
      <c r="B34" s="136">
        <f t="shared" si="0"/>
        <v>2040</v>
      </c>
      <c r="C34" s="137"/>
      <c r="D34" s="129">
        <f t="shared" si="5"/>
        <v>100.64</v>
      </c>
      <c r="E34" s="129">
        <f t="shared" si="1"/>
        <v>39.5</v>
      </c>
      <c r="F34" s="129">
        <f t="shared" si="5"/>
        <v>26.6</v>
      </c>
      <c r="G34" s="131">
        <f t="shared" si="6"/>
        <v>58.566912539515272</v>
      </c>
      <c r="H34" s="129">
        <f t="shared" si="2"/>
        <v>0</v>
      </c>
      <c r="I34" s="131">
        <f t="shared" si="7"/>
        <v>58.566912539515272</v>
      </c>
      <c r="J34" s="131">
        <f t="shared" si="8"/>
        <v>166.74</v>
      </c>
      <c r="K34" s="129">
        <f t="shared" si="3"/>
        <v>166.73999999999998</v>
      </c>
      <c r="L34" s="120"/>
      <c r="N34" s="118"/>
      <c r="R34" s="120"/>
      <c r="AC34" s="282"/>
    </row>
    <row r="35" spans="2:29">
      <c r="B35" s="136">
        <f t="shared" si="0"/>
        <v>2041</v>
      </c>
      <c r="C35" s="137"/>
      <c r="D35" s="129">
        <f t="shared" si="5"/>
        <v>102.75</v>
      </c>
      <c r="E35" s="129">
        <f t="shared" si="1"/>
        <v>40.33</v>
      </c>
      <c r="F35" s="129">
        <f t="shared" si="5"/>
        <v>27.16</v>
      </c>
      <c r="G35" s="131">
        <f t="shared" si="6"/>
        <v>59.796276782578147</v>
      </c>
      <c r="H35" s="129">
        <f t="shared" si="2"/>
        <v>0</v>
      </c>
      <c r="I35" s="131">
        <f t="shared" si="7"/>
        <v>59.796276782578147</v>
      </c>
      <c r="J35" s="131">
        <f t="shared" si="8"/>
        <v>170.24</v>
      </c>
      <c r="K35" s="129">
        <f t="shared" si="3"/>
        <v>170.23999999999998</v>
      </c>
      <c r="L35" s="120"/>
      <c r="N35" s="118"/>
      <c r="R35" s="120"/>
      <c r="AC35" s="282"/>
    </row>
    <row r="36" spans="2:29">
      <c r="B36" s="136">
        <f t="shared" si="0"/>
        <v>2042</v>
      </c>
      <c r="C36" s="137"/>
      <c r="D36" s="129">
        <f t="shared" si="5"/>
        <v>104.91</v>
      </c>
      <c r="E36" s="129">
        <f t="shared" si="1"/>
        <v>41.18</v>
      </c>
      <c r="F36" s="129">
        <f t="shared" si="5"/>
        <v>27.73</v>
      </c>
      <c r="G36" s="131">
        <f t="shared" si="6"/>
        <v>61.053740779768177</v>
      </c>
      <c r="H36" s="129">
        <f t="shared" si="2"/>
        <v>0</v>
      </c>
      <c r="I36" s="131">
        <f t="shared" si="7"/>
        <v>61.053740779768177</v>
      </c>
      <c r="J36" s="131">
        <f t="shared" si="8"/>
        <v>173.82</v>
      </c>
      <c r="K36" s="129">
        <f t="shared" si="3"/>
        <v>173.82</v>
      </c>
      <c r="L36" s="120"/>
      <c r="N36" s="118"/>
      <c r="R36" s="120"/>
      <c r="AC36" s="282"/>
    </row>
    <row r="37" spans="2:29">
      <c r="B37" s="136">
        <f t="shared" si="0"/>
        <v>2043</v>
      </c>
      <c r="C37" s="132"/>
      <c r="D37" s="129">
        <f t="shared" si="5"/>
        <v>107.11</v>
      </c>
      <c r="E37" s="129">
        <f t="shared" si="1"/>
        <v>42.04</v>
      </c>
      <c r="F37" s="129">
        <f t="shared" si="5"/>
        <v>28.31</v>
      </c>
      <c r="G37" s="131">
        <f t="shared" si="6"/>
        <v>62.332279592553569</v>
      </c>
      <c r="H37" s="129">
        <f t="shared" si="2"/>
        <v>0</v>
      </c>
      <c r="I37" s="131">
        <f t="shared" si="7"/>
        <v>62.332279592553569</v>
      </c>
      <c r="J37" s="131">
        <f t="shared" si="8"/>
        <v>177.46</v>
      </c>
      <c r="K37" s="129">
        <f t="shared" si="3"/>
        <v>177.46</v>
      </c>
      <c r="R37" s="120"/>
      <c r="AC37" s="282"/>
    </row>
    <row r="38" spans="2:29">
      <c r="B38" s="127"/>
      <c r="C38" s="132"/>
      <c r="D38" s="129"/>
      <c r="E38" s="129"/>
      <c r="F38" s="130"/>
      <c r="G38" s="129"/>
      <c r="H38" s="129"/>
      <c r="I38" s="131"/>
      <c r="J38" s="131"/>
      <c r="K38" s="138"/>
      <c r="R38" s="120"/>
      <c r="AC38" s="282"/>
    </row>
    <row r="39" spans="2:29">
      <c r="B39" s="127"/>
      <c r="C39" s="132"/>
      <c r="D39" s="129"/>
      <c r="E39" s="129"/>
      <c r="F39" s="130"/>
      <c r="G39" s="129"/>
      <c r="H39" s="129"/>
      <c r="I39" s="131"/>
      <c r="J39" s="131"/>
      <c r="K39" s="138"/>
      <c r="R39" s="120"/>
      <c r="AC39" s="282"/>
    </row>
    <row r="40" spans="2:29">
      <c r="B40" s="127"/>
      <c r="C40" s="132"/>
      <c r="D40" s="129"/>
      <c r="E40" s="129"/>
      <c r="F40" s="130"/>
      <c r="G40" s="129"/>
      <c r="H40" s="129"/>
      <c r="I40" s="131"/>
      <c r="J40" s="131"/>
      <c r="K40" s="138"/>
      <c r="R40" s="120"/>
      <c r="AC40" s="282"/>
    </row>
    <row r="41" spans="2:29">
      <c r="R41" s="120"/>
      <c r="AC41" s="282"/>
    </row>
    <row r="42" spans="2:29" ht="13.8">
      <c r="B42" s="139" t="s">
        <v>25</v>
      </c>
      <c r="C42" s="140"/>
      <c r="D42" s="140"/>
      <c r="E42" s="140"/>
      <c r="F42" s="140"/>
      <c r="G42" s="140"/>
      <c r="H42" s="140"/>
      <c r="R42" s="120"/>
      <c r="AC42" s="282"/>
    </row>
    <row r="43" spans="2:29">
      <c r="AC43" s="282"/>
    </row>
    <row r="44" spans="2:29">
      <c r="B44" s="118" t="s">
        <v>62</v>
      </c>
      <c r="C44" s="141" t="s">
        <v>63</v>
      </c>
      <c r="D44" s="142" t="s">
        <v>102</v>
      </c>
      <c r="AC44" s="282"/>
    </row>
    <row r="45" spans="2:29">
      <c r="C45" s="141" t="str">
        <f>C7</f>
        <v>(a)</v>
      </c>
      <c r="D45" s="118" t="s">
        <v>64</v>
      </c>
      <c r="AC45" s="282"/>
    </row>
    <row r="46" spans="2:29">
      <c r="C46" s="141" t="str">
        <f>D7</f>
        <v>(b)</v>
      </c>
      <c r="D46" s="131" t="str">
        <f>"= "&amp;C7&amp;" x "&amp;C62</f>
        <v>= (a) x 0.0675</v>
      </c>
      <c r="AC46" s="282"/>
    </row>
    <row r="47" spans="2:29">
      <c r="C47" s="141" t="str">
        <f>G7</f>
        <v>(e)</v>
      </c>
      <c r="D47" s="131" t="str">
        <f>"= ("&amp;$D$7&amp;" + "&amp;$E$7&amp;") /  (8.76 x "&amp;TEXT(C63,"0.0%")&amp;")"</f>
        <v>= ((b) + (c)) /  (8.76 x 32.5%)</v>
      </c>
      <c r="AC47" s="282"/>
    </row>
    <row r="48" spans="2:29">
      <c r="C48" s="141" t="str">
        <f>I7</f>
        <v>(g)</v>
      </c>
      <c r="D48" s="131" t="str">
        <f>"= "&amp;$G$7&amp;" + "&amp;$H$7</f>
        <v>= (e) + (f)</v>
      </c>
    </row>
    <row r="49" spans="2:25">
      <c r="C49" s="141" t="str">
        <f>K7</f>
        <v>(i)</v>
      </c>
      <c r="D49" s="85" t="str">
        <f>D44</f>
        <v>Plant Costs  - 2019 IRP Update - Table 6.1 &amp; 6.2</v>
      </c>
    </row>
    <row r="50" spans="2:25">
      <c r="C50" s="141"/>
      <c r="D50" s="131"/>
    </row>
    <row r="51" spans="2:25" ht="13.8" thickBot="1"/>
    <row r="52" spans="2:25" ht="13.8" thickBot="1">
      <c r="C52" s="42" t="str">
        <f>B2&amp;" - "&amp;B3</f>
        <v>2019 IRP Utah South Solar with Storage - 33% Capacity Factor</v>
      </c>
      <c r="D52" s="143"/>
      <c r="E52" s="143"/>
      <c r="F52" s="143"/>
      <c r="G52" s="143"/>
      <c r="H52" s="143"/>
      <c r="I52" s="144"/>
      <c r="J52" s="144"/>
      <c r="K52" s="145"/>
    </row>
    <row r="53" spans="2:25" ht="13.8" thickBot="1">
      <c r="C53" s="146" t="s">
        <v>65</v>
      </c>
      <c r="D53" s="147" t="s">
        <v>66</v>
      </c>
      <c r="E53" s="147"/>
      <c r="F53" s="147"/>
      <c r="G53" s="147"/>
      <c r="H53" s="147"/>
      <c r="I53" s="144"/>
      <c r="J53" s="144"/>
      <c r="K53" s="145"/>
    </row>
    <row r="54" spans="2:25">
      <c r="P54" s="118" t="s">
        <v>103</v>
      </c>
      <c r="Q54" s="279">
        <v>2030</v>
      </c>
    </row>
    <row r="55" spans="2:25">
      <c r="B55" s="85" t="s">
        <v>101</v>
      </c>
      <c r="C55" s="171">
        <v>1611.5125096665929</v>
      </c>
      <c r="D55" s="118" t="s">
        <v>64</v>
      </c>
      <c r="O55" s="283">
        <v>500</v>
      </c>
      <c r="P55" s="118" t="s">
        <v>32</v>
      </c>
      <c r="Q55" s="279" t="s">
        <v>174</v>
      </c>
      <c r="R55" s="279" t="s">
        <v>175</v>
      </c>
      <c r="T55" s="279" t="str">
        <f>$Q$55&amp;"Proposed Station Capital Costs"</f>
        <v>L_.US4_PVSProposed Station Capital Costs</v>
      </c>
    </row>
    <row r="56" spans="2:25">
      <c r="B56" s="85" t="s">
        <v>101</v>
      </c>
      <c r="C56" s="273">
        <v>24.570618817436728</v>
      </c>
      <c r="D56" s="118" t="s">
        <v>67</v>
      </c>
      <c r="R56" s="120"/>
      <c r="T56" s="279" t="str">
        <f>$Q$55&amp;"Proposed Station Fixed Costs"</f>
        <v>L_.US4_PVSProposed Station Fixed Costs</v>
      </c>
    </row>
    <row r="57" spans="2:25" ht="24" customHeight="1">
      <c r="B57" s="85"/>
      <c r="C57" s="275"/>
      <c r="D57" s="118" t="s">
        <v>105</v>
      </c>
      <c r="Q57" s="218" t="str">
        <f>Q55&amp;Q54</f>
        <v>L_.US4_PVS2030</v>
      </c>
      <c r="T57" s="279" t="str">
        <f>$Q$55&amp;"Proposed Station Variable O&amp;M Costs"</f>
        <v>L_.US4_PVSProposed Station Variable O&amp;M Costs</v>
      </c>
    </row>
    <row r="58" spans="2:25">
      <c r="B58" s="85" t="s">
        <v>101</v>
      </c>
      <c r="C58" s="273">
        <v>0</v>
      </c>
      <c r="D58" s="118" t="s">
        <v>68</v>
      </c>
      <c r="K58" s="120"/>
      <c r="L58" s="150"/>
      <c r="M58" s="52"/>
      <c r="N58" s="164"/>
      <c r="O58" s="52"/>
      <c r="P58" s="52"/>
      <c r="Q58" s="120" t="s">
        <v>234</v>
      </c>
      <c r="R58" s="120"/>
      <c r="T58" s="120"/>
      <c r="U58" s="120"/>
      <c r="V58" s="120"/>
      <c r="W58" s="120"/>
      <c r="X58" s="120"/>
      <c r="Y58" s="120"/>
    </row>
    <row r="59" spans="2:25">
      <c r="B59" s="85"/>
      <c r="C59" s="159"/>
      <c r="D59" s="118" t="s">
        <v>69</v>
      </c>
      <c r="I59" s="201" t="s">
        <v>90</v>
      </c>
      <c r="L59" s="152"/>
      <c r="M59" s="153"/>
      <c r="O59" s="151"/>
      <c r="P59" s="120"/>
      <c r="Q59" s="120"/>
      <c r="R59" s="120"/>
      <c r="T59" s="120"/>
      <c r="U59" s="120"/>
      <c r="V59" s="120"/>
      <c r="W59" s="120"/>
      <c r="X59" s="120"/>
      <c r="Y59" s="120"/>
    </row>
    <row r="60" spans="2:25">
      <c r="B60" s="366" t="str">
        <f>LEFT(RIGHT(INDEX('Table 3 TransCost'!$39:$39,1,MATCH(F60,'Table 3 TransCost'!$4:$4,0)),6),5)</f>
        <v>2030$</v>
      </c>
      <c r="C60" s="275">
        <f>INDEX('Table 3 TransCost'!$39:$39,1,MATCH(F60,'Table 3 TransCost'!$4:$4,0)+2)</f>
        <v>21.577297145999619</v>
      </c>
      <c r="D60" s="118" t="s">
        <v>219</v>
      </c>
      <c r="F60" s="279" t="s">
        <v>223</v>
      </c>
      <c r="K60" s="152"/>
      <c r="L60" s="152"/>
      <c r="M60" s="152"/>
      <c r="N60" s="165"/>
      <c r="O60" s="151"/>
      <c r="P60" s="120"/>
      <c r="Q60" s="120"/>
      <c r="R60" s="120"/>
      <c r="T60" s="120"/>
      <c r="U60" s="120"/>
      <c r="V60" s="120"/>
      <c r="W60" s="120"/>
      <c r="X60" s="120"/>
      <c r="Y60" s="120"/>
    </row>
    <row r="61" spans="2:25">
      <c r="B61" s="85"/>
      <c r="C61" s="204"/>
      <c r="K61" s="152"/>
      <c r="L61" s="152"/>
      <c r="M61" s="152"/>
      <c r="N61" s="165"/>
      <c r="O61" s="152"/>
      <c r="R61" s="120"/>
      <c r="T61" s="120"/>
      <c r="U61" s="120"/>
      <c r="V61" s="120"/>
      <c r="W61" s="120"/>
      <c r="X61" s="120"/>
      <c r="Y61" s="120"/>
    </row>
    <row r="62" spans="2:25" ht="13.8">
      <c r="C62" s="274">
        <v>6.7500000000000004E-2</v>
      </c>
      <c r="D62" s="118" t="s">
        <v>36</v>
      </c>
      <c r="E62" s="118" t="s">
        <v>109</v>
      </c>
      <c r="K62" s="156"/>
      <c r="L62" s="157"/>
      <c r="M62" s="157"/>
      <c r="O62" s="158"/>
    </row>
    <row r="63" spans="2:25">
      <c r="C63" s="212">
        <v>0.32500000000000001</v>
      </c>
      <c r="D63" s="118" t="s">
        <v>37</v>
      </c>
    </row>
    <row r="64" spans="2:25" ht="13.8" thickBot="1">
      <c r="D64" s="155"/>
    </row>
    <row r="65" spans="3:14" ht="13.8" thickBot="1">
      <c r="C65" s="40" t="str">
        <f>"Company Official Inflation Forecast Dated "&amp;TEXT('Table 4'!$H$5,"mmmm dd, yyyy")</f>
        <v>Company Official Inflation Forecast Dated December 31, 2019</v>
      </c>
      <c r="D65" s="143"/>
      <c r="E65" s="143"/>
      <c r="F65" s="143"/>
      <c r="G65" s="143"/>
      <c r="H65" s="143"/>
      <c r="I65" s="143"/>
      <c r="J65" s="143"/>
      <c r="K65" s="145"/>
    </row>
    <row r="66" spans="3:14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41"/>
      <c r="I66" s="87">
        <f>F74+1</f>
        <v>2035</v>
      </c>
      <c r="J66" s="41">
        <v>2.1000000000000001E-2</v>
      </c>
    </row>
    <row r="67" spans="3:14">
      <c r="C67" s="87">
        <f t="shared" ref="C67:C74" si="9">C66+1</f>
        <v>2018</v>
      </c>
      <c r="D67" s="41">
        <v>2.4E-2</v>
      </c>
      <c r="E67" s="85"/>
      <c r="F67" s="87">
        <f t="shared" ref="F67:F74" si="10">F66+1</f>
        <v>2027</v>
      </c>
      <c r="G67" s="41">
        <v>2.3E-2</v>
      </c>
      <c r="H67" s="41"/>
      <c r="I67" s="87">
        <f>I66+1</f>
        <v>2036</v>
      </c>
      <c r="J67" s="41">
        <v>2.1000000000000001E-2</v>
      </c>
    </row>
    <row r="68" spans="3:14">
      <c r="C68" s="87">
        <f t="shared" si="9"/>
        <v>2019</v>
      </c>
      <c r="D68" s="41">
        <v>1.7999999999999999E-2</v>
      </c>
      <c r="E68" s="85"/>
      <c r="F68" s="87">
        <f t="shared" si="10"/>
        <v>2028</v>
      </c>
      <c r="G68" s="41">
        <v>2.3E-2</v>
      </c>
      <c r="H68" s="41"/>
      <c r="I68" s="87">
        <f t="shared" ref="I68:I74" si="11">I67+1</f>
        <v>2037</v>
      </c>
      <c r="J68" s="41">
        <v>2.1000000000000001E-2</v>
      </c>
    </row>
    <row r="69" spans="3:14">
      <c r="C69" s="87">
        <f t="shared" si="9"/>
        <v>2020</v>
      </c>
      <c r="D69" s="41">
        <v>1.9E-2</v>
      </c>
      <c r="E69" s="85"/>
      <c r="F69" s="87">
        <f t="shared" si="10"/>
        <v>2029</v>
      </c>
      <c r="G69" s="41">
        <v>2.3E-2</v>
      </c>
      <c r="H69" s="41"/>
      <c r="I69" s="87">
        <f t="shared" si="11"/>
        <v>2038</v>
      </c>
      <c r="J69" s="41">
        <v>2.1000000000000001E-2</v>
      </c>
    </row>
    <row r="70" spans="3:14">
      <c r="C70" s="87">
        <f t="shared" si="9"/>
        <v>2021</v>
      </c>
      <c r="D70" s="41">
        <v>0.02</v>
      </c>
      <c r="E70" s="85"/>
      <c r="F70" s="87">
        <f t="shared" si="10"/>
        <v>2030</v>
      </c>
      <c r="G70" s="41">
        <v>2.1999999999999999E-2</v>
      </c>
      <c r="H70" s="41"/>
      <c r="I70" s="87">
        <f t="shared" si="11"/>
        <v>2039</v>
      </c>
      <c r="J70" s="41">
        <v>2.1000000000000001E-2</v>
      </c>
    </row>
    <row r="71" spans="3:14">
      <c r="C71" s="87">
        <f t="shared" si="9"/>
        <v>2022</v>
      </c>
      <c r="D71" s="41">
        <v>2.5000000000000001E-2</v>
      </c>
      <c r="E71" s="85"/>
      <c r="F71" s="87">
        <f t="shared" si="10"/>
        <v>2031</v>
      </c>
      <c r="G71" s="41">
        <v>2.1999999999999999E-2</v>
      </c>
      <c r="H71" s="41"/>
      <c r="I71" s="87">
        <f t="shared" si="11"/>
        <v>2040</v>
      </c>
      <c r="J71" s="41">
        <v>2.1000000000000001E-2</v>
      </c>
    </row>
    <row r="72" spans="3:14" s="120" customFormat="1">
      <c r="C72" s="87">
        <f t="shared" si="9"/>
        <v>2023</v>
      </c>
      <c r="D72" s="41">
        <v>2.5000000000000001E-2</v>
      </c>
      <c r="E72" s="86"/>
      <c r="F72" s="87">
        <f t="shared" si="10"/>
        <v>2032</v>
      </c>
      <c r="G72" s="41">
        <v>2.1999999999999999E-2</v>
      </c>
      <c r="H72" s="41"/>
      <c r="I72" s="87">
        <f t="shared" si="11"/>
        <v>2041</v>
      </c>
      <c r="J72" s="41">
        <v>2.1000000000000001E-2</v>
      </c>
      <c r="N72" s="165"/>
    </row>
    <row r="73" spans="3:14" s="120" customFormat="1">
      <c r="C73" s="87">
        <f t="shared" si="9"/>
        <v>2024</v>
      </c>
      <c r="D73" s="41">
        <v>2.4E-2</v>
      </c>
      <c r="E73" s="86"/>
      <c r="F73" s="87">
        <f t="shared" si="10"/>
        <v>2033</v>
      </c>
      <c r="G73" s="41">
        <v>2.1000000000000001E-2</v>
      </c>
      <c r="H73" s="41"/>
      <c r="I73" s="87">
        <f t="shared" si="11"/>
        <v>2042</v>
      </c>
      <c r="J73" s="41">
        <v>2.1000000000000001E-2</v>
      </c>
      <c r="N73" s="165"/>
    </row>
    <row r="74" spans="3:14" s="120" customFormat="1">
      <c r="C74" s="87">
        <f t="shared" si="9"/>
        <v>2025</v>
      </c>
      <c r="D74" s="41">
        <v>2.3E-2</v>
      </c>
      <c r="E74" s="86"/>
      <c r="F74" s="87">
        <f t="shared" si="10"/>
        <v>2034</v>
      </c>
      <c r="G74" s="41">
        <v>2.1000000000000001E-2</v>
      </c>
      <c r="H74" s="41"/>
      <c r="I74" s="87">
        <f t="shared" si="11"/>
        <v>2043</v>
      </c>
      <c r="J74" s="41">
        <v>2.1000000000000001E-2</v>
      </c>
      <c r="N74" s="165"/>
    </row>
    <row r="75" spans="3:14" s="120" customFormat="1">
      <c r="N75" s="165"/>
    </row>
    <row r="76" spans="3:14" s="120" customFormat="1">
      <c r="N76" s="165"/>
    </row>
    <row r="93" spans="3:4">
      <c r="C93" s="151"/>
      <c r="D93" s="155"/>
    </row>
    <row r="94" spans="3:4">
      <c r="C94" s="151"/>
      <c r="D94" s="155"/>
    </row>
    <row r="95" spans="3:4">
      <c r="C95" s="151"/>
      <c r="D95" s="155"/>
    </row>
    <row r="96" spans="3:4">
      <c r="C96" s="151"/>
      <c r="D96" s="155"/>
    </row>
    <row r="97" spans="3:4">
      <c r="C97" s="151"/>
      <c r="D97" s="155"/>
    </row>
    <row r="98" spans="3:4">
      <c r="C98" s="151"/>
      <c r="D98" s="155"/>
    </row>
    <row r="99" spans="3:4">
      <c r="C99" s="151"/>
      <c r="D99" s="155"/>
    </row>
    <row r="100" spans="3:4">
      <c r="C100" s="151"/>
      <c r="D100" s="155"/>
    </row>
    <row r="101" spans="3:4">
      <c r="C101" s="151"/>
      <c r="D101" s="155"/>
    </row>
    <row r="102" spans="3:4">
      <c r="C102" s="151"/>
      <c r="D102" s="155"/>
    </row>
  </sheetData>
  <printOptions horizontalCentered="1"/>
  <pageMargins left="0.8" right="0.3" top="0.4" bottom="0.4" header="0.5" footer="0.2"/>
  <pageSetup scale="58" orientation="landscape" r:id="rId1"/>
  <headerFooter alignWithMargins="0"/>
  <rowBreaks count="1" manualBreakCount="1">
    <brk id="51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54</vt:i4>
      </vt:variant>
    </vt:vector>
  </HeadingPairs>
  <TitlesOfParts>
    <vt:vector size="73" baseType="lpstr">
      <vt:lpstr>Table 1</vt:lpstr>
      <vt:lpstr>Table 2</vt:lpstr>
      <vt:lpstr>Table 4</vt:lpstr>
      <vt:lpstr>Table3ACsummary</vt:lpstr>
      <vt:lpstr>Table 3 TransCost</vt:lpstr>
      <vt:lpstr>Table 3 UT CP Wind_2023</vt:lpstr>
      <vt:lpstr>Table 3 WYAE Wind_2024</vt:lpstr>
      <vt:lpstr>Table 3 PV wS UTS_2024</vt:lpstr>
      <vt:lpstr>Table 3 PV wS UTS_2030</vt:lpstr>
      <vt:lpstr>Table 3 PV wS UTN_2024</vt:lpstr>
      <vt:lpstr>Table 3 PV wS JB_2024</vt:lpstr>
      <vt:lpstr>Table 3 PV wS JB_2029</vt:lpstr>
      <vt:lpstr>Table 3 PV wS SO_2024</vt:lpstr>
      <vt:lpstr>Table 3 PV wS YK_2024</vt:lpstr>
      <vt:lpstr>Table 5</vt:lpstr>
      <vt:lpstr>Table 3 185 MW (NTN) 2026)</vt:lpstr>
      <vt:lpstr>Table 3 YK Wind wS_2029</vt:lpstr>
      <vt:lpstr>Table 3 ID Wind_2030</vt:lpstr>
      <vt:lpstr>Table 3 ID Wind wS_2032</vt:lpstr>
      <vt:lpstr>_200_SCCT_UtahN</vt:lpstr>
      <vt:lpstr>_200_SCCT_WYNE</vt:lpstr>
      <vt:lpstr>'Table 3 185 MW (NTN) 2026)'!_30_Geo_West</vt:lpstr>
      <vt:lpstr>'Table 3 TransCost'!_30_Geo_West</vt:lpstr>
      <vt:lpstr>_30_Geo_West</vt:lpstr>
      <vt:lpstr>'Table 3 185 MW (NTN) 2026)'!_436_CCCT_WestMain</vt:lpstr>
      <vt:lpstr>'Table 3 TransCost'!_436_CCCT_WestMain</vt:lpstr>
      <vt:lpstr>_436_CCCT_WestMain</vt:lpstr>
      <vt:lpstr>'Table 2'!_477_CCCT_WestMain</vt:lpstr>
      <vt:lpstr>_477_CCCT_WYNE</vt:lpstr>
      <vt:lpstr>'Table 2'!_635_CCCT_UtahS</vt:lpstr>
      <vt:lpstr>'Table 2'!_635_CCCT_WyoNE</vt:lpstr>
      <vt:lpstr>_774_Wind_IDGoshen</vt:lpstr>
      <vt:lpstr>_85_Wind_DJ_2031</vt:lpstr>
      <vt:lpstr>_UtahS_Solar_2031</vt:lpstr>
      <vt:lpstr>_UtahS_Solar_2032</vt:lpstr>
      <vt:lpstr>_UtahS_Solar_2033</vt:lpstr>
      <vt:lpstr>_UtahS_Solar_2034</vt:lpstr>
      <vt:lpstr>_UtahS_Solar_2035</vt:lpstr>
      <vt:lpstr>_UtahS_Solar_2036</vt:lpstr>
      <vt:lpstr>_Yakima_Solar_2028</vt:lpstr>
      <vt:lpstr>_Yakima_Solar_2029</vt:lpstr>
      <vt:lpstr>_Yakima_Solar_2031</vt:lpstr>
      <vt:lpstr>_Yakima_Solar_2032</vt:lpstr>
      <vt:lpstr>_Yakima_Solar_2033</vt:lpstr>
      <vt:lpstr>_Yakima_Solar_2034</vt:lpstr>
      <vt:lpstr>Discount_Rate</vt:lpstr>
      <vt:lpstr>'Table 1'!Print_Area</vt:lpstr>
      <vt:lpstr>'Table 2'!Print_Area</vt:lpstr>
      <vt:lpstr>'Table 3 185 MW (NTN) 2026)'!Print_Area</vt:lpstr>
      <vt:lpstr>'Table 3 ID Wind wS_2032'!Print_Area</vt:lpstr>
      <vt:lpstr>'Table 3 ID Wind_2030'!Print_Area</vt:lpstr>
      <vt:lpstr>'Table 3 PV wS JB_2024'!Print_Area</vt:lpstr>
      <vt:lpstr>'Table 3 PV wS JB_2029'!Print_Area</vt:lpstr>
      <vt:lpstr>'Table 3 PV wS SO_2024'!Print_Area</vt:lpstr>
      <vt:lpstr>'Table 3 PV wS UTN_2024'!Print_Area</vt:lpstr>
      <vt:lpstr>'Table 3 PV wS UTS_2024'!Print_Area</vt:lpstr>
      <vt:lpstr>'Table 3 PV wS UTS_2030'!Print_Area</vt:lpstr>
      <vt:lpstr>'Table 3 PV wS YK_2024'!Print_Area</vt:lpstr>
      <vt:lpstr>'Table 3 TransCost'!Print_Area</vt:lpstr>
      <vt:lpstr>'Table 3 UT CP Wind_2023'!Print_Area</vt:lpstr>
      <vt:lpstr>'Table 3 WYAE Wind_2024'!Print_Area</vt:lpstr>
      <vt:lpstr>'Table 3 YK Wind wS_2029'!Print_Area</vt:lpstr>
      <vt:lpstr>'Table 4'!Print_Area</vt:lpstr>
      <vt:lpstr>'Table 5'!Print_Area</vt:lpstr>
      <vt:lpstr>Table3ACsummary!Print_Area</vt:lpstr>
      <vt:lpstr>'Table 2'!Print_Titles</vt:lpstr>
      <vt:lpstr>'Table 3 185 MW (NTN) 2026)'!Print_Titles</vt:lpstr>
      <vt:lpstr>'Table 2'!Study_Cap_Adj</vt:lpstr>
      <vt:lpstr>'Table 3 185 MW (NTN) 2026)'!Study_Cap_Adj</vt:lpstr>
      <vt:lpstr>'Table 3 TransCost'!Study_Cap_Adj</vt:lpstr>
      <vt:lpstr>Study_Cap_Adj</vt:lpstr>
      <vt:lpstr>Study_CF</vt:lpstr>
      <vt:lpstr>Study_MW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PacifiCorp</dc:creator>
  <cp:lastModifiedBy>Fred Nass</cp:lastModifiedBy>
  <cp:lastPrinted>2019-11-05T18:26:50Z</cp:lastPrinted>
  <dcterms:created xsi:type="dcterms:W3CDTF">2001-03-19T15:45:46Z</dcterms:created>
  <dcterms:modified xsi:type="dcterms:W3CDTF">2020-04-09T23:11:45Z</dcterms:modified>
</cp:coreProperties>
</file>