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activeTab="4"/>
  </bookViews>
  <sheets>
    <sheet name="MMR LNR Results" sheetId="4" r:id="rId1"/>
    <sheet name="UT WD Results" sheetId="5" r:id="rId2"/>
    <sheet name="P45" sheetId="1" r:id="rId3"/>
    <sheet name="PPUACW" sheetId="2" r:id="rId4"/>
    <sheet name="Summary Table" sheetId="3" r:id="rId5"/>
  </sheets>
  <externalReferences>
    <externalReference r:id="rId6"/>
    <externalReference r:id="rId7"/>
  </externalReferences>
  <definedNames>
    <definedName name="Discount_Rate">[1]ImportData!$H$5</definedName>
    <definedName name="RolloverDates">[2]Rollover!$C$5:$E$279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2" l="1"/>
  <c r="X15" i="5" l="1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 l="1"/>
  <c r="E1" i="4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E10" i="5"/>
  <c r="F17" i="5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E17" i="5"/>
  <c r="F18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 s="1"/>
  <c r="F9" i="5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U9" i="5" s="1"/>
  <c r="V9" i="5" s="1"/>
  <c r="W9" i="5" s="1"/>
  <c r="X9" i="5" s="1"/>
  <c r="G5" i="5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D4" i="5"/>
  <c r="B10" i="4"/>
  <c r="D3" i="4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C4" i="4" l="1"/>
  <c r="D10" i="5"/>
  <c r="Y15" i="5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E23" i="3" l="1"/>
  <c r="E27" i="3"/>
  <c r="E15" i="3"/>
  <c r="E29" i="3"/>
  <c r="E28" i="3"/>
  <c r="E26" i="3"/>
  <c r="E25" i="3"/>
  <c r="E24" i="3"/>
  <c r="X12" i="3" l="1"/>
  <c r="G12" i="3"/>
  <c r="U12" i="3"/>
  <c r="M12" i="3"/>
  <c r="W12" i="3"/>
  <c r="Q12" i="3"/>
  <c r="S12" i="3"/>
  <c r="R12" i="3"/>
  <c r="J12" i="3"/>
  <c r="Z12" i="3"/>
  <c r="Y12" i="3"/>
  <c r="K12" i="3"/>
  <c r="S20" i="3" l="1"/>
  <c r="H12" i="3"/>
  <c r="I12" i="3"/>
  <c r="N12" i="3"/>
  <c r="R20" i="3"/>
  <c r="T12" i="3"/>
  <c r="J20" i="3"/>
  <c r="U20" i="3"/>
  <c r="Z20" i="3"/>
  <c r="O12" i="3"/>
  <c r="V12" i="3"/>
  <c r="P12" i="3"/>
  <c r="L12" i="3"/>
  <c r="K20" i="3" l="1"/>
  <c r="M20" i="3"/>
  <c r="W20" i="3"/>
  <c r="Y20" i="3"/>
  <c r="E12" i="3"/>
  <c r="H20" i="3"/>
  <c r="Q20" i="3"/>
  <c r="N20" i="3"/>
  <c r="P20" i="3"/>
  <c r="V20" i="3"/>
  <c r="X20" i="3"/>
  <c r="L20" i="3"/>
  <c r="O20" i="3"/>
  <c r="T20" i="3"/>
  <c r="I20" i="3"/>
  <c r="G20" i="3" l="1"/>
  <c r="E20" i="3" s="1"/>
  <c r="H11" i="3" l="1"/>
  <c r="G14" i="3"/>
  <c r="G11" i="3"/>
  <c r="I14" i="3"/>
  <c r="G13" i="3"/>
  <c r="G21" i="3"/>
  <c r="H13" i="3"/>
  <c r="H21" i="3"/>
  <c r="J13" i="3"/>
  <c r="J21" i="3"/>
  <c r="I13" i="3"/>
  <c r="I21" i="3"/>
  <c r="H14" i="3"/>
  <c r="J14" i="3"/>
  <c r="J11" i="3"/>
  <c r="I11" i="3"/>
  <c r="I16" i="3" l="1"/>
  <c r="J16" i="3"/>
  <c r="K13" i="3"/>
  <c r="K21" i="3"/>
  <c r="K11" i="3"/>
  <c r="K14" i="3"/>
  <c r="G16" i="3"/>
  <c r="H16" i="3"/>
  <c r="L11" i="3" l="1"/>
  <c r="L13" i="3"/>
  <c r="L21" i="3"/>
  <c r="K16" i="3"/>
  <c r="L14" i="3"/>
  <c r="M11" i="3" l="1"/>
  <c r="M13" i="3"/>
  <c r="M21" i="3"/>
  <c r="L16" i="3"/>
  <c r="M14" i="3"/>
  <c r="N14" i="3" l="1"/>
  <c r="N11" i="3"/>
  <c r="N13" i="3"/>
  <c r="N21" i="3"/>
  <c r="M16" i="3"/>
  <c r="O11" i="3" l="1"/>
  <c r="N16" i="3"/>
  <c r="O13" i="3"/>
  <c r="O21" i="3"/>
  <c r="O14" i="3"/>
  <c r="P14" i="3" l="1"/>
  <c r="P13" i="3"/>
  <c r="P21" i="3"/>
  <c r="P11" i="3"/>
  <c r="O16" i="3"/>
  <c r="Q13" i="3" l="1"/>
  <c r="Q21" i="3"/>
  <c r="Q14" i="3"/>
  <c r="Q11" i="3"/>
  <c r="P16" i="3"/>
  <c r="Q16" i="3" l="1"/>
  <c r="R11" i="3"/>
  <c r="R14" i="3"/>
  <c r="R21" i="3"/>
  <c r="R13" i="3"/>
  <c r="S13" i="3" l="1"/>
  <c r="S21" i="3"/>
  <c r="S14" i="3"/>
  <c r="R16" i="3"/>
  <c r="S11" i="3"/>
  <c r="S16" i="3" l="1"/>
  <c r="T11" i="3"/>
  <c r="T14" i="3"/>
  <c r="T13" i="3"/>
  <c r="T21" i="3"/>
  <c r="T16" i="3" l="1"/>
  <c r="U11" i="3"/>
  <c r="U13" i="3"/>
  <c r="U21" i="3"/>
  <c r="U14" i="3"/>
  <c r="V13" i="3" l="1"/>
  <c r="V21" i="3"/>
  <c r="V11" i="3"/>
  <c r="U16" i="3"/>
  <c r="V14" i="3"/>
  <c r="V16" i="3" l="1"/>
  <c r="W11" i="3"/>
  <c r="W14" i="3"/>
  <c r="W13" i="3"/>
  <c r="W21" i="3"/>
  <c r="W16" i="3" l="1"/>
  <c r="X14" i="3"/>
  <c r="X11" i="3"/>
  <c r="X13" i="3"/>
  <c r="X21" i="3"/>
  <c r="X16" i="3" l="1"/>
  <c r="Y11" i="3"/>
  <c r="Y13" i="3"/>
  <c r="Y21" i="3"/>
  <c r="Y14" i="3"/>
  <c r="Y16" i="3" l="1"/>
  <c r="Z14" i="3"/>
  <c r="E14" i="3" s="1"/>
  <c r="Z21" i="3"/>
  <c r="E21" i="3" s="1"/>
  <c r="Z13" i="3"/>
  <c r="E13" i="3" s="1"/>
  <c r="Z11" i="3"/>
  <c r="Z16" i="3" l="1"/>
  <c r="E16" i="3" s="1"/>
  <c r="E11" i="3"/>
  <c r="I22" i="3" l="1"/>
  <c r="G22" i="3" l="1"/>
  <c r="G19" i="3" l="1"/>
  <c r="I19" i="3" l="1"/>
  <c r="I30" i="3" s="1"/>
  <c r="I32" i="3" s="1"/>
  <c r="G30" i="3"/>
  <c r="G32" i="3" s="1"/>
  <c r="K22" i="3"/>
  <c r="H22" i="3"/>
  <c r="J19" i="3"/>
  <c r="E11" i="5"/>
  <c r="L22" i="3" l="1"/>
  <c r="H19" i="3"/>
  <c r="E12" i="5"/>
  <c r="G37" i="3"/>
  <c r="G11" i="5" l="1"/>
  <c r="G12" i="5" s="1"/>
  <c r="G18" i="5" s="1"/>
  <c r="D4" i="4" s="1"/>
  <c r="L19" i="3"/>
  <c r="L30" i="3" s="1"/>
  <c r="L32" i="3" s="1"/>
  <c r="F11" i="5"/>
  <c r="H30" i="3"/>
  <c r="H32" i="3" s="1"/>
  <c r="J11" i="5" l="1"/>
  <c r="J12" i="5" s="1"/>
  <c r="J18" i="5" s="1"/>
  <c r="F12" i="5"/>
  <c r="N22" i="3"/>
  <c r="H37" i="3"/>
  <c r="I37" i="3"/>
  <c r="J22" i="3"/>
  <c r="N19" i="3"/>
  <c r="N30" i="3" l="1"/>
  <c r="N32" i="3" s="1"/>
  <c r="H11" i="5"/>
  <c r="G4" i="4"/>
  <c r="K19" i="3"/>
  <c r="J30" i="3"/>
  <c r="J32" i="3" s="1"/>
  <c r="P22" i="3" l="1"/>
  <c r="K30" i="3"/>
  <c r="K32" i="3" s="1"/>
  <c r="L37" i="3" s="1"/>
  <c r="H12" i="5"/>
  <c r="H18" i="5" s="1"/>
  <c r="L11" i="5"/>
  <c r="L12" i="5" s="1"/>
  <c r="L18" i="5" s="1"/>
  <c r="M22" i="3"/>
  <c r="J37" i="3"/>
  <c r="I11" i="5"/>
  <c r="I12" i="5" s="1"/>
  <c r="I18" i="5" s="1"/>
  <c r="F4" i="4" s="1"/>
  <c r="E4" i="4" l="1"/>
  <c r="G20" i="5"/>
  <c r="H20" i="5" s="1"/>
  <c r="I20" i="5" s="1"/>
  <c r="J20" i="5" s="1"/>
  <c r="G21" i="5"/>
  <c r="H21" i="5" s="1"/>
  <c r="I21" i="5" s="1"/>
  <c r="J21" i="5" s="1"/>
  <c r="K37" i="3"/>
  <c r="M19" i="3"/>
  <c r="Q22" i="3"/>
  <c r="I4" i="4"/>
  <c r="K11" i="5" l="1"/>
  <c r="O22" i="3"/>
  <c r="P19" i="3"/>
  <c r="P30" i="3" s="1"/>
  <c r="P32" i="3" s="1"/>
  <c r="R22" i="3"/>
  <c r="M30" i="3"/>
  <c r="M32" i="3" s="1"/>
  <c r="S22" i="3" l="1"/>
  <c r="O19" i="3"/>
  <c r="N37" i="3"/>
  <c r="M37" i="3"/>
  <c r="Q19" i="3"/>
  <c r="Q30" i="3" s="1"/>
  <c r="Q32" i="3" s="1"/>
  <c r="K12" i="5"/>
  <c r="K18" i="5" s="1"/>
  <c r="H4" i="4" s="1"/>
  <c r="N11" i="5" l="1"/>
  <c r="N12" i="5" s="1"/>
  <c r="N18" i="5" s="1"/>
  <c r="R19" i="3"/>
  <c r="R30" i="3" s="1"/>
  <c r="R32" i="3" s="1"/>
  <c r="M11" i="5"/>
  <c r="T22" i="3"/>
  <c r="K4" i="4"/>
  <c r="O30" i="3"/>
  <c r="O32" i="3" s="1"/>
  <c r="O11" i="5" l="1"/>
  <c r="O12" i="5" s="1"/>
  <c r="O18" i="5" s="1"/>
  <c r="L4" i="4" s="1"/>
  <c r="S19" i="3"/>
  <c r="S30" i="3" s="1"/>
  <c r="S32" i="3" s="1"/>
  <c r="S37" i="3" s="1"/>
  <c r="Q37" i="3"/>
  <c r="R37" i="3"/>
  <c r="O37" i="3"/>
  <c r="P37" i="3"/>
  <c r="M12" i="5"/>
  <c r="M18" i="5" s="1"/>
  <c r="J4" i="4" s="1"/>
  <c r="U22" i="3"/>
  <c r="P11" i="5" l="1"/>
  <c r="P12" i="5" s="1"/>
  <c r="P18" i="5" s="1"/>
  <c r="M4" i="4" s="1"/>
  <c r="V22" i="3"/>
  <c r="U19" i="3"/>
  <c r="U30" i="3" s="1"/>
  <c r="U32" i="3" s="1"/>
  <c r="T19" i="3"/>
  <c r="T30" i="3" s="1"/>
  <c r="T32" i="3" s="1"/>
  <c r="T37" i="3" s="1"/>
  <c r="Q11" i="5" l="1"/>
  <c r="Q12" i="5" s="1"/>
  <c r="Q18" i="5" s="1"/>
  <c r="N4" i="4" s="1"/>
  <c r="R11" i="5"/>
  <c r="R12" i="5" s="1"/>
  <c r="R18" i="5" s="1"/>
  <c r="K20" i="5" s="1"/>
  <c r="W22" i="3"/>
  <c r="V19" i="3"/>
  <c r="V30" i="3" s="1"/>
  <c r="V32" i="3" s="1"/>
  <c r="V37" i="3" s="1"/>
  <c r="U37" i="3"/>
  <c r="S11" i="5" l="1"/>
  <c r="S12" i="5" s="1"/>
  <c r="S18" i="5" s="1"/>
  <c r="L20" i="5"/>
  <c r="M20" i="5" s="1"/>
  <c r="N20" i="5" s="1"/>
  <c r="O20" i="5" s="1"/>
  <c r="P20" i="5" s="1"/>
  <c r="Q20" i="5" s="1"/>
  <c r="R20" i="5" s="1"/>
  <c r="X22" i="3"/>
  <c r="O4" i="4"/>
  <c r="K21" i="5"/>
  <c r="L21" i="5" s="1"/>
  <c r="M21" i="5" s="1"/>
  <c r="N21" i="5" s="1"/>
  <c r="O21" i="5" s="1"/>
  <c r="P21" i="5" s="1"/>
  <c r="Q21" i="5" s="1"/>
  <c r="R21" i="5" s="1"/>
  <c r="S21" i="5" s="1"/>
  <c r="P4" i="4" l="1"/>
  <c r="W19" i="3"/>
  <c r="W30" i="3" s="1"/>
  <c r="W32" i="3" s="1"/>
  <c r="W37" i="3" s="1"/>
  <c r="T11" i="5"/>
  <c r="T12" i="5" s="1"/>
  <c r="T18" i="5" s="1"/>
  <c r="Y22" i="3"/>
  <c r="Q4" i="4" l="1"/>
  <c r="U11" i="5"/>
  <c r="U12" i="5" s="1"/>
  <c r="U18" i="5" s="1"/>
  <c r="X19" i="3"/>
  <c r="X30" i="3" s="1"/>
  <c r="X32" i="3" s="1"/>
  <c r="X37" i="3" s="1"/>
  <c r="R4" i="4" l="1"/>
  <c r="Y19" i="3"/>
  <c r="Y30" i="3" s="1"/>
  <c r="Y32" i="3" s="1"/>
  <c r="Y37" i="3" s="1"/>
  <c r="V11" i="5" l="1"/>
  <c r="V12" i="5" s="1"/>
  <c r="V18" i="5" s="1"/>
  <c r="S4" i="4" l="1"/>
  <c r="W11" i="5"/>
  <c r="W12" i="5" s="1"/>
  <c r="W18" i="5" s="1"/>
  <c r="T4" i="4" s="1"/>
  <c r="Z19" i="3"/>
  <c r="Z22" i="3"/>
  <c r="E22" i="3" s="1"/>
  <c r="Z30" i="3" l="1"/>
  <c r="Z32" i="3" s="1"/>
  <c r="E19" i="3"/>
  <c r="E30" i="3" s="1"/>
  <c r="X11" i="5"/>
  <c r="E32" i="3" l="1"/>
  <c r="Z37" i="3"/>
  <c r="X12" i="5"/>
  <c r="D11" i="5"/>
  <c r="D12" i="5" l="1"/>
  <c r="C10" i="4" s="1"/>
  <c r="X18" i="5"/>
  <c r="D22" i="5" s="1"/>
  <c r="U4" i="4" l="1"/>
  <c r="T21" i="5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21" i="5" s="1"/>
  <c r="AI21" i="5" s="1"/>
  <c r="AJ21" i="5" s="1"/>
  <c r="S20" i="5"/>
  <c r="G19" i="5"/>
  <c r="H19" i="5" l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AB19" i="5" s="1"/>
  <c r="AC19" i="5" s="1"/>
  <c r="AD19" i="5" s="1"/>
  <c r="AE19" i="5" s="1"/>
  <c r="AF19" i="5" s="1"/>
  <c r="AG19" i="5" s="1"/>
  <c r="AH19" i="5" s="1"/>
  <c r="AI19" i="5" s="1"/>
  <c r="AJ19" i="5" s="1"/>
  <c r="T20" i="5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AH20" i="5" s="1"/>
  <c r="AI20" i="5" s="1"/>
  <c r="AJ20" i="5" s="1"/>
  <c r="D23" i="5" l="1"/>
  <c r="D24" i="5"/>
  <c r="E24" i="5"/>
  <c r="E23" i="5"/>
  <c r="D10" i="4" s="1"/>
</calcChain>
</file>

<file path=xl/comments1.xml><?xml version="1.0" encoding="utf-8"?>
<comments xmlns="http://schemas.openxmlformats.org/spreadsheetml/2006/main">
  <authors>
    <author>EPM_JVD</author>
  </authors>
  <commentList>
    <comment ref="L31" authorId="0" shapeId="0">
      <text>
        <r>
          <rPr>
            <b/>
            <sz val="9"/>
            <color indexed="81"/>
            <rFont val="Tahoma"/>
            <family val="2"/>
          </rPr>
          <t>EPM_JVD:</t>
        </r>
        <r>
          <rPr>
            <sz val="9"/>
            <color indexed="81"/>
            <rFont val="Tahoma"/>
            <family val="2"/>
          </rPr>
          <t xml:space="preserve">
s/b 159
</t>
        </r>
      </text>
    </comment>
  </commentList>
</comments>
</file>

<file path=xl/sharedStrings.xml><?xml version="1.0" encoding="utf-8"?>
<sst xmlns="http://schemas.openxmlformats.org/spreadsheetml/2006/main" count="217" uniqueCount="100">
  <si>
    <t>PaR Repower (New)</t>
  </si>
  <si>
    <t>Retired</t>
  </si>
  <si>
    <t>$ Millions</t>
  </si>
  <si>
    <t>NPV</t>
  </si>
  <si>
    <t>Total</t>
  </si>
  <si>
    <t>Existing Station Decomm. Costs</t>
  </si>
  <si>
    <t>Proxy Generation Resource Non-Fuel Operating Costs</t>
  </si>
  <si>
    <t xml:space="preserve">  PaR Mean FOT</t>
  </si>
  <si>
    <t xml:space="preserve">  PaR Mean LT Contracts</t>
  </si>
  <si>
    <t xml:space="preserve">  PaR Mean VOM</t>
  </si>
  <si>
    <t xml:space="preserve">  PaR Mean Deficiency</t>
  </si>
  <si>
    <t>Total Net</t>
  </si>
  <si>
    <t>Proxy Generation Resource Fixed Costs</t>
  </si>
  <si>
    <t xml:space="preserve">  Existing Station Fixed Costs</t>
  </si>
  <si>
    <t xml:space="preserve">  Proposed Station Fixed Costs</t>
  </si>
  <si>
    <t xml:space="preserve">  Proposed Station Capital Costs</t>
  </si>
  <si>
    <t>Proxy Generation Resource Fuel Costs</t>
  </si>
  <si>
    <t xml:space="preserve">  PaR Mean Fuel</t>
  </si>
  <si>
    <t>DSM Costs</t>
  </si>
  <si>
    <t xml:space="preserve">  Existing DSM Program Capacity Costs  </t>
  </si>
  <si>
    <t xml:space="preserve">  Proposed DSM Program Capacity Costs</t>
  </si>
  <si>
    <t xml:space="preserve">  Proposed DSM Program Capital Costs</t>
  </si>
  <si>
    <t xml:space="preserve">  PaR Mean DSM</t>
  </si>
  <si>
    <t>Other System Emission Costs</t>
  </si>
  <si>
    <t xml:space="preserve">  PaR Mean Emissions  </t>
  </si>
  <si>
    <t>PaR Mean System Balancing</t>
  </si>
  <si>
    <t xml:space="preserve">  System Balancing Purchases</t>
  </si>
  <si>
    <t xml:space="preserve">  System Balancing Sales</t>
  </si>
  <si>
    <t xml:space="preserve">Transmission Costs  </t>
  </si>
  <si>
    <t xml:space="preserve">   Transmission SO Costs Fixed</t>
  </si>
  <si>
    <t>Check</t>
  </si>
  <si>
    <t>Total (with Operating Reserves)</t>
  </si>
  <si>
    <t>Fixed</t>
  </si>
  <si>
    <t>Variable</t>
  </si>
  <si>
    <t>Total (without Operating Reserves)</t>
  </si>
  <si>
    <t>PVRR(d) (Benefit)/Cost of Early Retirement
($m)</t>
  </si>
  <si>
    <t>DR</t>
  </si>
  <si>
    <t>Transmission Upgrade Cost</t>
  </si>
  <si>
    <t>Transmission Reinforcement Cost</t>
  </si>
  <si>
    <t>Total Rest of System</t>
  </si>
  <si>
    <t>Net (Benefit)/Cost</t>
  </si>
  <si>
    <t>Cross Check</t>
  </si>
  <si>
    <t>Market Purchases</t>
  </si>
  <si>
    <t>Market Sales</t>
  </si>
  <si>
    <t>Reserve/Energy Deficiency</t>
  </si>
  <si>
    <t>Fuel</t>
  </si>
  <si>
    <t>Long-Term Contracts</t>
  </si>
  <si>
    <t>Emissions</t>
  </si>
  <si>
    <t>Decomissioning</t>
  </si>
  <si>
    <t>Capital Rev. Req. and Fixed O&amp;M</t>
  </si>
  <si>
    <t>Variable O&amp;M</t>
  </si>
  <si>
    <t>Demand-Side Management</t>
  </si>
  <si>
    <t>Cost Savings from Retired Unit</t>
  </si>
  <si>
    <t>Total Net Cost Savings from Retired Unit</t>
  </si>
  <si>
    <t xml:space="preserve">   Transmission Reinforcement</t>
  </si>
  <si>
    <t>IHFRC</t>
  </si>
  <si>
    <t>Cumulative PVRR(d)</t>
  </si>
  <si>
    <t xml:space="preserve">  Remove Operating Reserve Credit</t>
  </si>
  <si>
    <t xml:space="preserve">  Granularity Cost-driver Adjustment</t>
  </si>
  <si>
    <t>Coal/Gas VOM Costs</t>
  </si>
  <si>
    <t xml:space="preserve">  Retired Coal/Gas</t>
  </si>
  <si>
    <t xml:space="preserve">  Other Coal/Gas</t>
  </si>
  <si>
    <t>Coal/Gas Existing Station Fixed Costs</t>
  </si>
  <si>
    <t>Coal/Gas Fuel and Start Costs</t>
  </si>
  <si>
    <t>Coal/Gas Unit - Emission Cost (CO2)</t>
  </si>
  <si>
    <t xml:space="preserve">  Line 1 Coal/Gas Operating Cost</t>
  </si>
  <si>
    <t xml:space="preserve">  Line 2 Coal/Gas Fixed Cost</t>
  </si>
  <si>
    <t xml:space="preserve">  Line 2 Coal/Gas Unit Fuel Costs</t>
  </si>
  <si>
    <t xml:space="preserve">  lines 3 Coal/Gas unit emission costs</t>
  </si>
  <si>
    <t>Coal/Gas Generation (GWH)</t>
  </si>
  <si>
    <t>Change in System Cost</t>
  </si>
  <si>
    <t>$/MWh</t>
  </si>
  <si>
    <t>PVRR(d)</t>
  </si>
  <si>
    <t>Levelized</t>
  </si>
  <si>
    <t>Nominal Discount Rate</t>
  </si>
  <si>
    <t>Inflation Rate</t>
  </si>
  <si>
    <t>Real Discount Rate</t>
  </si>
  <si>
    <t>$ million</t>
  </si>
  <si>
    <t>PVRR</t>
  </si>
  <si>
    <t>PaR Stochatic Mean System Costs (Base</t>
  </si>
  <si>
    <t>GWh</t>
  </si>
  <si>
    <t>Change in Wind MWh</t>
  </si>
  <si>
    <t>Nominal Capacity/Energy Benefits</t>
  </si>
  <si>
    <t>Levelized Capacity/Energy Benefits</t>
  </si>
  <si>
    <t>Levelized Capacity/Energy Benefits (Three-Tier)</t>
  </si>
  <si>
    <t>Levelized Capacity/Energy Benefits (Three-Tier-ALT)</t>
  </si>
  <si>
    <t>NPV of Nominal ($m)</t>
  </si>
  <si>
    <t>NPV of Levelized ($m)</t>
  </si>
  <si>
    <t>NPV of Levelized Three-Tier ($m)</t>
  </si>
  <si>
    <t>Energy Value</t>
  </si>
  <si>
    <t>aP19_GOWD</t>
  </si>
  <si>
    <t>PaR Stochastic Mean System Costs (GO Wind)</t>
  </si>
  <si>
    <t>VOM Integration, Wind + Solar</t>
  </si>
  <si>
    <t>Utah Wind 80 MW</t>
  </si>
  <si>
    <t>L1.US1_WD</t>
  </si>
  <si>
    <t>Jump in results in 2030 is related to the one year delay of the SCCT at Naughton of 185 MW</t>
  </si>
  <si>
    <t>Price Curve September 2018 Med Gas, No CO2</t>
  </si>
  <si>
    <t>MNR (Eng)</t>
  </si>
  <si>
    <t>No Early Retirements</t>
  </si>
  <si>
    <t>Net Replacement Cost compared to P45CNW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</si>
</sst>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_);\(&quot;$&quot;#,##0.0\)"/>
    <numFmt numFmtId="165" formatCode="0.0"/>
    <numFmt numFmtId="166" formatCode="0.0%"/>
    <numFmt numFmtId="167" formatCode="0_);[Red]\(0\)"/>
    <numFmt numFmtId="168" formatCode="0_);\(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1" applyFont="1"/>
    <xf numFmtId="0" fontId="6" fillId="0" borderId="0" xfId="1" applyFont="1" applyFill="1" applyBorder="1"/>
    <xf numFmtId="37" fontId="0" fillId="0" borderId="0" xfId="0" applyNumberFormat="1"/>
    <xf numFmtId="0" fontId="6" fillId="0" borderId="0" xfId="1" applyFont="1" applyAlignment="1">
      <alignment wrapText="1"/>
    </xf>
    <xf numFmtId="0" fontId="6" fillId="0" borderId="0" xfId="1" applyFont="1" applyBorder="1"/>
    <xf numFmtId="0" fontId="6" fillId="3" borderId="0" xfId="1" applyFont="1" applyFill="1"/>
    <xf numFmtId="0" fontId="0" fillId="3" borderId="0" xfId="0" applyFill="1"/>
    <xf numFmtId="0" fontId="8" fillId="0" borderId="0" xfId="1" applyFont="1"/>
    <xf numFmtId="0" fontId="0" fillId="0" borderId="0" xfId="0" applyBorder="1"/>
    <xf numFmtId="0" fontId="6" fillId="4" borderId="0" xfId="1" applyFont="1" applyFill="1"/>
    <xf numFmtId="0" fontId="6" fillId="0" borderId="0" xfId="1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10" fontId="0" fillId="0" borderId="4" xfId="0" applyNumberFormat="1" applyBorder="1" applyAlignment="1">
      <alignment horizontal="center"/>
    </xf>
    <xf numFmtId="5" fontId="0" fillId="0" borderId="0" xfId="0" applyNumberFormat="1"/>
    <xf numFmtId="0" fontId="0" fillId="0" borderId="5" xfId="0" applyBorder="1"/>
    <xf numFmtId="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/>
    <xf numFmtId="7" fontId="0" fillId="0" borderId="0" xfId="0" applyNumberFormat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Border="1"/>
    <xf numFmtId="5" fontId="0" fillId="0" borderId="0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5" fontId="0" fillId="0" borderId="12" xfId="0" applyNumberFormat="1" applyBorder="1"/>
    <xf numFmtId="0" fontId="0" fillId="0" borderId="13" xfId="0" applyBorder="1"/>
    <xf numFmtId="0" fontId="0" fillId="0" borderId="5" xfId="0" applyFill="1" applyBorder="1"/>
    <xf numFmtId="5" fontId="0" fillId="0" borderId="5" xfId="0" applyNumberFormat="1" applyFill="1" applyBorder="1" applyAlignment="1">
      <alignment horizontal="center"/>
    </xf>
    <xf numFmtId="0" fontId="0" fillId="0" borderId="10" xfId="0" applyFill="1" applyBorder="1"/>
    <xf numFmtId="164" fontId="0" fillId="0" borderId="5" xfId="0" applyNumberFormat="1" applyFill="1" applyBorder="1" applyAlignment="1">
      <alignment horizontal="center"/>
    </xf>
    <xf numFmtId="5" fontId="0" fillId="0" borderId="0" xfId="0" applyNumberFormat="1" applyBorder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6" fillId="3" borderId="0" xfId="1" applyFont="1" applyFill="1" applyAlignment="1">
      <alignment horizontal="left"/>
    </xf>
    <xf numFmtId="9" fontId="0" fillId="0" borderId="0" xfId="2" applyFont="1"/>
    <xf numFmtId="166" fontId="0" fillId="0" borderId="0" xfId="2" applyNumberFormat="1" applyFont="1"/>
    <xf numFmtId="167" fontId="3" fillId="2" borderId="2" xfId="0" applyNumberFormat="1" applyFont="1" applyFill="1" applyBorder="1"/>
    <xf numFmtId="167" fontId="3" fillId="2" borderId="3" xfId="0" applyNumberFormat="1" applyFont="1" applyFill="1" applyBorder="1"/>
    <xf numFmtId="0" fontId="5" fillId="0" borderId="0" xfId="0" applyFont="1"/>
    <xf numFmtId="0" fontId="3" fillId="2" borderId="1" xfId="0" applyFont="1" applyFill="1" applyBorder="1"/>
    <xf numFmtId="37" fontId="0" fillId="0" borderId="0" xfId="0" applyNumberFormat="1" applyFill="1"/>
    <xf numFmtId="37" fontId="7" fillId="0" borderId="0" xfId="0" quotePrefix="1" applyNumberFormat="1" applyFont="1" applyAlignment="1">
      <alignment horizontal="right"/>
    </xf>
    <xf numFmtId="37" fontId="7" fillId="0" borderId="0" xfId="0" quotePrefix="1" applyNumberFormat="1" applyFont="1" applyFill="1" applyAlignment="1">
      <alignment horizontal="right"/>
    </xf>
    <xf numFmtId="37" fontId="7" fillId="0" borderId="0" xfId="0" quotePrefix="1" applyNumberFormat="1" applyFont="1" applyBorder="1" applyAlignment="1">
      <alignment horizontal="right"/>
    </xf>
    <xf numFmtId="37" fontId="7" fillId="0" borderId="0" xfId="0" quotePrefix="1" applyNumberFormat="1" applyFont="1" applyBorder="1" applyAlignment="1">
      <alignment horizontal="center"/>
    </xf>
    <xf numFmtId="37" fontId="7" fillId="0" borderId="0" xfId="0" quotePrefix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8" fontId="0" fillId="0" borderId="0" xfId="0" applyNumberFormat="1"/>
    <xf numFmtId="166" fontId="0" fillId="0" borderId="0" xfId="0" applyNumberFormat="1"/>
    <xf numFmtId="0" fontId="2" fillId="0" borderId="0" xfId="0" applyFont="1"/>
    <xf numFmtId="10" fontId="0" fillId="0" borderId="4" xfId="0" applyNumberFormat="1" applyBorder="1"/>
    <xf numFmtId="0" fontId="10" fillId="0" borderId="0" xfId="0" applyFont="1"/>
    <xf numFmtId="10" fontId="0" fillId="0" borderId="4" xfId="2" applyNumberFormat="1" applyFont="1" applyBorder="1"/>
    <xf numFmtId="0" fontId="0" fillId="0" borderId="14" xfId="0" applyBorder="1"/>
    <xf numFmtId="10" fontId="0" fillId="0" borderId="0" xfId="2" applyNumberFormat="1" applyFont="1" applyBorder="1"/>
    <xf numFmtId="0" fontId="9" fillId="0" borderId="7" xfId="0" applyFont="1" applyBorder="1"/>
    <xf numFmtId="0" fontId="11" fillId="0" borderId="0" xfId="0" applyFont="1" applyBorder="1"/>
    <xf numFmtId="0" fontId="0" fillId="0" borderId="3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3" borderId="0" xfId="0" applyNumberForma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5" borderId="0" xfId="0" applyNumberFormat="1" applyFill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168" fontId="0" fillId="0" borderId="0" xfId="0" applyNumberFormat="1"/>
    <xf numFmtId="168" fontId="0" fillId="0" borderId="0" xfId="0" applyNumberFormat="1" applyFill="1"/>
    <xf numFmtId="168" fontId="0" fillId="0" borderId="2" xfId="0" applyNumberFormat="1" applyBorder="1"/>
    <xf numFmtId="168" fontId="0" fillId="0" borderId="2" xfId="0" applyNumberFormat="1" applyFill="1" applyBorder="1"/>
    <xf numFmtId="168" fontId="7" fillId="0" borderId="0" xfId="0" quotePrefix="1" applyNumberFormat="1" applyFont="1" applyAlignment="1">
      <alignment horizontal="right"/>
    </xf>
    <xf numFmtId="168" fontId="7" fillId="0" borderId="0" xfId="0" quotePrefix="1" applyNumberFormat="1" applyFont="1" applyFill="1" applyAlignment="1">
      <alignment horizontal="right"/>
    </xf>
    <xf numFmtId="168" fontId="7" fillId="0" borderId="0" xfId="0" quotePrefix="1" applyNumberFormat="1" applyFont="1" applyBorder="1" applyAlignment="1">
      <alignment horizontal="right"/>
    </xf>
    <xf numFmtId="168" fontId="0" fillId="0" borderId="0" xfId="0" applyNumberFormat="1" applyFill="1" applyBorder="1"/>
    <xf numFmtId="168" fontId="0" fillId="3" borderId="0" xfId="0" applyNumberFormat="1" applyFill="1" applyBorder="1"/>
    <xf numFmtId="168" fontId="0" fillId="3" borderId="0" xfId="0" applyNumberFormat="1" applyFill="1"/>
    <xf numFmtId="168" fontId="7" fillId="0" borderId="0" xfId="0" quotePrefix="1" applyNumberFormat="1" applyFont="1" applyBorder="1" applyAlignment="1">
      <alignment horizontal="center"/>
    </xf>
    <xf numFmtId="168" fontId="7" fillId="0" borderId="0" xfId="0" quotePrefix="1" applyNumberFormat="1" applyFont="1" applyFill="1" applyBorder="1" applyAlignment="1">
      <alignment horizontal="center"/>
    </xf>
    <xf numFmtId="168" fontId="7" fillId="0" borderId="2" xfId="0" quotePrefix="1" applyNumberFormat="1" applyFont="1" applyBorder="1" applyAlignment="1">
      <alignment horizontal="center"/>
    </xf>
    <xf numFmtId="168" fontId="7" fillId="0" borderId="2" xfId="0" quotePrefix="1" applyNumberFormat="1" applyFont="1" applyFill="1" applyBorder="1" applyAlignment="1">
      <alignment horizontal="center"/>
    </xf>
    <xf numFmtId="168" fontId="0" fillId="0" borderId="0" xfId="0" applyNumberFormat="1" applyBorder="1"/>
    <xf numFmtId="168" fontId="4" fillId="0" borderId="0" xfId="0" applyNumberFormat="1" applyFont="1"/>
    <xf numFmtId="168" fontId="0" fillId="4" borderId="2" xfId="0" applyNumberFormat="1" applyFill="1" applyBorder="1"/>
    <xf numFmtId="168" fontId="4" fillId="0" borderId="2" xfId="0" applyNumberFormat="1" applyFont="1" applyFill="1" applyBorder="1"/>
    <xf numFmtId="38" fontId="0" fillId="0" borderId="0" xfId="0" applyNumberFormat="1" applyBorder="1" applyAlignment="1">
      <alignment horizontal="center"/>
    </xf>
    <xf numFmtId="38" fontId="0" fillId="0" borderId="0" xfId="0" applyNumberFormat="1"/>
    <xf numFmtId="0" fontId="6" fillId="5" borderId="4" xfId="0" applyFont="1" applyFill="1" applyBorder="1" applyAlignment="1">
      <alignment horizontal="right"/>
    </xf>
    <xf numFmtId="5" fontId="6" fillId="6" borderId="4" xfId="0" applyNumberFormat="1" applyFont="1" applyFill="1" applyBorder="1" applyAlignment="1">
      <alignment horizontal="right"/>
    </xf>
    <xf numFmtId="8" fontId="6" fillId="6" borderId="4" xfId="0" applyNumberFormat="1" applyFont="1" applyFill="1" applyBorder="1" applyAlignment="1">
      <alignment horizontal="right"/>
    </xf>
    <xf numFmtId="37" fontId="0" fillId="0" borderId="2" xfId="0" applyNumberFormat="1" applyBorder="1"/>
    <xf numFmtId="37" fontId="0" fillId="0" borderId="2" xfId="0" applyNumberFormat="1" applyFill="1" applyBorder="1"/>
    <xf numFmtId="37" fontId="0" fillId="7" borderId="0" xfId="0" applyNumberFormat="1" applyFill="1"/>
    <xf numFmtId="37" fontId="0" fillId="7" borderId="0" xfId="0" applyNumberFormat="1" applyFill="1" applyBorder="1"/>
    <xf numFmtId="37" fontId="0" fillId="3" borderId="0" xfId="0" applyNumberFormat="1" applyFill="1" applyBorder="1"/>
    <xf numFmtId="37" fontId="0" fillId="3" borderId="0" xfId="0" applyNumberFormat="1" applyFill="1"/>
    <xf numFmtId="37" fontId="7" fillId="0" borderId="2" xfId="0" quotePrefix="1" applyNumberFormat="1" applyFont="1" applyBorder="1" applyAlignment="1">
      <alignment horizontal="center"/>
    </xf>
    <xf numFmtId="37" fontId="7" fillId="0" borderId="2" xfId="0" quotePrefix="1" applyNumberFormat="1" applyFont="1" applyFill="1" applyBorder="1" applyAlignment="1">
      <alignment horizontal="center"/>
    </xf>
    <xf numFmtId="37" fontId="0" fillId="0" borderId="0" xfId="0" applyNumberFormat="1" applyFill="1" applyBorder="1"/>
    <xf numFmtId="37" fontId="0" fillId="0" borderId="0" xfId="0" applyNumberFormat="1" applyBorder="1"/>
    <xf numFmtId="37" fontId="4" fillId="0" borderId="0" xfId="0" applyNumberFormat="1" applyFont="1"/>
    <xf numFmtId="37" fontId="0" fillId="4" borderId="2" xfId="0" applyNumberFormat="1" applyFill="1" applyBorder="1"/>
    <xf numFmtId="37" fontId="4" fillId="0" borderId="2" xfId="0" applyNumberFormat="1" applyFont="1" applyFill="1" applyBorder="1"/>
    <xf numFmtId="4" fontId="14" fillId="0" borderId="4" xfId="0" applyNumberFormat="1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/>
    <xf numFmtId="5" fontId="0" fillId="0" borderId="17" xfId="0" applyNumberFormat="1" applyBorder="1"/>
    <xf numFmtId="0" fontId="0" fillId="0" borderId="18" xfId="0" applyBorder="1"/>
    <xf numFmtId="5" fontId="0" fillId="0" borderId="19" xfId="0" applyNumberFormat="1" applyBorder="1" applyAlignment="1">
      <alignment horizontal="center"/>
    </xf>
    <xf numFmtId="5" fontId="0" fillId="0" borderId="20" xfId="0" applyNumberFormat="1" applyFill="1" applyBorder="1" applyAlignment="1">
      <alignment horizontal="center"/>
    </xf>
    <xf numFmtId="0" fontId="0" fillId="0" borderId="21" xfId="0" applyBorder="1"/>
    <xf numFmtId="5" fontId="0" fillId="0" borderId="20" xfId="0" applyNumberFormat="1" applyBorder="1" applyAlignment="1">
      <alignment horizontal="center"/>
    </xf>
  </cellXfs>
  <cellStyles count="3">
    <cellStyle name="Normal" xfId="0" builtinId="0"/>
    <cellStyle name="Normal 7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Utah Wind PVRR(d) $ /MWh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'MMR LNR Results'!$B$4</c:f>
              <c:strCache>
                <c:ptCount val="1"/>
                <c:pt idx="0">
                  <c:v>MNR (Eng)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'MMR LNR Results'!$C$3:$U$3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'MMR LNR Results'!$C$4:$U$4</c:f>
              <c:numCache>
                <c:formatCode>"$"#,##0_);\("$"#,##0\)</c:formatCode>
                <c:ptCount val="19"/>
                <c:pt idx="0">
                  <c:v>0</c:v>
                </c:pt>
                <c:pt idx="1">
                  <c:v>20.682009882022026</c:v>
                </c:pt>
                <c:pt idx="2">
                  <c:v>23.19878015451933</c:v>
                </c:pt>
                <c:pt idx="3">
                  <c:v>24.513127165554156</c:v>
                </c:pt>
                <c:pt idx="4">
                  <c:v>23.888631629314613</c:v>
                </c:pt>
                <c:pt idx="5">
                  <c:v>27.374172940046005</c:v>
                </c:pt>
                <c:pt idx="6">
                  <c:v>27.910731178351213</c:v>
                </c:pt>
                <c:pt idx="7">
                  <c:v>27.954176383804224</c:v>
                </c:pt>
                <c:pt idx="8">
                  <c:v>35.844453364618722</c:v>
                </c:pt>
                <c:pt idx="9">
                  <c:v>30.25414151723443</c:v>
                </c:pt>
                <c:pt idx="10">
                  <c:v>107.00857479459107</c:v>
                </c:pt>
                <c:pt idx="11">
                  <c:v>39.704699084035525</c:v>
                </c:pt>
                <c:pt idx="12">
                  <c:v>33.917759471162881</c:v>
                </c:pt>
                <c:pt idx="13">
                  <c:v>35.201341568671594</c:v>
                </c:pt>
                <c:pt idx="14">
                  <c:v>34.941231727891783</c:v>
                </c:pt>
                <c:pt idx="15">
                  <c:v>46.12561697484999</c:v>
                </c:pt>
                <c:pt idx="16">
                  <c:v>41.179753249108757</c:v>
                </c:pt>
                <c:pt idx="17">
                  <c:v>48.486244442118064</c:v>
                </c:pt>
                <c:pt idx="18">
                  <c:v>72.276422287129449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'MMR LNR Results'!$B$5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'MMR LNR Results'!$C$3:$U$3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'MMR LNR Results'!$C$5:$U$5</c:f>
              <c:numCache>
                <c:formatCode>"$"#,##0_);\("$"#,##0\)</c:formatCode>
                <c:ptCount val="19"/>
              </c:numCache>
            </c:numRef>
          </c:val>
          <c:smooth val="0"/>
        </c:ser>
        <c:ser>
          <c:idx val="2"/>
          <c:order val="2"/>
          <c:tx>
            <c:strRef>
              <c:f>'MMR LNR Results'!$B$6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'MMR LNR Results'!$C$6:$U$6</c:f>
              <c:numCache>
                <c:formatCode>"$"#,##0_);\("$"#,##0\)</c:formatCode>
                <c:ptCount val="1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044936"/>
        <c:axId val="254043760"/>
      </c:lineChart>
      <c:catAx>
        <c:axId val="25404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043760"/>
        <c:crosses val="autoZero"/>
        <c:auto val="1"/>
        <c:lblAlgn val="ctr"/>
        <c:lblOffset val="100"/>
        <c:noMultiLvlLbl val="0"/>
      </c:catAx>
      <c:valAx>
        <c:axId val="254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404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Utah Wind - Levelized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733311435722904E-2"/>
          <c:y val="0.10189290233506051"/>
          <c:w val="0.88727170980800052"/>
          <c:h val="0.701483875681854"/>
        </c:manualLayout>
      </c:layout>
      <c:lineChart>
        <c:grouping val="standard"/>
        <c:varyColors val="0"/>
        <c:ser>
          <c:idx val="2"/>
          <c:order val="0"/>
          <c:tx>
            <c:strRef>
              <c:f>'UT WD Results'!$C$7</c:f>
              <c:strCache>
                <c:ptCount val="1"/>
                <c:pt idx="0">
                  <c:v>Utah Wind 80 MW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'UT WD Results'!$F$17:$AJ$17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'UT WD Results'!$F$19:$AJ$19</c:f>
              <c:numCache>
                <c:formatCode>"$"#,##0.00_);\("$"#,##0.00\)</c:formatCode>
                <c:ptCount val="31"/>
                <c:pt idx="1">
                  <c:v>30.115930028232214</c:v>
                </c:pt>
                <c:pt idx="2">
                  <c:v>30.802573232875908</c:v>
                </c:pt>
                <c:pt idx="3">
                  <c:v>31.504871902585478</c:v>
                </c:pt>
                <c:pt idx="4">
                  <c:v>32.223182981964428</c:v>
                </c:pt>
                <c:pt idx="5">
                  <c:v>32.957871553953211</c:v>
                </c:pt>
                <c:pt idx="6">
                  <c:v>33.709311025383343</c:v>
                </c:pt>
                <c:pt idx="7">
                  <c:v>34.477883316762082</c:v>
                </c:pt>
                <c:pt idx="8">
                  <c:v>35.263979056384258</c:v>
                </c:pt>
                <c:pt idx="9">
                  <c:v>36.067997778869817</c:v>
                </c:pt>
                <c:pt idx="10">
                  <c:v>36.890348128228048</c:v>
                </c:pt>
                <c:pt idx="11">
                  <c:v>37.731448065551646</c:v>
                </c:pt>
                <c:pt idx="12">
                  <c:v>38.591725081446221</c:v>
                </c:pt>
                <c:pt idx="13">
                  <c:v>39.471616413303195</c:v>
                </c:pt>
                <c:pt idx="14">
                  <c:v>40.371569267526503</c:v>
                </c:pt>
                <c:pt idx="15">
                  <c:v>41.292041046826107</c:v>
                </c:pt>
                <c:pt idx="16">
                  <c:v>42.233499582693739</c:v>
                </c:pt>
                <c:pt idx="17">
                  <c:v>43.196423373179151</c:v>
                </c:pt>
                <c:pt idx="18">
                  <c:v>44.181301826087633</c:v>
                </c:pt>
                <c:pt idx="19">
                  <c:v>45.188635507722431</c:v>
                </c:pt>
                <c:pt idx="20">
                  <c:v>46.218936397298499</c:v>
                </c:pt>
                <c:pt idx="21">
                  <c:v>47.272728147156904</c:v>
                </c:pt>
                <c:pt idx="22">
                  <c:v>48.350546348912076</c:v>
                </c:pt>
                <c:pt idx="23">
                  <c:v>49.452938805667266</c:v>
                </c:pt>
                <c:pt idx="24">
                  <c:v>50.580465810436479</c:v>
                </c:pt>
                <c:pt idx="25">
                  <c:v>51.733700430914425</c:v>
                </c:pt>
                <c:pt idx="26">
                  <c:v>52.913228800739269</c:v>
                </c:pt>
                <c:pt idx="27">
                  <c:v>54.119650417396123</c:v>
                </c:pt>
                <c:pt idx="28">
                  <c:v>55.353578446912749</c:v>
                </c:pt>
                <c:pt idx="29">
                  <c:v>56.615640035502359</c:v>
                </c:pt>
                <c:pt idx="30">
                  <c:v>57.906476628311808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37880"/>
        <c:axId val="254040624"/>
      </c:lineChart>
      <c:catAx>
        <c:axId val="25403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40624"/>
        <c:crosses val="autoZero"/>
        <c:auto val="1"/>
        <c:lblAlgn val="ctr"/>
        <c:lblOffset val="100"/>
        <c:noMultiLvlLbl val="0"/>
      </c:catAx>
      <c:valAx>
        <c:axId val="25404062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3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System Value ($/MWh)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'UT WD Results'!$C$7</c:f>
              <c:strCache>
                <c:ptCount val="1"/>
                <c:pt idx="0">
                  <c:v>Utah Wind 80 MW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'UT WD Results'!$F$17:$X$17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'UT WD Results'!$F$18:$X$18</c:f>
              <c:numCache>
                <c:formatCode>"$"#,##0.00_);\("$"#,##0.00\)</c:formatCode>
                <c:ptCount val="19"/>
                <c:pt idx="0">
                  <c:v>0</c:v>
                </c:pt>
                <c:pt idx="1">
                  <c:v>20.682009882022026</c:v>
                </c:pt>
                <c:pt idx="2">
                  <c:v>23.19878015451933</c:v>
                </c:pt>
                <c:pt idx="3">
                  <c:v>24.513127165554156</c:v>
                </c:pt>
                <c:pt idx="4">
                  <c:v>23.888631629314613</c:v>
                </c:pt>
                <c:pt idx="5">
                  <c:v>27.374172940046005</c:v>
                </c:pt>
                <c:pt idx="6">
                  <c:v>27.910731178351213</c:v>
                </c:pt>
                <c:pt idx="7">
                  <c:v>27.954176383804224</c:v>
                </c:pt>
                <c:pt idx="8">
                  <c:v>35.844453364618722</c:v>
                </c:pt>
                <c:pt idx="9">
                  <c:v>30.25414151723443</c:v>
                </c:pt>
                <c:pt idx="10">
                  <c:v>107.00857479459107</c:v>
                </c:pt>
                <c:pt idx="11">
                  <c:v>39.704699084035525</c:v>
                </c:pt>
                <c:pt idx="12">
                  <c:v>33.917759471162881</c:v>
                </c:pt>
                <c:pt idx="13">
                  <c:v>35.201341568671594</c:v>
                </c:pt>
                <c:pt idx="14">
                  <c:v>34.941231727891783</c:v>
                </c:pt>
                <c:pt idx="15">
                  <c:v>46.12561697484999</c:v>
                </c:pt>
                <c:pt idx="16">
                  <c:v>41.179753249108757</c:v>
                </c:pt>
                <c:pt idx="17">
                  <c:v>48.486244442118064</c:v>
                </c:pt>
                <c:pt idx="18">
                  <c:v>72.276422287129449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'UT WD Results'!$F$17:$X$17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'UT WD Results'!$F$17:$X$17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'UT WD Results'!$F$17:$X$17</c:f>
              <c:numCache>
                <c:formatCode>General</c:formatCode>
                <c:ptCount val="1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</c:numCache>
            </c:numRef>
          </c:cat>
          <c:val>
            <c:numRef>
              <c:f>Results!#REF!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38664"/>
        <c:axId val="254041408"/>
      </c:lineChart>
      <c:catAx>
        <c:axId val="25403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41408"/>
        <c:crosses val="autoZero"/>
        <c:auto val="1"/>
        <c:lblAlgn val="ctr"/>
        <c:lblOffset val="100"/>
        <c:noMultiLvlLbl val="0"/>
      </c:catAx>
      <c:valAx>
        <c:axId val="254041408"/>
        <c:scaling>
          <c:orientation val="minMax"/>
          <c:max val="10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3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Utah Wind - Three Tier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'UT WD Results'!$C$7</c:f>
              <c:strCache>
                <c:ptCount val="1"/>
                <c:pt idx="0">
                  <c:v>Utah Wind 80 MW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'UT WD Results'!$F$17:$AJ$17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'UT WD Results'!$F$20:$AJ$20</c:f>
              <c:numCache>
                <c:formatCode>"$"#,##0.00_);\("$"#,##0.00\)</c:formatCode>
                <c:ptCount val="31"/>
                <c:pt idx="1">
                  <c:v>22.248356348565292</c:v>
                </c:pt>
                <c:pt idx="2">
                  <c:v>22.755618873312578</c:v>
                </c:pt>
                <c:pt idx="3">
                  <c:v>23.274446983624102</c:v>
                </c:pt>
                <c:pt idx="4">
                  <c:v>23.805104374850732</c:v>
                </c:pt>
                <c:pt idx="5">
                  <c:v>37.008534218506689</c:v>
                </c:pt>
                <c:pt idx="6">
                  <c:v>37.852328798688639</c:v>
                </c:pt>
                <c:pt idx="7">
                  <c:v>38.715361895298734</c:v>
                </c:pt>
                <c:pt idx="8">
                  <c:v>39.598072146511541</c:v>
                </c:pt>
                <c:pt idx="9">
                  <c:v>40.500908191451998</c:v>
                </c:pt>
                <c:pt idx="10">
                  <c:v>41.424328898217098</c:v>
                </c:pt>
                <c:pt idx="11">
                  <c:v>42.368803597096445</c:v>
                </c:pt>
                <c:pt idx="12">
                  <c:v>43.334812319110242</c:v>
                </c:pt>
                <c:pt idx="13">
                  <c:v>42.845681410176489</c:v>
                </c:pt>
                <c:pt idx="14">
                  <c:v>43.82256294632851</c:v>
                </c:pt>
                <c:pt idx="15">
                  <c:v>44.821717381504797</c:v>
                </c:pt>
                <c:pt idx="16">
                  <c:v>45.843652537803102</c:v>
                </c:pt>
                <c:pt idx="17">
                  <c:v>46.888887815665008</c:v>
                </c:pt>
                <c:pt idx="18">
                  <c:v>47.957954457862165</c:v>
                </c:pt>
                <c:pt idx="19">
                  <c:v>49.051395819501423</c:v>
                </c:pt>
                <c:pt idx="20">
                  <c:v>50.169767644186052</c:v>
                </c:pt>
                <c:pt idx="21">
                  <c:v>51.313638346473489</c:v>
                </c:pt>
                <c:pt idx="22">
                  <c:v>52.483589300773083</c:v>
                </c:pt>
                <c:pt idx="23">
                  <c:v>53.680215136830704</c:v>
                </c:pt>
                <c:pt idx="24">
                  <c:v>54.904124041950439</c:v>
                </c:pt>
                <c:pt idx="25">
                  <c:v>56.155938070106906</c:v>
                </c:pt>
                <c:pt idx="26">
                  <c:v>57.436293458105339</c:v>
                </c:pt>
                <c:pt idx="27">
                  <c:v>58.745840948950139</c:v>
                </c:pt>
                <c:pt idx="28">
                  <c:v>60.085246122586199</c:v>
                </c:pt>
                <c:pt idx="29">
                  <c:v>61.455189734181161</c:v>
                </c:pt>
                <c:pt idx="30">
                  <c:v>62.856368060120488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43368"/>
        <c:axId val="254044152"/>
      </c:lineChart>
      <c:catAx>
        <c:axId val="25404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44152"/>
        <c:crosses val="autoZero"/>
        <c:auto val="1"/>
        <c:lblAlgn val="ctr"/>
        <c:lblOffset val="100"/>
        <c:noMultiLvlLbl val="0"/>
      </c:catAx>
      <c:valAx>
        <c:axId val="25404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04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Utah Wind - Three Tier Alternative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'UT WD Results'!$C$7</c:f>
              <c:strCache>
                <c:ptCount val="1"/>
                <c:pt idx="0">
                  <c:v>Utah Wind 80 MW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'UT WD Results'!$F$17:$AJ$17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'UT WD Results'!$F$21:$AJ$21</c:f>
              <c:numCache>
                <c:formatCode>"$"#,##0.00_);\("$"#,##0.00\)</c:formatCode>
                <c:ptCount val="31"/>
                <c:pt idx="1">
                  <c:v>22.248356348565292</c:v>
                </c:pt>
                <c:pt idx="2">
                  <c:v>22.755618873312578</c:v>
                </c:pt>
                <c:pt idx="3">
                  <c:v>23.274446983624102</c:v>
                </c:pt>
                <c:pt idx="4">
                  <c:v>23.805104374850732</c:v>
                </c:pt>
                <c:pt idx="5">
                  <c:v>36.304523049210538</c:v>
                </c:pt>
                <c:pt idx="6">
                  <c:v>37.132266174732536</c:v>
                </c:pt>
                <c:pt idx="7">
                  <c:v>37.978881843516433</c:v>
                </c:pt>
                <c:pt idx="8">
                  <c:v>38.844800349548606</c:v>
                </c:pt>
                <c:pt idx="9">
                  <c:v>39.730461797518309</c:v>
                </c:pt>
                <c:pt idx="10">
                  <c:v>40.636316326501721</c:v>
                </c:pt>
                <c:pt idx="11">
                  <c:v>41.562824338745955</c:v>
                </c:pt>
                <c:pt idx="12">
                  <c:v>42.510456733669358</c:v>
                </c:pt>
                <c:pt idx="13">
                  <c:v>43.479695147197013</c:v>
                </c:pt>
                <c:pt idx="14">
                  <c:v>45.605396869043027</c:v>
                </c:pt>
                <c:pt idx="15">
                  <c:v>46.645199917657202</c:v>
                </c:pt>
                <c:pt idx="16">
                  <c:v>47.708710475779782</c:v>
                </c:pt>
                <c:pt idx="17">
                  <c:v>48.796469074627559</c:v>
                </c:pt>
                <c:pt idx="18">
                  <c:v>49.909028569529063</c:v>
                </c:pt>
                <c:pt idx="19">
                  <c:v>51.046954420914325</c:v>
                </c:pt>
                <c:pt idx="20">
                  <c:v>52.21082498171117</c:v>
                </c:pt>
                <c:pt idx="21">
                  <c:v>53.40123179129418</c:v>
                </c:pt>
                <c:pt idx="22">
                  <c:v>54.618779876135683</c:v>
                </c:pt>
                <c:pt idx="23">
                  <c:v>55.864088057311569</c:v>
                </c:pt>
                <c:pt idx="24">
                  <c:v>57.13778926501827</c:v>
                </c:pt>
                <c:pt idx="25">
                  <c:v>58.440530860260679</c:v>
                </c:pt>
                <c:pt idx="26">
                  <c:v>59.772974963874617</c:v>
                </c:pt>
                <c:pt idx="27">
                  <c:v>61.135798793050952</c:v>
                </c:pt>
                <c:pt idx="28">
                  <c:v>62.52969500553251</c:v>
                </c:pt>
                <c:pt idx="29">
                  <c:v>63.955372051658649</c:v>
                </c:pt>
                <c:pt idx="30">
                  <c:v>65.413554534436457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84200"/>
        <c:axId val="338379104"/>
      </c:lineChart>
      <c:catAx>
        <c:axId val="33838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79104"/>
        <c:crosses val="autoZero"/>
        <c:auto val="1"/>
        <c:lblAlgn val="ctr"/>
        <c:lblOffset val="100"/>
        <c:noMultiLvlLbl val="0"/>
      </c:catAx>
      <c:valAx>
        <c:axId val="3383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8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  <a:alpha val="76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Change in System Costs </a:t>
            </a:r>
          </a:p>
          <a:p>
            <a:pPr>
              <a:defRPr/>
            </a:pPr>
            <a:r>
              <a:rPr lang="en-US" sz="1400"/>
              <a:t>(Base/Base Price-Policy)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'Summary Table'!$D$32</c:f>
              <c:strCache>
                <c:ptCount val="1"/>
                <c:pt idx="0">
                  <c:v>Net (Benefit)/Cost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'Summary Table'!$G$9:$Z$9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'Summary Table'!$G$32:$Z$32</c:f>
              <c:numCache>
                <c:formatCode>"$"#,##0.0_);\("$"#,##0.0\)</c:formatCode>
                <c:ptCount val="20"/>
                <c:pt idx="0">
                  <c:v>-1.4999999986642365E-4</c:v>
                </c:pt>
                <c:pt idx="1">
                  <c:v>-0.62300975683305604</c:v>
                </c:pt>
                <c:pt idx="2">
                  <c:v>-4.2675259190561183</c:v>
                </c:pt>
                <c:pt idx="3">
                  <c:v>-4.7889241872973356</c:v>
                </c:pt>
                <c:pt idx="4">
                  <c:v>-5.0602448407855318</c:v>
                </c:pt>
                <c:pt idx="5">
                  <c:v>-4.9282247051277688</c:v>
                </c:pt>
                <c:pt idx="6">
                  <c:v>-5.6363422083554484</c:v>
                </c:pt>
                <c:pt idx="7">
                  <c:v>-5.7177923891974451</c:v>
                </c:pt>
                <c:pt idx="8">
                  <c:v>-5.7412287457052793</c:v>
                </c:pt>
                <c:pt idx="9">
                  <c:v>-7.3968613963224401</c:v>
                </c:pt>
                <c:pt idx="10">
                  <c:v>-6.2350760252873467</c:v>
                </c:pt>
                <c:pt idx="11">
                  <c:v>-22.088710009099554</c:v>
                </c:pt>
                <c:pt idx="12">
                  <c:v>-8.1962410319170242</c:v>
                </c:pt>
                <c:pt idx="13">
                  <c:v>-7.0219937433154653</c:v>
                </c:pt>
                <c:pt idx="14">
                  <c:v>-7.2666129400210284</c:v>
                </c:pt>
                <c:pt idx="15">
                  <c:v>-7.2129184655885847</c:v>
                </c:pt>
                <c:pt idx="16">
                  <c:v>-9.5217111121179254</c:v>
                </c:pt>
                <c:pt idx="17">
                  <c:v>-8.5254443151626198</c:v>
                </c:pt>
                <c:pt idx="18">
                  <c:v>-10.00901544018685</c:v>
                </c:pt>
                <c:pt idx="19">
                  <c:v>-14.920021852732091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'Summary Table'!$D$37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'Summary Table'!$G$9:$Z$9</c:f>
              <c:numCache>
                <c:formatCode>General</c:formatCode>
                <c:ptCount val="2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</c:numCache>
            </c:numRef>
          </c:cat>
          <c:val>
            <c:numRef>
              <c:f>'Summary Table'!$G$37:$Z$37</c:f>
              <c:numCache>
                <c:formatCode>"$"#,##0.0_);\("$"#,##0.0\)</c:formatCode>
                <c:ptCount val="20"/>
                <c:pt idx="0">
                  <c:v>-1.4999999986642365E-4</c:v>
                </c:pt>
                <c:pt idx="1">
                  <c:v>-0.5451157534533525</c:v>
                </c:pt>
                <c:pt idx="2">
                  <c:v>-4.0365134194676209</c:v>
                </c:pt>
                <c:pt idx="3">
                  <c:v>-7.7009074038258696</c:v>
                </c:pt>
                <c:pt idx="4">
                  <c:v>-11.322309764321139</c:v>
                </c:pt>
                <c:pt idx="5">
                  <c:v>-14.620964043545571</c:v>
                </c:pt>
                <c:pt idx="6">
                  <c:v>-18.14942001540534</c:v>
                </c:pt>
                <c:pt idx="7">
                  <c:v>-21.497199021429093</c:v>
                </c:pt>
                <c:pt idx="8">
                  <c:v>-24.641139388199171</c:v>
                </c:pt>
                <c:pt idx="9">
                  <c:v>-28.429558161324664</c:v>
                </c:pt>
                <c:pt idx="10">
                  <c:v>-31.416269855138083</c:v>
                </c:pt>
                <c:pt idx="11">
                  <c:v>-41.312344275239504</c:v>
                </c:pt>
                <c:pt idx="12">
                  <c:v>-44.746724465071935</c:v>
                </c:pt>
                <c:pt idx="13">
                  <c:v>-47.49864023508848</c:v>
                </c:pt>
                <c:pt idx="14">
                  <c:v>-50.162110033594011</c:v>
                </c:pt>
                <c:pt idx="15">
                  <c:v>-52.63478949565684</c:v>
                </c:pt>
                <c:pt idx="16">
                  <c:v>-55.687691397512324</c:v>
                </c:pt>
                <c:pt idx="17">
                  <c:v>-58.244250990904192</c:v>
                </c:pt>
                <c:pt idx="18">
                  <c:v>-61.051437755574746</c:v>
                </c:pt>
                <c:pt idx="19">
                  <c:v>-64.965164117080874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385376"/>
        <c:axId val="338383024"/>
      </c:lineChart>
      <c:catAx>
        <c:axId val="33838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83024"/>
        <c:crosses val="autoZero"/>
        <c:auto val="1"/>
        <c:lblAlgn val="ctr"/>
        <c:lblOffset val="100"/>
        <c:noMultiLvlLbl val="0"/>
      </c:catAx>
      <c:valAx>
        <c:axId val="33838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3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219073</xdr:colOff>
      <xdr:row>12</xdr:row>
      <xdr:rowOff>123823</xdr:rowOff>
    </xdr:from>
    <xdr:to>
      <xdr:col>18</xdr:col>
      <xdr:colOff>523873</xdr:colOff>
      <xdr:row>41</xdr:row>
      <xdr:rowOff>123823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26</xdr:row>
      <xdr:rowOff>152399</xdr:rowOff>
    </xdr:from>
    <xdr:to>
      <xdr:col>11</xdr:col>
      <xdr:colOff>209549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46</xdr:row>
      <xdr:rowOff>171451</xdr:rowOff>
    </xdr:from>
    <xdr:to>
      <xdr:col>4</xdr:col>
      <xdr:colOff>180975</xdr:colOff>
      <xdr:row>61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66</xdr:row>
      <xdr:rowOff>171450</xdr:rowOff>
    </xdr:from>
    <xdr:to>
      <xdr:col>11</xdr:col>
      <xdr:colOff>47625</xdr:colOff>
      <xdr:row>86</xdr:row>
      <xdr:rowOff>152401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88</xdr:row>
      <xdr:rowOff>66675</xdr:rowOff>
    </xdr:from>
    <xdr:to>
      <xdr:col>11</xdr:col>
      <xdr:colOff>47625</xdr:colOff>
      <xdr:row>108</xdr:row>
      <xdr:rowOff>47626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38</xdr:row>
      <xdr:rowOff>161925</xdr:rowOff>
    </xdr:from>
    <xdr:to>
      <xdr:col>5</xdr:col>
      <xdr:colOff>0</xdr:colOff>
      <xdr:row>53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2019%20IRP\Projects\Coal%20Studies%20(Oct)\Results\Reports%20(New)\Data%20Report%20Template_2018%2011%2023%20C01%20Benckmark%20L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7%20IRP\3%20-%20Assumptions\Price\Post-IRP\September%2030%202017%20OFPC\Received\Endur%20Price%20V9%2009.29.2017%20East-West%20with%20historic%20and%20repower%20prices(Mead_Mona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Coal Retire"/>
      <sheetName val="PaR Report (New)"/>
      <sheetName val="SO Report (New)"/>
      <sheetName val="SO Coal Fixed Costs"/>
      <sheetName val="Cost Summary"/>
      <sheetName val="Emission by Resource Tons"/>
      <sheetName val="SO Summary"/>
      <sheetName val="PaR Coal Unit Report"/>
      <sheetName val="Credit Chart"/>
      <sheetName val="CREDITS"/>
      <sheetName val="&lt;-----REPORTS"/>
      <sheetName val="PVRRByStation"/>
      <sheetName val="StaMoPerf"/>
      <sheetName val="DecomCost"/>
      <sheetName val="Loads"/>
      <sheetName val="DSMEnergy"/>
      <sheetName val="SO_ENSEnergy"/>
      <sheetName val="DumpEnergy"/>
      <sheetName val="MktTrade"/>
      <sheetName val="ConPattern"/>
      <sheetName val="TieCF"/>
      <sheetName val="Portfolio"/>
      <sheetName val="StaBuild"/>
      <sheetName val="PaR_CostsByYr"/>
      <sheetName val="PaR_StationData"/>
      <sheetName val="TTL_Cost"/>
      <sheetName val="ENS_Cost"/>
      <sheetName val="ENS_Iterations"/>
      <sheetName val="Emission"/>
      <sheetName val="CA_ResDef"/>
      <sheetName val="TBL_REsourceMaster"/>
      <sheetName val="Mapping"/>
      <sheetName val="Report Cost Categories"/>
    </sheetNames>
    <sheetDataSet>
      <sheetData sheetId="0" refreshError="1">
        <row r="5">
          <cell r="H5">
            <v>6.9199999999999998E-2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  <sheetName val="copy"/>
    </sheetNames>
    <sheetDataSet>
      <sheetData sheetId="0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5"/>
  <sheetViews>
    <sheetView workbookViewId="0">
      <selection activeCell="J4" sqref="J4"/>
    </sheetView>
  </sheetViews>
  <sheetFormatPr defaultRowHeight="14.4" x14ac:dyDescent="0.3"/>
  <cols>
    <col min="1" max="1" width="2.44140625" customWidth="1"/>
    <col min="2" max="2" width="27.33203125" customWidth="1"/>
    <col min="3" max="3" width="10.33203125" bestFit="1" customWidth="1"/>
    <col min="4" max="4" width="9.6640625" bestFit="1" customWidth="1"/>
  </cols>
  <sheetData>
    <row r="1" spans="2:21" x14ac:dyDescent="0.3">
      <c r="E1" s="64" t="str">
        <f>'UT WD Results'!C7</f>
        <v>Utah Wind 80 MW</v>
      </c>
    </row>
    <row r="2" spans="2:21" x14ac:dyDescent="0.3">
      <c r="B2" s="11" t="s">
        <v>70</v>
      </c>
    </row>
    <row r="3" spans="2:21" x14ac:dyDescent="0.3">
      <c r="C3" s="61">
        <v>2020</v>
      </c>
      <c r="D3" s="61">
        <f t="shared" ref="D3:U3" si="0">C3+1</f>
        <v>2021</v>
      </c>
      <c r="E3" s="61">
        <f t="shared" si="0"/>
        <v>2022</v>
      </c>
      <c r="F3" s="61">
        <f t="shared" si="0"/>
        <v>2023</v>
      </c>
      <c r="G3" s="61">
        <f t="shared" si="0"/>
        <v>2024</v>
      </c>
      <c r="H3" s="61">
        <f t="shared" si="0"/>
        <v>2025</v>
      </c>
      <c r="I3" s="61">
        <f t="shared" si="0"/>
        <v>2026</v>
      </c>
      <c r="J3" s="61">
        <f t="shared" si="0"/>
        <v>2027</v>
      </c>
      <c r="K3" s="61">
        <f t="shared" si="0"/>
        <v>2028</v>
      </c>
      <c r="L3" s="61">
        <f t="shared" si="0"/>
        <v>2029</v>
      </c>
      <c r="M3" s="61">
        <f t="shared" si="0"/>
        <v>2030</v>
      </c>
      <c r="N3" s="61">
        <f t="shared" si="0"/>
        <v>2031</v>
      </c>
      <c r="O3" s="61">
        <f t="shared" si="0"/>
        <v>2032</v>
      </c>
      <c r="P3" s="61">
        <f t="shared" si="0"/>
        <v>2033</v>
      </c>
      <c r="Q3" s="61">
        <f t="shared" si="0"/>
        <v>2034</v>
      </c>
      <c r="R3" s="61">
        <f t="shared" si="0"/>
        <v>2035</v>
      </c>
      <c r="S3" s="61">
        <f t="shared" si="0"/>
        <v>2036</v>
      </c>
      <c r="T3" s="61">
        <f t="shared" si="0"/>
        <v>2037</v>
      </c>
      <c r="U3" s="61">
        <f t="shared" si="0"/>
        <v>2038</v>
      </c>
    </row>
    <row r="4" spans="2:21" x14ac:dyDescent="0.3">
      <c r="B4" t="s">
        <v>97</v>
      </c>
      <c r="C4" s="18">
        <f>'UT WD Results'!F18</f>
        <v>0</v>
      </c>
      <c r="D4" s="18">
        <f>'UT WD Results'!G18</f>
        <v>20.682009882022026</v>
      </c>
      <c r="E4" s="18">
        <f>'UT WD Results'!H18</f>
        <v>23.19878015451933</v>
      </c>
      <c r="F4" s="18">
        <f>'UT WD Results'!I18</f>
        <v>24.513127165554156</v>
      </c>
      <c r="G4" s="18">
        <f>'UT WD Results'!J18</f>
        <v>23.888631629314613</v>
      </c>
      <c r="H4" s="18">
        <f>'UT WD Results'!K18</f>
        <v>27.374172940046005</v>
      </c>
      <c r="I4" s="18">
        <f>'UT WD Results'!L18</f>
        <v>27.910731178351213</v>
      </c>
      <c r="J4" s="18">
        <f>'UT WD Results'!M18</f>
        <v>27.954176383804224</v>
      </c>
      <c r="K4" s="18">
        <f>'UT WD Results'!N18</f>
        <v>35.844453364618722</v>
      </c>
      <c r="L4" s="18">
        <f>'UT WD Results'!O18</f>
        <v>30.25414151723443</v>
      </c>
      <c r="M4" s="18">
        <f>'UT WD Results'!P18</f>
        <v>107.00857479459107</v>
      </c>
      <c r="N4" s="18">
        <f>'UT WD Results'!Q18</f>
        <v>39.704699084035525</v>
      </c>
      <c r="O4" s="18">
        <f>'UT WD Results'!R18</f>
        <v>33.917759471162881</v>
      </c>
      <c r="P4" s="18">
        <f>'UT WD Results'!S18</f>
        <v>35.201341568671594</v>
      </c>
      <c r="Q4" s="18">
        <f>'UT WD Results'!T18</f>
        <v>34.941231727891783</v>
      </c>
      <c r="R4" s="18">
        <f>'UT WD Results'!U18</f>
        <v>46.12561697484999</v>
      </c>
      <c r="S4" s="18">
        <f>'UT WD Results'!V18</f>
        <v>41.179753249108757</v>
      </c>
      <c r="T4" s="18">
        <f>'UT WD Results'!W18</f>
        <v>48.486244442118064</v>
      </c>
      <c r="U4" s="18">
        <f>'UT WD Results'!X18</f>
        <v>72.276422287129449</v>
      </c>
    </row>
    <row r="5" spans="2:21" x14ac:dyDescent="0.3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1" x14ac:dyDescent="0.3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x14ac:dyDescent="0.3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2:21" ht="15.6" x14ac:dyDescent="0.3">
      <c r="C8" s="100" t="s">
        <v>2</v>
      </c>
      <c r="D8" s="100" t="s">
        <v>71</v>
      </c>
    </row>
    <row r="9" spans="2:21" ht="15.6" x14ac:dyDescent="0.3">
      <c r="C9" s="100" t="s">
        <v>72</v>
      </c>
      <c r="D9" s="100" t="s">
        <v>73</v>
      </c>
    </row>
    <row r="10" spans="2:21" ht="15.6" x14ac:dyDescent="0.3">
      <c r="B10" t="str">
        <f>B4</f>
        <v>MNR (Eng)</v>
      </c>
      <c r="C10" s="101">
        <f>'UT WD Results'!D12</f>
        <v>-64.965164117080363</v>
      </c>
      <c r="D10" s="102">
        <f>'UT WD Results'!E23</f>
        <v>38.176280127779954</v>
      </c>
    </row>
    <row r="11" spans="2:21" x14ac:dyDescent="0.3">
      <c r="C11" s="18"/>
      <c r="D11" s="62"/>
    </row>
    <row r="12" spans="2:21" x14ac:dyDescent="0.3">
      <c r="C12" s="18"/>
      <c r="D12" s="62"/>
    </row>
    <row r="13" spans="2:21" x14ac:dyDescent="0.3">
      <c r="C13" s="63"/>
      <c r="D13" s="63"/>
    </row>
    <row r="15" spans="2:21" x14ac:dyDescent="0.3">
      <c r="C15" s="18"/>
      <c r="D15" s="62"/>
    </row>
    <row r="16" spans="2:21" x14ac:dyDescent="0.3">
      <c r="C16" s="18"/>
      <c r="D16" s="18"/>
    </row>
    <row r="17" spans="3:4" x14ac:dyDescent="0.3">
      <c r="C17" s="63"/>
      <c r="D17" s="63"/>
    </row>
    <row r="35" spans="6:6" x14ac:dyDescent="0.3">
      <c r="F35" t="s">
        <v>95</v>
      </c>
    </row>
  </sheetData>
  <pageMargins left="0.2" right="0.2" top="0.25" bottom="0.2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M26"/>
  <sheetViews>
    <sheetView showGridLines="0" workbookViewId="0">
      <selection activeCell="G18" sqref="G18"/>
    </sheetView>
  </sheetViews>
  <sheetFormatPr defaultRowHeight="14.4" x14ac:dyDescent="0.3"/>
  <cols>
    <col min="2" max="2" width="3.5546875" customWidth="1"/>
    <col min="3" max="3" width="41.6640625" customWidth="1"/>
    <col min="4" max="4" width="10.88671875" bestFit="1" customWidth="1"/>
    <col min="5" max="5" width="10.109375" bestFit="1" customWidth="1"/>
    <col min="39" max="39" width="3" customWidth="1"/>
    <col min="43" max="43" width="16.6640625" customWidth="1"/>
    <col min="47" max="47" width="11.5546875" bestFit="1" customWidth="1"/>
    <col min="48" max="48" width="10.6640625" customWidth="1"/>
  </cols>
  <sheetData>
    <row r="1" spans="2:39" x14ac:dyDescent="0.3">
      <c r="C1" s="64" t="s">
        <v>96</v>
      </c>
      <c r="H1" s="64" t="s">
        <v>89</v>
      </c>
    </row>
    <row r="2" spans="2:39" x14ac:dyDescent="0.3">
      <c r="C2" s="16" t="s">
        <v>74</v>
      </c>
      <c r="D2" s="65">
        <v>6.9199999999999998E-2</v>
      </c>
    </row>
    <row r="3" spans="2:39" x14ac:dyDescent="0.3">
      <c r="C3" s="16" t="s">
        <v>75</v>
      </c>
      <c r="D3" s="65">
        <v>2.2800000000000001E-2</v>
      </c>
      <c r="I3" s="66"/>
    </row>
    <row r="4" spans="2:39" x14ac:dyDescent="0.3">
      <c r="C4" s="16" t="s">
        <v>76</v>
      </c>
      <c r="D4" s="67">
        <f>(1+D2)/(1+D3)-1</f>
        <v>4.5365662886194702E-2</v>
      </c>
    </row>
    <row r="5" spans="2:39" ht="15" thickBot="1" x14ac:dyDescent="0.35">
      <c r="C5" s="68"/>
      <c r="D5" s="69"/>
      <c r="F5">
        <v>1</v>
      </c>
      <c r="G5">
        <f>F5+1</f>
        <v>2</v>
      </c>
      <c r="H5">
        <f t="shared" ref="H5:AJ5" si="0">G5+1</f>
        <v>3</v>
      </c>
      <c r="I5">
        <f t="shared" si="0"/>
        <v>4</v>
      </c>
      <c r="J5">
        <f t="shared" si="0"/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  <c r="Q5">
        <f t="shared" si="0"/>
        <v>12</v>
      </c>
      <c r="R5">
        <f t="shared" si="0"/>
        <v>13</v>
      </c>
      <c r="S5">
        <f t="shared" si="0"/>
        <v>14</v>
      </c>
      <c r="T5">
        <f t="shared" si="0"/>
        <v>15</v>
      </c>
      <c r="U5">
        <f t="shared" si="0"/>
        <v>16</v>
      </c>
      <c r="V5">
        <f t="shared" si="0"/>
        <v>17</v>
      </c>
      <c r="W5">
        <f t="shared" si="0"/>
        <v>18</v>
      </c>
      <c r="X5">
        <f t="shared" si="0"/>
        <v>19</v>
      </c>
      <c r="Y5">
        <f t="shared" si="0"/>
        <v>20</v>
      </c>
      <c r="Z5">
        <f t="shared" si="0"/>
        <v>21</v>
      </c>
      <c r="AA5">
        <f t="shared" si="0"/>
        <v>22</v>
      </c>
      <c r="AB5">
        <f t="shared" si="0"/>
        <v>23</v>
      </c>
      <c r="AC5">
        <f t="shared" si="0"/>
        <v>24</v>
      </c>
      <c r="AD5">
        <f t="shared" si="0"/>
        <v>25</v>
      </c>
      <c r="AE5">
        <f t="shared" si="0"/>
        <v>26</v>
      </c>
      <c r="AF5">
        <f t="shared" si="0"/>
        <v>27</v>
      </c>
      <c r="AG5">
        <f t="shared" si="0"/>
        <v>28</v>
      </c>
      <c r="AH5">
        <f t="shared" si="0"/>
        <v>29</v>
      </c>
      <c r="AI5">
        <f t="shared" si="0"/>
        <v>30</v>
      </c>
      <c r="AJ5">
        <f t="shared" si="0"/>
        <v>31</v>
      </c>
    </row>
    <row r="6" spans="2:39" x14ac:dyDescent="0.3">
      <c r="B6" s="28"/>
      <c r="C6" s="11"/>
      <c r="D6" s="29"/>
      <c r="E6" s="70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0"/>
    </row>
    <row r="7" spans="2:39" x14ac:dyDescent="0.3">
      <c r="B7" s="31"/>
      <c r="C7" s="35" t="s">
        <v>93</v>
      </c>
      <c r="D7" s="35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32"/>
    </row>
    <row r="8" spans="2:39" x14ac:dyDescent="0.3">
      <c r="B8" s="31"/>
      <c r="C8" s="35"/>
      <c r="D8" s="3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32"/>
    </row>
    <row r="9" spans="2:39" x14ac:dyDescent="0.3">
      <c r="B9" s="31"/>
      <c r="C9" s="71" t="s">
        <v>77</v>
      </c>
      <c r="D9" s="72" t="s">
        <v>78</v>
      </c>
      <c r="E9" s="61">
        <v>2019</v>
      </c>
      <c r="F9" s="61">
        <f>E9+1</f>
        <v>2020</v>
      </c>
      <c r="G9" s="61">
        <f t="shared" ref="G9:X9" si="1">F9+1</f>
        <v>2021</v>
      </c>
      <c r="H9" s="61">
        <f t="shared" si="1"/>
        <v>2022</v>
      </c>
      <c r="I9" s="61">
        <f t="shared" si="1"/>
        <v>2023</v>
      </c>
      <c r="J9" s="61">
        <f t="shared" si="1"/>
        <v>2024</v>
      </c>
      <c r="K9" s="61">
        <f t="shared" si="1"/>
        <v>2025</v>
      </c>
      <c r="L9" s="61">
        <f t="shared" si="1"/>
        <v>2026</v>
      </c>
      <c r="M9" s="61">
        <f t="shared" si="1"/>
        <v>2027</v>
      </c>
      <c r="N9" s="61">
        <f t="shared" si="1"/>
        <v>2028</v>
      </c>
      <c r="O9" s="61">
        <f t="shared" si="1"/>
        <v>2029</v>
      </c>
      <c r="P9" s="61">
        <f t="shared" si="1"/>
        <v>2030</v>
      </c>
      <c r="Q9" s="61">
        <f t="shared" si="1"/>
        <v>2031</v>
      </c>
      <c r="R9" s="61">
        <f t="shared" si="1"/>
        <v>2032</v>
      </c>
      <c r="S9" s="61">
        <f t="shared" si="1"/>
        <v>2033</v>
      </c>
      <c r="T9" s="61">
        <f t="shared" si="1"/>
        <v>2034</v>
      </c>
      <c r="U9" s="61">
        <f t="shared" si="1"/>
        <v>2035</v>
      </c>
      <c r="V9" s="61">
        <f t="shared" si="1"/>
        <v>2036</v>
      </c>
      <c r="W9" s="61">
        <f t="shared" si="1"/>
        <v>2037</v>
      </c>
      <c r="X9" s="61">
        <f t="shared" si="1"/>
        <v>2038</v>
      </c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32"/>
    </row>
    <row r="10" spans="2:39" x14ac:dyDescent="0.3">
      <c r="B10" s="31"/>
      <c r="C10" s="11" t="s">
        <v>91</v>
      </c>
      <c r="D10" s="73">
        <f>NPV($D$2,E10:X10)</f>
        <v>20078.087803984145</v>
      </c>
      <c r="E10" s="73">
        <f>PPUACW!D80</f>
        <v>1391.0831765839639</v>
      </c>
      <c r="F10" s="73">
        <f>PPUACW!E80</f>
        <v>1469.8423334191082</v>
      </c>
      <c r="G10" s="73">
        <f>PPUACW!F80</f>
        <v>1251.7789443640343</v>
      </c>
      <c r="H10" s="73">
        <f>PPUACW!G80</f>
        <v>1340.3327228607177</v>
      </c>
      <c r="I10" s="73">
        <f>PPUACW!H80</f>
        <v>1416.1623143075458</v>
      </c>
      <c r="J10" s="73">
        <f>PPUACW!I80</f>
        <v>1621.3472770333688</v>
      </c>
      <c r="K10" s="73">
        <f>PPUACW!J80</f>
        <v>1635.0900916345038</v>
      </c>
      <c r="L10" s="73">
        <f>PPUACW!K80</f>
        <v>1700.6051117677509</v>
      </c>
      <c r="M10" s="73">
        <f>PPUACW!L80</f>
        <v>1680.1915516080435</v>
      </c>
      <c r="N10" s="73">
        <f>PPUACW!M80</f>
        <v>1780.9725945373643</v>
      </c>
      <c r="O10" s="73">
        <f>PPUACW!N80</f>
        <v>1847.0330148452831</v>
      </c>
      <c r="P10" s="73">
        <f>PPUACW!O80</f>
        <v>2059.0222151626849</v>
      </c>
      <c r="Q10" s="73">
        <f>PPUACW!P80</f>
        <v>2511.6190067715029</v>
      </c>
      <c r="R10" s="73">
        <f>PPUACW!Q80</f>
        <v>2614.9849357847447</v>
      </c>
      <c r="S10" s="73">
        <f>PPUACW!R80</f>
        <v>2632.7467461789288</v>
      </c>
      <c r="T10" s="73">
        <f>PPUACW!S80</f>
        <v>2852.9472965909572</v>
      </c>
      <c r="U10" s="73">
        <f>PPUACW!T80</f>
        <v>2908.2677983278227</v>
      </c>
      <c r="V10" s="73">
        <f>PPUACW!U80</f>
        <v>2948.9672424458086</v>
      </c>
      <c r="W10" s="73">
        <f>PPUACW!V80</f>
        <v>3282.0755207106772</v>
      </c>
      <c r="X10" s="73">
        <f>PPUACW!W80</f>
        <v>3532.1959446765277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32"/>
    </row>
    <row r="11" spans="2:39" x14ac:dyDescent="0.3">
      <c r="B11" s="31"/>
      <c r="C11" s="11" t="s">
        <v>79</v>
      </c>
      <c r="D11" s="73">
        <f>NPV($D$2,E11:X11)</f>
        <v>20143.052968101227</v>
      </c>
      <c r="E11" s="73">
        <f>'P45'!D80</f>
        <v>1391.0833265839635</v>
      </c>
      <c r="F11" s="73">
        <f>'P45'!E80</f>
        <v>1470.4653431759409</v>
      </c>
      <c r="G11" s="73">
        <f>'P45'!F80</f>
        <v>1256.0464702830907</v>
      </c>
      <c r="H11" s="73">
        <f>'P45'!G80</f>
        <v>1345.1216470480151</v>
      </c>
      <c r="I11" s="73">
        <f>'P45'!H80</f>
        <v>1421.2225591483311</v>
      </c>
      <c r="J11" s="73">
        <f>'P45'!I80</f>
        <v>1626.2755017384964</v>
      </c>
      <c r="K11" s="73">
        <f>'P45'!J80</f>
        <v>1640.7264338428593</v>
      </c>
      <c r="L11" s="73">
        <f>'P45'!K80</f>
        <v>1706.322904156948</v>
      </c>
      <c r="M11" s="73">
        <f>'P45'!L80</f>
        <v>1685.9327803537492</v>
      </c>
      <c r="N11" s="73">
        <f>'P45'!M80</f>
        <v>1788.369455933687</v>
      </c>
      <c r="O11" s="73">
        <f>'P45'!N80</f>
        <v>1853.2680908705699</v>
      </c>
      <c r="P11" s="73">
        <f>'P45'!O80</f>
        <v>2081.1109251717844</v>
      </c>
      <c r="Q11" s="73">
        <f>'P45'!P80</f>
        <v>2519.8152478034203</v>
      </c>
      <c r="R11" s="73">
        <f>'P45'!Q80</f>
        <v>2622.0069295280596</v>
      </c>
      <c r="S11" s="73">
        <f>'P45'!R80</f>
        <v>2640.0133591189497</v>
      </c>
      <c r="T11" s="73">
        <f>'P45'!S80</f>
        <v>2860.1602150565459</v>
      </c>
      <c r="U11" s="73">
        <f>'P45'!T80</f>
        <v>2917.789509439941</v>
      </c>
      <c r="V11" s="73">
        <f>'P45'!U80</f>
        <v>2957.4926867609715</v>
      </c>
      <c r="W11" s="73">
        <f>'P45'!V80</f>
        <v>3292.0845361508636</v>
      </c>
      <c r="X11" s="73">
        <f>'P45'!W80</f>
        <v>3547.1159665292598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32"/>
    </row>
    <row r="12" spans="2:39" x14ac:dyDescent="0.3">
      <c r="B12" s="31"/>
      <c r="C12" s="11" t="s">
        <v>70</v>
      </c>
      <c r="D12" s="36">
        <f>NPV($D$2,E12:X12)</f>
        <v>-64.965164117080363</v>
      </c>
      <c r="E12" s="36">
        <f>E10-E11</f>
        <v>-1.4999999962128641E-4</v>
      </c>
      <c r="F12" s="36">
        <f t="shared" ref="F12:X12" si="2">F10-F11</f>
        <v>-0.62300975683274373</v>
      </c>
      <c r="G12" s="36">
        <f t="shared" si="2"/>
        <v>-4.2675259190564248</v>
      </c>
      <c r="H12" s="36">
        <f t="shared" si="2"/>
        <v>-4.7889241872974253</v>
      </c>
      <c r="I12" s="36">
        <f t="shared" si="2"/>
        <v>-5.0602448407853444</v>
      </c>
      <c r="J12" s="36">
        <f t="shared" si="2"/>
        <v>-4.9282247051276045</v>
      </c>
      <c r="K12" s="36">
        <f t="shared" si="2"/>
        <v>-5.6363422083554724</v>
      </c>
      <c r="L12" s="36">
        <f t="shared" si="2"/>
        <v>-5.7177923891970295</v>
      </c>
      <c r="M12" s="36">
        <f t="shared" si="2"/>
        <v>-5.7412287457057118</v>
      </c>
      <c r="N12" s="36">
        <f t="shared" si="2"/>
        <v>-7.3968613963227199</v>
      </c>
      <c r="O12" s="36">
        <f t="shared" si="2"/>
        <v>-6.235076025286844</v>
      </c>
      <c r="P12" s="36">
        <f t="shared" si="2"/>
        <v>-22.088710009099486</v>
      </c>
      <c r="Q12" s="36">
        <f t="shared" si="2"/>
        <v>-8.1962410319174523</v>
      </c>
      <c r="R12" s="36">
        <f t="shared" si="2"/>
        <v>-7.0219937433148516</v>
      </c>
      <c r="S12" s="36">
        <f t="shared" si="2"/>
        <v>-7.2666129400208774</v>
      </c>
      <c r="T12" s="36">
        <f t="shared" si="2"/>
        <v>-7.2129184655887002</v>
      </c>
      <c r="U12" s="36">
        <f t="shared" si="2"/>
        <v>-9.5217111121182825</v>
      </c>
      <c r="V12" s="36">
        <f t="shared" si="2"/>
        <v>-8.5254443151629857</v>
      </c>
      <c r="W12" s="36">
        <f t="shared" si="2"/>
        <v>-10.009015440186431</v>
      </c>
      <c r="X12" s="36">
        <f t="shared" si="2"/>
        <v>-14.920021852732134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32"/>
    </row>
    <row r="13" spans="2:39" x14ac:dyDescent="0.3">
      <c r="B13" s="3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32"/>
    </row>
    <row r="14" spans="2:39" x14ac:dyDescent="0.3">
      <c r="B14" s="31"/>
      <c r="C14" s="71" t="s">
        <v>80</v>
      </c>
      <c r="D14" s="71"/>
      <c r="E14" s="61">
        <f>E$9</f>
        <v>2019</v>
      </c>
      <c r="F14" s="61">
        <f>E14+1</f>
        <v>2020</v>
      </c>
      <c r="G14" s="61">
        <f t="shared" ref="G14:AL14" si="3">F14+1</f>
        <v>2021</v>
      </c>
      <c r="H14" s="61">
        <f t="shared" si="3"/>
        <v>2022</v>
      </c>
      <c r="I14" s="61">
        <f t="shared" si="3"/>
        <v>2023</v>
      </c>
      <c r="J14" s="61">
        <f t="shared" si="3"/>
        <v>2024</v>
      </c>
      <c r="K14" s="61">
        <f t="shared" si="3"/>
        <v>2025</v>
      </c>
      <c r="L14" s="61">
        <f t="shared" si="3"/>
        <v>2026</v>
      </c>
      <c r="M14" s="61">
        <f t="shared" si="3"/>
        <v>2027</v>
      </c>
      <c r="N14" s="61">
        <f t="shared" si="3"/>
        <v>2028</v>
      </c>
      <c r="O14" s="61">
        <f t="shared" si="3"/>
        <v>2029</v>
      </c>
      <c r="P14" s="61">
        <f t="shared" si="3"/>
        <v>2030</v>
      </c>
      <c r="Q14" s="61">
        <f t="shared" si="3"/>
        <v>2031</v>
      </c>
      <c r="R14" s="61">
        <f t="shared" si="3"/>
        <v>2032</v>
      </c>
      <c r="S14" s="61">
        <f t="shared" si="3"/>
        <v>2033</v>
      </c>
      <c r="T14" s="61">
        <f t="shared" si="3"/>
        <v>2034</v>
      </c>
      <c r="U14" s="61">
        <f t="shared" si="3"/>
        <v>2035</v>
      </c>
      <c r="V14" s="61">
        <f t="shared" si="3"/>
        <v>2036</v>
      </c>
      <c r="W14" s="61">
        <f t="shared" si="3"/>
        <v>2037</v>
      </c>
      <c r="X14" s="61">
        <f t="shared" si="3"/>
        <v>2038</v>
      </c>
      <c r="Y14" s="61">
        <f t="shared" si="3"/>
        <v>2039</v>
      </c>
      <c r="Z14" s="61">
        <f t="shared" si="3"/>
        <v>2040</v>
      </c>
      <c r="AA14" s="61">
        <f t="shared" si="3"/>
        <v>2041</v>
      </c>
      <c r="AB14" s="61">
        <f t="shared" si="3"/>
        <v>2042</v>
      </c>
      <c r="AC14" s="61">
        <f t="shared" si="3"/>
        <v>2043</v>
      </c>
      <c r="AD14" s="61">
        <f t="shared" si="3"/>
        <v>2044</v>
      </c>
      <c r="AE14" s="61">
        <f t="shared" si="3"/>
        <v>2045</v>
      </c>
      <c r="AF14" s="61">
        <f t="shared" si="3"/>
        <v>2046</v>
      </c>
      <c r="AG14" s="61">
        <f t="shared" si="3"/>
        <v>2047</v>
      </c>
      <c r="AH14" s="61">
        <f t="shared" si="3"/>
        <v>2048</v>
      </c>
      <c r="AI14" s="61">
        <f t="shared" si="3"/>
        <v>2049</v>
      </c>
      <c r="AJ14" s="61">
        <f t="shared" si="3"/>
        <v>2050</v>
      </c>
      <c r="AK14" s="61">
        <f t="shared" si="3"/>
        <v>2051</v>
      </c>
      <c r="AL14" s="61">
        <f t="shared" si="3"/>
        <v>2052</v>
      </c>
      <c r="AM14" s="32"/>
    </row>
    <row r="15" spans="2:39" x14ac:dyDescent="0.3">
      <c r="B15" s="31"/>
      <c r="C15" s="11" t="s">
        <v>81</v>
      </c>
      <c r="D15" s="98">
        <f>NPV($D$2,E15:X15)</f>
        <v>1825.1681600565639</v>
      </c>
      <c r="E15" s="74">
        <f>PPUACW!D93</f>
        <v>0</v>
      </c>
      <c r="F15" s="74">
        <f>PPUACW!E93</f>
        <v>0</v>
      </c>
      <c r="G15" s="74">
        <f>PPUACW!F93</f>
        <v>206.34</v>
      </c>
      <c r="H15" s="74">
        <f>PPUACW!G93</f>
        <v>206.43</v>
      </c>
      <c r="I15" s="74">
        <f>PPUACW!H93</f>
        <v>206.43</v>
      </c>
      <c r="J15" s="74">
        <f>PPUACW!I93</f>
        <v>206.3</v>
      </c>
      <c r="K15" s="74">
        <f>PPUACW!J93</f>
        <v>205.9</v>
      </c>
      <c r="L15" s="74">
        <f>PPUACW!K93</f>
        <v>204.86</v>
      </c>
      <c r="M15" s="74">
        <f>PPUACW!L93</f>
        <v>205.38</v>
      </c>
      <c r="N15" s="74">
        <f>PPUACW!M93</f>
        <v>206.36</v>
      </c>
      <c r="O15" s="74">
        <f>PPUACW!N93</f>
        <v>206.09</v>
      </c>
      <c r="P15" s="74">
        <f>PPUACW!O93</f>
        <v>206.42</v>
      </c>
      <c r="Q15" s="74">
        <f>PPUACW!P93</f>
        <v>206.43</v>
      </c>
      <c r="R15" s="74">
        <f>PPUACW!Q93</f>
        <v>207.03</v>
      </c>
      <c r="S15" s="74">
        <f>PPUACW!R93</f>
        <v>206.43</v>
      </c>
      <c r="T15" s="74">
        <f>PPUACW!S93</f>
        <v>206.43</v>
      </c>
      <c r="U15" s="74">
        <f>PPUACW!T93</f>
        <v>206.43</v>
      </c>
      <c r="V15" s="74">
        <f>PPUACW!U93</f>
        <v>207.03</v>
      </c>
      <c r="W15" s="74">
        <f>PPUACW!V93</f>
        <v>206.43</v>
      </c>
      <c r="X15" s="74">
        <f>PPUACW!W93</f>
        <v>206.43</v>
      </c>
      <c r="Y15" s="74">
        <f>X15</f>
        <v>206.43</v>
      </c>
      <c r="Z15" s="74">
        <f t="shared" ref="Z15:AI15" si="4">Y15</f>
        <v>206.43</v>
      </c>
      <c r="AA15" s="74">
        <f t="shared" si="4"/>
        <v>206.43</v>
      </c>
      <c r="AB15" s="74">
        <f t="shared" si="4"/>
        <v>206.43</v>
      </c>
      <c r="AC15" s="74">
        <f t="shared" si="4"/>
        <v>206.43</v>
      </c>
      <c r="AD15" s="74">
        <f t="shared" si="4"/>
        <v>206.43</v>
      </c>
      <c r="AE15" s="74">
        <f t="shared" si="4"/>
        <v>206.43</v>
      </c>
      <c r="AF15" s="74">
        <f t="shared" si="4"/>
        <v>206.43</v>
      </c>
      <c r="AG15" s="74">
        <f t="shared" si="4"/>
        <v>206.43</v>
      </c>
      <c r="AH15" s="74">
        <f t="shared" si="4"/>
        <v>206.43</v>
      </c>
      <c r="AI15" s="74">
        <f t="shared" si="4"/>
        <v>206.43</v>
      </c>
      <c r="AJ15" s="74">
        <f>AI15-F15</f>
        <v>206.43</v>
      </c>
      <c r="AK15" s="74">
        <v>0</v>
      </c>
      <c r="AL15" s="74">
        <v>0</v>
      </c>
      <c r="AM15" s="32"/>
    </row>
    <row r="16" spans="2:39" x14ac:dyDescent="0.3">
      <c r="B16" s="3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32"/>
    </row>
    <row r="17" spans="2:39" x14ac:dyDescent="0.3">
      <c r="B17" s="31"/>
      <c r="C17" s="71" t="s">
        <v>71</v>
      </c>
      <c r="D17" s="71"/>
      <c r="E17" s="61">
        <f>E$9</f>
        <v>2019</v>
      </c>
      <c r="F17" s="61">
        <f>E17+1</f>
        <v>2020</v>
      </c>
      <c r="G17" s="61">
        <f t="shared" ref="G17:AL17" si="5">F17+1</f>
        <v>2021</v>
      </c>
      <c r="H17" s="61">
        <f t="shared" si="5"/>
        <v>2022</v>
      </c>
      <c r="I17" s="61">
        <f t="shared" si="5"/>
        <v>2023</v>
      </c>
      <c r="J17" s="61">
        <f t="shared" si="5"/>
        <v>2024</v>
      </c>
      <c r="K17" s="61">
        <f t="shared" si="5"/>
        <v>2025</v>
      </c>
      <c r="L17" s="61">
        <f t="shared" si="5"/>
        <v>2026</v>
      </c>
      <c r="M17" s="61">
        <f t="shared" si="5"/>
        <v>2027</v>
      </c>
      <c r="N17" s="61">
        <f t="shared" si="5"/>
        <v>2028</v>
      </c>
      <c r="O17" s="61">
        <f t="shared" si="5"/>
        <v>2029</v>
      </c>
      <c r="P17" s="61">
        <f t="shared" si="5"/>
        <v>2030</v>
      </c>
      <c r="Q17" s="61">
        <f t="shared" si="5"/>
        <v>2031</v>
      </c>
      <c r="R17" s="61">
        <f t="shared" si="5"/>
        <v>2032</v>
      </c>
      <c r="S17" s="61">
        <f t="shared" si="5"/>
        <v>2033</v>
      </c>
      <c r="T17" s="61">
        <f t="shared" si="5"/>
        <v>2034</v>
      </c>
      <c r="U17" s="61">
        <f t="shared" si="5"/>
        <v>2035</v>
      </c>
      <c r="V17" s="61">
        <f t="shared" si="5"/>
        <v>2036</v>
      </c>
      <c r="W17" s="61">
        <f t="shared" si="5"/>
        <v>2037</v>
      </c>
      <c r="X17" s="61">
        <f t="shared" si="5"/>
        <v>2038</v>
      </c>
      <c r="Y17" s="61">
        <f t="shared" si="5"/>
        <v>2039</v>
      </c>
      <c r="Z17" s="61">
        <f t="shared" si="5"/>
        <v>2040</v>
      </c>
      <c r="AA17" s="61">
        <f t="shared" si="5"/>
        <v>2041</v>
      </c>
      <c r="AB17" s="61">
        <f t="shared" si="5"/>
        <v>2042</v>
      </c>
      <c r="AC17" s="61">
        <f t="shared" si="5"/>
        <v>2043</v>
      </c>
      <c r="AD17" s="61">
        <f t="shared" si="5"/>
        <v>2044</v>
      </c>
      <c r="AE17" s="61">
        <f t="shared" si="5"/>
        <v>2045</v>
      </c>
      <c r="AF17" s="61">
        <f t="shared" si="5"/>
        <v>2046</v>
      </c>
      <c r="AG17" s="61">
        <f t="shared" si="5"/>
        <v>2047</v>
      </c>
      <c r="AH17" s="61">
        <f t="shared" si="5"/>
        <v>2048</v>
      </c>
      <c r="AI17" s="61">
        <f t="shared" si="5"/>
        <v>2049</v>
      </c>
      <c r="AJ17" s="61">
        <f t="shared" si="5"/>
        <v>2050</v>
      </c>
      <c r="AK17" s="61">
        <f t="shared" si="5"/>
        <v>2051</v>
      </c>
      <c r="AL17" s="61">
        <f t="shared" si="5"/>
        <v>2052</v>
      </c>
      <c r="AM17" s="32"/>
    </row>
    <row r="18" spans="2:39" x14ac:dyDescent="0.3">
      <c r="B18" s="31"/>
      <c r="C18" s="11" t="s">
        <v>82</v>
      </c>
      <c r="D18" s="11"/>
      <c r="E18" s="36"/>
      <c r="F18" s="75">
        <f>IF(F15=0,0,-(F12*10^6)/(F15*1000))</f>
        <v>0</v>
      </c>
      <c r="G18" s="75">
        <f t="shared" ref="G18:X18" si="6">IF(G15=0,0,-(G12*10^6)/(G15*1000))</f>
        <v>20.682009882022026</v>
      </c>
      <c r="H18" s="75">
        <f t="shared" si="6"/>
        <v>23.19878015451933</v>
      </c>
      <c r="I18" s="75">
        <f t="shared" si="6"/>
        <v>24.513127165554156</v>
      </c>
      <c r="J18" s="75">
        <f t="shared" si="6"/>
        <v>23.888631629314613</v>
      </c>
      <c r="K18" s="75">
        <f t="shared" si="6"/>
        <v>27.374172940046005</v>
      </c>
      <c r="L18" s="75">
        <f t="shared" si="6"/>
        <v>27.910731178351213</v>
      </c>
      <c r="M18" s="75">
        <f t="shared" si="6"/>
        <v>27.954176383804224</v>
      </c>
      <c r="N18" s="75">
        <f t="shared" si="6"/>
        <v>35.844453364618722</v>
      </c>
      <c r="O18" s="75">
        <f t="shared" si="6"/>
        <v>30.25414151723443</v>
      </c>
      <c r="P18" s="75">
        <f t="shared" si="6"/>
        <v>107.00857479459107</v>
      </c>
      <c r="Q18" s="75">
        <f t="shared" si="6"/>
        <v>39.704699084035525</v>
      </c>
      <c r="R18" s="75">
        <f t="shared" si="6"/>
        <v>33.917759471162881</v>
      </c>
      <c r="S18" s="75">
        <f t="shared" si="6"/>
        <v>35.201341568671594</v>
      </c>
      <c r="T18" s="75">
        <f t="shared" si="6"/>
        <v>34.941231727891783</v>
      </c>
      <c r="U18" s="75">
        <f t="shared" si="6"/>
        <v>46.12561697484999</v>
      </c>
      <c r="V18" s="75">
        <f t="shared" si="6"/>
        <v>41.179753249108757</v>
      </c>
      <c r="W18" s="75">
        <f t="shared" si="6"/>
        <v>48.486244442118064</v>
      </c>
      <c r="X18" s="75">
        <f t="shared" si="6"/>
        <v>72.276422287129449</v>
      </c>
      <c r="Y18" s="75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32"/>
    </row>
    <row r="19" spans="2:39" x14ac:dyDescent="0.3">
      <c r="B19" s="31"/>
      <c r="C19" s="11" t="s">
        <v>83</v>
      </c>
      <c r="D19" s="11"/>
      <c r="E19" s="11"/>
      <c r="F19" s="76"/>
      <c r="G19" s="76">
        <f>-PMT($D$4,COUNT($G$18:$X$18),NPV($D$2,G18:X18))*(1+$D$3)</f>
        <v>30.115930028232214</v>
      </c>
      <c r="H19" s="76">
        <f t="shared" ref="H19:H21" si="7">G19*(1+$D$3)</f>
        <v>30.802573232875908</v>
      </c>
      <c r="I19" s="76">
        <f t="shared" ref="I19:I21" si="8">H19*(1+$D$3)</f>
        <v>31.504871902585478</v>
      </c>
      <c r="J19" s="76">
        <f t="shared" ref="J19:J21" si="9">I19*(1+$D$3)</f>
        <v>32.223182981964428</v>
      </c>
      <c r="K19" s="76">
        <f t="shared" ref="K19:Z21" si="10">J19*(1+$D$3)</f>
        <v>32.957871553953211</v>
      </c>
      <c r="L19" s="76">
        <f t="shared" si="10"/>
        <v>33.709311025383343</v>
      </c>
      <c r="M19" s="76">
        <f t="shared" si="10"/>
        <v>34.477883316762082</v>
      </c>
      <c r="N19" s="76">
        <f t="shared" si="10"/>
        <v>35.263979056384258</v>
      </c>
      <c r="O19" s="76">
        <f t="shared" si="10"/>
        <v>36.067997778869817</v>
      </c>
      <c r="P19" s="76">
        <f t="shared" si="10"/>
        <v>36.890348128228048</v>
      </c>
      <c r="Q19" s="76">
        <f t="shared" si="10"/>
        <v>37.731448065551646</v>
      </c>
      <c r="R19" s="76">
        <f t="shared" si="10"/>
        <v>38.591725081446221</v>
      </c>
      <c r="S19" s="76">
        <f>R19*(1+$D$3)</f>
        <v>39.471616413303195</v>
      </c>
      <c r="T19" s="76">
        <f t="shared" si="10"/>
        <v>40.371569267526503</v>
      </c>
      <c r="U19" s="76">
        <f t="shared" si="10"/>
        <v>41.292041046826107</v>
      </c>
      <c r="V19" s="76">
        <f t="shared" si="10"/>
        <v>42.233499582693739</v>
      </c>
      <c r="W19" s="76">
        <f t="shared" si="10"/>
        <v>43.196423373179151</v>
      </c>
      <c r="X19" s="76">
        <f t="shared" si="10"/>
        <v>44.181301826087633</v>
      </c>
      <c r="Y19" s="76">
        <f t="shared" si="10"/>
        <v>45.188635507722431</v>
      </c>
      <c r="Z19" s="76">
        <f t="shared" si="10"/>
        <v>46.218936397298499</v>
      </c>
      <c r="AA19" s="76">
        <f t="shared" ref="AA19:AJ21" si="11">Z19*(1+$D$3)</f>
        <v>47.272728147156904</v>
      </c>
      <c r="AB19" s="76">
        <f t="shared" si="11"/>
        <v>48.350546348912076</v>
      </c>
      <c r="AC19" s="76">
        <f t="shared" si="11"/>
        <v>49.452938805667266</v>
      </c>
      <c r="AD19" s="76">
        <f t="shared" si="11"/>
        <v>50.580465810436479</v>
      </c>
      <c r="AE19" s="76">
        <f t="shared" si="11"/>
        <v>51.733700430914425</v>
      </c>
      <c r="AF19" s="76">
        <f t="shared" si="11"/>
        <v>52.913228800739269</v>
      </c>
      <c r="AG19" s="76">
        <f t="shared" si="11"/>
        <v>54.119650417396123</v>
      </c>
      <c r="AH19" s="76">
        <f t="shared" si="11"/>
        <v>55.353578446912749</v>
      </c>
      <c r="AI19" s="76">
        <f t="shared" si="11"/>
        <v>56.615640035502359</v>
      </c>
      <c r="AJ19" s="76">
        <f t="shared" si="11"/>
        <v>57.906476628311808</v>
      </c>
      <c r="AK19" s="76"/>
      <c r="AL19" s="76"/>
      <c r="AM19" s="32"/>
    </row>
    <row r="20" spans="2:39" x14ac:dyDescent="0.3">
      <c r="B20" s="31"/>
      <c r="C20" s="11" t="s">
        <v>84</v>
      </c>
      <c r="D20" s="11"/>
      <c r="E20" s="11"/>
      <c r="F20" s="76"/>
      <c r="G20" s="76">
        <f>-PMT($D$4,COUNT($G$18:$J$18),NPV($D$2,$G$18:$J$18))*(1+$D$3)</f>
        <v>22.248356348565292</v>
      </c>
      <c r="H20" s="76">
        <f t="shared" si="7"/>
        <v>22.755618873312578</v>
      </c>
      <c r="I20" s="76">
        <f t="shared" si="8"/>
        <v>23.274446983624102</v>
      </c>
      <c r="J20" s="76">
        <f t="shared" si="9"/>
        <v>23.805104374850732</v>
      </c>
      <c r="K20" s="76">
        <f>-PMT($D$4,COUNT($K$18:$R$18),NPV($D$2,$K$18:$R$18))*(1+$D$3)</f>
        <v>37.008534218506689</v>
      </c>
      <c r="L20" s="76">
        <f t="shared" si="10"/>
        <v>37.852328798688639</v>
      </c>
      <c r="M20" s="76">
        <f t="shared" si="10"/>
        <v>38.715361895298734</v>
      </c>
      <c r="N20" s="76">
        <f t="shared" si="10"/>
        <v>39.598072146511541</v>
      </c>
      <c r="O20" s="76">
        <f t="shared" si="10"/>
        <v>40.500908191451998</v>
      </c>
      <c r="P20" s="76">
        <f t="shared" si="10"/>
        <v>41.424328898217098</v>
      </c>
      <c r="Q20" s="76">
        <f t="shared" si="10"/>
        <v>42.368803597096445</v>
      </c>
      <c r="R20" s="76">
        <f t="shared" si="10"/>
        <v>43.334812319110242</v>
      </c>
      <c r="S20" s="76">
        <f>-PMT($D$4,COUNT($S$18:$X$18),NPV($D$2,$S$18:$X$18))*(1+$D$3)</f>
        <v>42.845681410176489</v>
      </c>
      <c r="T20" s="76">
        <f t="shared" si="10"/>
        <v>43.82256294632851</v>
      </c>
      <c r="U20" s="76">
        <f t="shared" si="10"/>
        <v>44.821717381504797</v>
      </c>
      <c r="V20" s="76">
        <f t="shared" si="10"/>
        <v>45.843652537803102</v>
      </c>
      <c r="W20" s="76">
        <f t="shared" si="10"/>
        <v>46.888887815665008</v>
      </c>
      <c r="X20" s="76">
        <f t="shared" si="10"/>
        <v>47.957954457862165</v>
      </c>
      <c r="Y20" s="76">
        <f t="shared" si="10"/>
        <v>49.051395819501423</v>
      </c>
      <c r="Z20" s="76">
        <f t="shared" si="10"/>
        <v>50.169767644186052</v>
      </c>
      <c r="AA20" s="76">
        <f t="shared" si="11"/>
        <v>51.313638346473489</v>
      </c>
      <c r="AB20" s="76">
        <f t="shared" si="11"/>
        <v>52.483589300773083</v>
      </c>
      <c r="AC20" s="76">
        <f t="shared" si="11"/>
        <v>53.680215136830704</v>
      </c>
      <c r="AD20" s="76">
        <f t="shared" si="11"/>
        <v>54.904124041950439</v>
      </c>
      <c r="AE20" s="76">
        <f t="shared" si="11"/>
        <v>56.155938070106906</v>
      </c>
      <c r="AF20" s="76">
        <f t="shared" si="11"/>
        <v>57.436293458105339</v>
      </c>
      <c r="AG20" s="76">
        <f t="shared" si="11"/>
        <v>58.745840948950139</v>
      </c>
      <c r="AH20" s="76">
        <f t="shared" si="11"/>
        <v>60.085246122586199</v>
      </c>
      <c r="AI20" s="76">
        <f t="shared" si="11"/>
        <v>61.455189734181161</v>
      </c>
      <c r="AJ20" s="76">
        <f t="shared" si="11"/>
        <v>62.856368060120488</v>
      </c>
      <c r="AK20" s="76"/>
      <c r="AL20" s="76"/>
      <c r="AM20" s="32"/>
    </row>
    <row r="21" spans="2:39" x14ac:dyDescent="0.3">
      <c r="B21" s="31"/>
      <c r="C21" s="11" t="s">
        <v>85</v>
      </c>
      <c r="D21" s="11"/>
      <c r="E21" s="11"/>
      <c r="F21" s="76"/>
      <c r="G21" s="76">
        <f>-PMT($D$4,COUNT($G$18:$J$18),NPV($D$2,$G$18:$J$18))*(1+$D$3)</f>
        <v>22.248356348565292</v>
      </c>
      <c r="H21" s="76">
        <f t="shared" si="7"/>
        <v>22.755618873312578</v>
      </c>
      <c r="I21" s="76">
        <f t="shared" si="8"/>
        <v>23.274446983624102</v>
      </c>
      <c r="J21" s="76">
        <f t="shared" si="9"/>
        <v>23.805104374850732</v>
      </c>
      <c r="K21" s="76">
        <f>-PMT($D$4,COUNT($K$18:$S$18),NPV($D$2,$K$18:$S$18))*(1+$D$3)</f>
        <v>36.304523049210538</v>
      </c>
      <c r="L21" s="76">
        <f t="shared" si="10"/>
        <v>37.132266174732536</v>
      </c>
      <c r="M21" s="76">
        <f t="shared" si="10"/>
        <v>37.978881843516433</v>
      </c>
      <c r="N21" s="76">
        <f t="shared" si="10"/>
        <v>38.844800349548606</v>
      </c>
      <c r="O21" s="76">
        <f t="shared" si="10"/>
        <v>39.730461797518309</v>
      </c>
      <c r="P21" s="76">
        <f t="shared" si="10"/>
        <v>40.636316326501721</v>
      </c>
      <c r="Q21" s="76">
        <f t="shared" si="10"/>
        <v>41.562824338745955</v>
      </c>
      <c r="R21" s="76">
        <f t="shared" si="10"/>
        <v>42.510456733669358</v>
      </c>
      <c r="S21" s="76">
        <f t="shared" si="10"/>
        <v>43.479695147197013</v>
      </c>
      <c r="T21" s="76">
        <f>-PMT($D$4,COUNT($T$18:$X$18),NPV($D$2,$T$18:$X$18))*(1+$D$3)</f>
        <v>45.605396869043027</v>
      </c>
      <c r="U21" s="76">
        <f>T21*(1+$D$3)</f>
        <v>46.645199917657202</v>
      </c>
      <c r="V21" s="76">
        <f t="shared" si="10"/>
        <v>47.708710475779782</v>
      </c>
      <c r="W21" s="76">
        <f t="shared" si="10"/>
        <v>48.796469074627559</v>
      </c>
      <c r="X21" s="76">
        <f t="shared" si="10"/>
        <v>49.909028569529063</v>
      </c>
      <c r="Y21" s="76">
        <f t="shared" si="10"/>
        <v>51.046954420914325</v>
      </c>
      <c r="Z21" s="76">
        <f t="shared" si="10"/>
        <v>52.21082498171117</v>
      </c>
      <c r="AA21" s="76">
        <f t="shared" si="11"/>
        <v>53.40123179129418</v>
      </c>
      <c r="AB21" s="76">
        <f t="shared" si="11"/>
        <v>54.618779876135683</v>
      </c>
      <c r="AC21" s="76">
        <f t="shared" si="11"/>
        <v>55.864088057311569</v>
      </c>
      <c r="AD21" s="76">
        <f t="shared" si="11"/>
        <v>57.13778926501827</v>
      </c>
      <c r="AE21" s="76">
        <f t="shared" si="11"/>
        <v>58.440530860260679</v>
      </c>
      <c r="AF21" s="76">
        <f t="shared" si="11"/>
        <v>59.772974963874617</v>
      </c>
      <c r="AG21" s="76">
        <f t="shared" si="11"/>
        <v>61.135798793050952</v>
      </c>
      <c r="AH21" s="76">
        <f t="shared" si="11"/>
        <v>62.52969500553251</v>
      </c>
      <c r="AI21" s="76">
        <f t="shared" si="11"/>
        <v>63.955372051658649</v>
      </c>
      <c r="AJ21" s="76">
        <f t="shared" si="11"/>
        <v>65.413554534436457</v>
      </c>
      <c r="AK21" s="76"/>
      <c r="AL21" s="76"/>
      <c r="AM21" s="32"/>
    </row>
    <row r="22" spans="2:39" x14ac:dyDescent="0.3">
      <c r="B22" s="31"/>
      <c r="C22" s="11" t="s">
        <v>86</v>
      </c>
      <c r="D22" s="77">
        <f>NPV($D$2,F18:X18)</f>
        <v>333.89914607811068</v>
      </c>
      <c r="E22" s="7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32"/>
    </row>
    <row r="23" spans="2:39" x14ac:dyDescent="0.3">
      <c r="B23" s="31"/>
      <c r="C23" s="11" t="s">
        <v>87</v>
      </c>
      <c r="D23" s="77">
        <f>NPV($D$2,F19:X19)</f>
        <v>357.00496698671594</v>
      </c>
      <c r="E23" s="78">
        <f>-PMT($D$2,COUNT(F19:AJ19),NPV($D$2,F19:AJ19))</f>
        <v>38.176280127779954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32"/>
    </row>
    <row r="24" spans="2:39" x14ac:dyDescent="0.3">
      <c r="B24" s="31"/>
      <c r="C24" s="11" t="s">
        <v>88</v>
      </c>
      <c r="D24" s="77">
        <f>NPV($D$2,F20:X20)</f>
        <v>357.00496698671571</v>
      </c>
      <c r="E24" s="78">
        <f>-PMT($D$2,COUNT(F20:AJ20),NPV($D$2,F20:AJ20))</f>
        <v>39.000091950273578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32"/>
    </row>
    <row r="25" spans="2:39" ht="15" thickBot="1" x14ac:dyDescent="0.35">
      <c r="B25" s="37"/>
      <c r="C25" s="38"/>
      <c r="D25" s="79"/>
      <c r="E25" s="7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40"/>
    </row>
    <row r="26" spans="2:39" x14ac:dyDescent="0.3">
      <c r="B26" s="11"/>
      <c r="C26" s="11"/>
      <c r="D26" s="77"/>
      <c r="E26" s="7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</sheetData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"/>
  <sheetViews>
    <sheetView topLeftCell="A82" workbookViewId="0">
      <selection activeCell="A7" sqref="A7:Y91"/>
    </sheetView>
  </sheetViews>
  <sheetFormatPr defaultRowHeight="14.4" x14ac:dyDescent="0.3"/>
  <cols>
    <col min="2" max="2" width="47.88671875" customWidth="1"/>
    <col min="4" max="4" width="10.44140625" bestFit="1" customWidth="1"/>
    <col min="5" max="21" width="9.33203125" bestFit="1" customWidth="1"/>
    <col min="22" max="23" width="10.33203125" bestFit="1" customWidth="1"/>
  </cols>
  <sheetData>
    <row r="1" spans="1:26" x14ac:dyDescent="0.3">
      <c r="A1" s="1" t="s">
        <v>0</v>
      </c>
      <c r="C1" s="2" t="s">
        <v>1</v>
      </c>
      <c r="D1" s="53" t="s">
        <v>98</v>
      </c>
    </row>
    <row r="2" spans="1:26" x14ac:dyDescent="0.3">
      <c r="A2" s="1" t="s">
        <v>2</v>
      </c>
    </row>
    <row r="5" spans="1:26" x14ac:dyDescent="0.3">
      <c r="C5" s="54" t="s">
        <v>3</v>
      </c>
      <c r="D5" s="51">
        <v>2019</v>
      </c>
      <c r="E5" s="51">
        <v>2020</v>
      </c>
      <c r="F5" s="51">
        <v>2021</v>
      </c>
      <c r="G5" s="51">
        <v>2022</v>
      </c>
      <c r="H5" s="51">
        <v>2023</v>
      </c>
      <c r="I5" s="51">
        <v>2024</v>
      </c>
      <c r="J5" s="51">
        <v>2025</v>
      </c>
      <c r="K5" s="51">
        <v>2026</v>
      </c>
      <c r="L5" s="51">
        <v>2027</v>
      </c>
      <c r="M5" s="51">
        <v>2028</v>
      </c>
      <c r="N5" s="51">
        <v>2029</v>
      </c>
      <c r="O5" s="51">
        <v>2030</v>
      </c>
      <c r="P5" s="51">
        <v>2031</v>
      </c>
      <c r="Q5" s="51">
        <v>2032</v>
      </c>
      <c r="R5" s="51">
        <v>2033</v>
      </c>
      <c r="S5" s="51">
        <v>2034</v>
      </c>
      <c r="T5" s="51">
        <v>2035</v>
      </c>
      <c r="U5" s="51">
        <v>2036</v>
      </c>
      <c r="V5" s="51">
        <v>2037</v>
      </c>
      <c r="W5" s="52">
        <v>2038</v>
      </c>
    </row>
    <row r="7" spans="1:26" ht="15.6" x14ac:dyDescent="0.3">
      <c r="A7">
        <v>1</v>
      </c>
      <c r="B7" s="3" t="s">
        <v>59</v>
      </c>
    </row>
    <row r="8" spans="1:26" ht="15.6" x14ac:dyDescent="0.3">
      <c r="B8" s="3" t="s">
        <v>60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  <c r="Y8" s="5"/>
      <c r="Z8" s="5"/>
    </row>
    <row r="9" spans="1:26" ht="15.6" x14ac:dyDescent="0.3">
      <c r="B9" s="3" t="s">
        <v>61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5">
        <v>0</v>
      </c>
      <c r="V9" s="5">
        <v>0</v>
      </c>
      <c r="W9" s="5">
        <v>0</v>
      </c>
      <c r="X9" s="5"/>
      <c r="Y9" s="5"/>
      <c r="Z9" s="5"/>
    </row>
    <row r="10" spans="1:26" ht="15.6" x14ac:dyDescent="0.3">
      <c r="B10" s="4" t="s">
        <v>4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4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4">
        <v>0</v>
      </c>
      <c r="V10" s="103">
        <v>0</v>
      </c>
      <c r="W10" s="103">
        <v>0</v>
      </c>
      <c r="X10" s="5"/>
      <c r="Y10" s="5"/>
      <c r="Z10" s="5"/>
    </row>
    <row r="11" spans="1:26" ht="15.6" x14ac:dyDescent="0.3">
      <c r="B11" s="3"/>
      <c r="C11" s="5"/>
      <c r="D11" s="5"/>
      <c r="E11" s="5"/>
      <c r="F11" s="5"/>
      <c r="G11" s="5"/>
      <c r="H11" s="5"/>
      <c r="I11" s="5"/>
      <c r="J11" s="5"/>
      <c r="K11" s="5"/>
      <c r="L11" s="55"/>
      <c r="M11" s="5"/>
      <c r="N11" s="5"/>
      <c r="O11" s="5"/>
      <c r="P11" s="5"/>
      <c r="Q11" s="5"/>
      <c r="R11" s="5"/>
      <c r="S11" s="5"/>
      <c r="T11" s="5"/>
      <c r="U11" s="55"/>
      <c r="V11" s="5"/>
      <c r="W11" s="5"/>
      <c r="X11" s="5"/>
      <c r="Y11" s="5"/>
      <c r="Z11" s="5"/>
    </row>
    <row r="12" spans="1:26" ht="15.6" x14ac:dyDescent="0.3">
      <c r="A12">
        <v>2</v>
      </c>
      <c r="B12" s="3" t="s">
        <v>62</v>
      </c>
      <c r="C12" s="5"/>
      <c r="D12" s="5"/>
      <c r="E12" s="5"/>
      <c r="F12" s="5"/>
      <c r="G12" s="5"/>
      <c r="H12" s="5"/>
      <c r="I12" s="5"/>
      <c r="J12" s="5"/>
      <c r="K12" s="5"/>
      <c r="L12" s="55"/>
      <c r="M12" s="5"/>
      <c r="N12" s="5"/>
      <c r="O12" s="5"/>
      <c r="P12" s="5"/>
      <c r="Q12" s="5"/>
      <c r="R12" s="5"/>
      <c r="S12" s="5"/>
      <c r="T12" s="5"/>
      <c r="U12" s="55"/>
      <c r="V12" s="5"/>
      <c r="W12" s="5"/>
      <c r="X12" s="5"/>
      <c r="Y12" s="5"/>
      <c r="Z12" s="5"/>
    </row>
    <row r="13" spans="1:26" ht="15.6" x14ac:dyDescent="0.3">
      <c r="B13" s="3" t="s">
        <v>60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5">
        <v>0</v>
      </c>
      <c r="V13" s="5">
        <v>0</v>
      </c>
      <c r="W13" s="5">
        <v>0</v>
      </c>
      <c r="X13" s="5"/>
      <c r="Y13" s="5"/>
      <c r="Z13" s="5"/>
    </row>
    <row r="14" spans="1:26" ht="15.6" x14ac:dyDescent="0.3">
      <c r="B14" s="3" t="s">
        <v>61</v>
      </c>
      <c r="C14" s="5">
        <v>4204.1271407322947</v>
      </c>
      <c r="D14" s="5">
        <v>376.72700000000015</v>
      </c>
      <c r="E14" s="5">
        <v>409.01400000000001</v>
      </c>
      <c r="F14" s="5">
        <v>378.18700000000007</v>
      </c>
      <c r="G14" s="5">
        <v>417.25300000000016</v>
      </c>
      <c r="H14" s="5">
        <v>453.28100000000006</v>
      </c>
      <c r="I14" s="5">
        <v>448.50299999999999</v>
      </c>
      <c r="J14" s="5">
        <v>441.87400000000002</v>
      </c>
      <c r="K14" s="5">
        <v>427.9249999999999</v>
      </c>
      <c r="L14" s="55">
        <v>443.89400000000001</v>
      </c>
      <c r="M14" s="5">
        <v>364.95400000000001</v>
      </c>
      <c r="N14" s="5">
        <v>315.20300000000003</v>
      </c>
      <c r="O14" s="5">
        <v>356.96500000000003</v>
      </c>
      <c r="P14" s="5">
        <v>369.01599999999996</v>
      </c>
      <c r="Q14" s="5">
        <v>392.36099999999993</v>
      </c>
      <c r="R14" s="5">
        <v>357.16</v>
      </c>
      <c r="S14" s="5">
        <v>392.03299999999996</v>
      </c>
      <c r="T14" s="5">
        <v>411.31800000000004</v>
      </c>
      <c r="U14" s="55">
        <v>426.22199999999998</v>
      </c>
      <c r="V14" s="5">
        <v>301.24700000000001</v>
      </c>
      <c r="W14" s="5">
        <v>208.77</v>
      </c>
      <c r="X14" s="5"/>
      <c r="Y14" s="5"/>
      <c r="Z14" s="5"/>
    </row>
    <row r="15" spans="1:26" ht="15.6" x14ac:dyDescent="0.3">
      <c r="B15" s="4" t="s">
        <v>4</v>
      </c>
      <c r="C15" s="103">
        <v>4204.1271407322947</v>
      </c>
      <c r="D15" s="104">
        <v>376.72700000000015</v>
      </c>
      <c r="E15" s="103">
        <v>409.01400000000001</v>
      </c>
      <c r="F15" s="103">
        <v>378.18700000000007</v>
      </c>
      <c r="G15" s="103">
        <v>417.25300000000016</v>
      </c>
      <c r="H15" s="103">
        <v>453.28100000000006</v>
      </c>
      <c r="I15" s="103">
        <v>448.50299999999999</v>
      </c>
      <c r="J15" s="103">
        <v>441.87400000000002</v>
      </c>
      <c r="K15" s="103">
        <v>427.9249999999999</v>
      </c>
      <c r="L15" s="104">
        <v>443.89400000000001</v>
      </c>
      <c r="M15" s="103">
        <v>364.95400000000001</v>
      </c>
      <c r="N15" s="103">
        <v>315.20300000000003</v>
      </c>
      <c r="O15" s="103">
        <v>356.96500000000003</v>
      </c>
      <c r="P15" s="103">
        <v>369.01599999999996</v>
      </c>
      <c r="Q15" s="103">
        <v>392.36099999999993</v>
      </c>
      <c r="R15" s="103">
        <v>357.16</v>
      </c>
      <c r="S15" s="103">
        <v>392.03299999999996</v>
      </c>
      <c r="T15" s="103">
        <v>411.31800000000004</v>
      </c>
      <c r="U15" s="104">
        <v>426.22199999999998</v>
      </c>
      <c r="V15" s="103">
        <v>301.24700000000001</v>
      </c>
      <c r="W15" s="103">
        <v>208.77</v>
      </c>
      <c r="X15" s="5"/>
      <c r="Y15" s="5"/>
      <c r="Z15" s="5"/>
    </row>
    <row r="16" spans="1:26" ht="15.6" x14ac:dyDescent="0.3">
      <c r="B16" s="3"/>
      <c r="C16" s="5"/>
      <c r="D16" s="5"/>
      <c r="E16" s="5"/>
      <c r="F16" s="5"/>
      <c r="G16" s="5"/>
      <c r="H16" s="5"/>
      <c r="I16" s="5"/>
      <c r="J16" s="5"/>
      <c r="K16" s="5"/>
      <c r="L16" s="55"/>
      <c r="M16" s="5"/>
      <c r="N16" s="5"/>
      <c r="O16" s="5"/>
      <c r="P16" s="5"/>
      <c r="Q16" s="5"/>
      <c r="R16" s="5"/>
      <c r="S16" s="5"/>
      <c r="T16" s="5"/>
      <c r="U16" s="55"/>
      <c r="V16" s="5"/>
      <c r="W16" s="5"/>
      <c r="X16" s="5"/>
      <c r="Y16" s="5"/>
      <c r="Z16" s="5"/>
    </row>
    <row r="17" spans="1:26" ht="15.6" x14ac:dyDescent="0.3">
      <c r="A17">
        <v>3</v>
      </c>
      <c r="B17" s="3" t="s">
        <v>63</v>
      </c>
      <c r="C17" s="5"/>
      <c r="D17" s="5"/>
      <c r="E17" s="5"/>
      <c r="F17" s="5"/>
      <c r="G17" s="5"/>
      <c r="H17" s="5"/>
      <c r="I17" s="5"/>
      <c r="J17" s="5"/>
      <c r="K17" s="5"/>
      <c r="L17" s="55"/>
      <c r="M17" s="5"/>
      <c r="N17" s="5"/>
      <c r="O17" s="5"/>
      <c r="P17" s="5"/>
      <c r="Q17" s="5"/>
      <c r="R17" s="5"/>
      <c r="S17" s="5"/>
      <c r="T17" s="5"/>
      <c r="U17" s="55"/>
      <c r="V17" s="5"/>
      <c r="W17" s="5"/>
      <c r="X17" s="5"/>
      <c r="Y17" s="5"/>
      <c r="Z17" s="5"/>
    </row>
    <row r="18" spans="1:26" ht="15.6" x14ac:dyDescent="0.3">
      <c r="B18" s="3" t="s">
        <v>60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5">
        <v>0</v>
      </c>
      <c r="V18" s="5">
        <v>0</v>
      </c>
      <c r="W18" s="5">
        <v>0</v>
      </c>
      <c r="X18" s="5"/>
      <c r="Y18" s="5"/>
      <c r="Z18" s="5"/>
    </row>
    <row r="19" spans="1:26" ht="15.6" x14ac:dyDescent="0.3">
      <c r="B19" s="3" t="s">
        <v>61</v>
      </c>
      <c r="C19" s="5">
        <v>5823.9269582572833</v>
      </c>
      <c r="D19" s="5">
        <v>593.25771999999995</v>
      </c>
      <c r="E19" s="5">
        <v>568.66636999999992</v>
      </c>
      <c r="F19" s="5">
        <v>534.95740000000001</v>
      </c>
      <c r="G19" s="5">
        <v>600.16469999999993</v>
      </c>
      <c r="H19" s="5">
        <v>647.12055999999995</v>
      </c>
      <c r="I19" s="5">
        <v>562.60993999999994</v>
      </c>
      <c r="J19" s="5">
        <v>602.47505999999998</v>
      </c>
      <c r="K19" s="5">
        <v>581.33268999999984</v>
      </c>
      <c r="L19" s="55">
        <v>559.09615999999994</v>
      </c>
      <c r="M19" s="5">
        <v>524.69687999999996</v>
      </c>
      <c r="N19" s="5">
        <v>527.10853999999995</v>
      </c>
      <c r="O19" s="5">
        <v>486.22811000000007</v>
      </c>
      <c r="P19" s="5">
        <v>491.96661000000006</v>
      </c>
      <c r="Q19" s="5">
        <v>501.02965999999992</v>
      </c>
      <c r="R19" s="5">
        <v>491.01057000000009</v>
      </c>
      <c r="S19" s="5">
        <v>503.36642000000001</v>
      </c>
      <c r="T19" s="5">
        <v>506.16487000000001</v>
      </c>
      <c r="U19" s="55">
        <v>546.30694999999992</v>
      </c>
      <c r="V19" s="5">
        <v>419.18134000000003</v>
      </c>
      <c r="W19" s="5">
        <v>280.44196999999997</v>
      </c>
      <c r="X19" s="5"/>
      <c r="Y19" s="5"/>
      <c r="Z19" s="5"/>
    </row>
    <row r="20" spans="1:26" ht="15.6" x14ac:dyDescent="0.3">
      <c r="B20" s="4" t="s">
        <v>4</v>
      </c>
      <c r="C20" s="103">
        <v>5823.9269582572833</v>
      </c>
      <c r="D20" s="103">
        <v>593.25771999999995</v>
      </c>
      <c r="E20" s="103">
        <v>568.66636999999992</v>
      </c>
      <c r="F20" s="103">
        <v>534.95740000000001</v>
      </c>
      <c r="G20" s="103">
        <v>600.16469999999993</v>
      </c>
      <c r="H20" s="103">
        <v>647.12055999999995</v>
      </c>
      <c r="I20" s="103">
        <v>562.60993999999994</v>
      </c>
      <c r="J20" s="103">
        <v>602.47505999999998</v>
      </c>
      <c r="K20" s="103">
        <v>581.33268999999984</v>
      </c>
      <c r="L20" s="104">
        <v>559.09615999999994</v>
      </c>
      <c r="M20" s="103">
        <v>524.69687999999996</v>
      </c>
      <c r="N20" s="103">
        <v>527.10853999999995</v>
      </c>
      <c r="O20" s="103">
        <v>486.22811000000007</v>
      </c>
      <c r="P20" s="103">
        <v>491.96661000000006</v>
      </c>
      <c r="Q20" s="103">
        <v>501.02965999999992</v>
      </c>
      <c r="R20" s="103">
        <v>491.01057000000009</v>
      </c>
      <c r="S20" s="103">
        <v>503.36642000000001</v>
      </c>
      <c r="T20" s="103">
        <v>506.16487000000001</v>
      </c>
      <c r="U20" s="104">
        <v>546.30694999999992</v>
      </c>
      <c r="V20" s="103">
        <v>419.18134000000003</v>
      </c>
      <c r="W20" s="103">
        <v>280.44196999999997</v>
      </c>
      <c r="X20" s="5"/>
      <c r="Y20" s="5"/>
      <c r="Z20" s="5"/>
    </row>
    <row r="21" spans="1:26" ht="15.6" x14ac:dyDescent="0.3">
      <c r="B21" s="3"/>
      <c r="C21" s="5"/>
      <c r="D21" s="5"/>
      <c r="E21" s="5"/>
      <c r="F21" s="5"/>
      <c r="G21" s="5"/>
      <c r="H21" s="5"/>
      <c r="I21" s="5"/>
      <c r="J21" s="5"/>
      <c r="K21" s="5"/>
      <c r="L21" s="55"/>
      <c r="M21" s="5"/>
      <c r="N21" s="5"/>
      <c r="O21" s="5"/>
      <c r="P21" s="5"/>
      <c r="Q21" s="5"/>
      <c r="R21" s="5"/>
      <c r="S21" s="5"/>
      <c r="T21" s="5"/>
      <c r="U21" s="55"/>
      <c r="V21" s="5"/>
      <c r="W21" s="5"/>
      <c r="X21" s="5"/>
      <c r="Y21" s="5"/>
      <c r="Z21" s="5"/>
    </row>
    <row r="22" spans="1:26" ht="15.6" x14ac:dyDescent="0.3">
      <c r="A22">
        <v>4</v>
      </c>
      <c r="B22" s="3" t="s">
        <v>64</v>
      </c>
      <c r="C22" s="5"/>
      <c r="D22" s="5"/>
      <c r="E22" s="5"/>
      <c r="F22" s="5"/>
      <c r="G22" s="5"/>
      <c r="H22" s="5"/>
      <c r="I22" s="5"/>
      <c r="J22" s="5"/>
      <c r="K22" s="5"/>
      <c r="L22" s="55"/>
      <c r="M22" s="5"/>
      <c r="N22" s="5"/>
      <c r="O22" s="5"/>
      <c r="P22" s="5"/>
      <c r="Q22" s="5"/>
      <c r="R22" s="5"/>
      <c r="S22" s="5"/>
      <c r="T22" s="5"/>
      <c r="U22" s="55"/>
      <c r="V22" s="5"/>
      <c r="W22" s="5"/>
      <c r="X22" s="5"/>
      <c r="Y22" s="5"/>
      <c r="Z22" s="5"/>
    </row>
    <row r="23" spans="1:26" ht="15.6" x14ac:dyDescent="0.3">
      <c r="B23" s="3" t="s">
        <v>60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5">
        <v>0</v>
      </c>
      <c r="V23" s="5">
        <v>0</v>
      </c>
      <c r="W23" s="5">
        <v>0</v>
      </c>
      <c r="X23" s="5"/>
      <c r="Y23" s="5"/>
      <c r="Z23" s="5"/>
    </row>
    <row r="24" spans="1:26" ht="15.6" x14ac:dyDescent="0.3">
      <c r="B24" s="3" t="s">
        <v>61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5">
        <v>0</v>
      </c>
      <c r="V24" s="5">
        <v>0</v>
      </c>
      <c r="W24" s="5">
        <v>0</v>
      </c>
      <c r="X24" s="5"/>
      <c r="Y24" s="5"/>
      <c r="Z24" s="5"/>
    </row>
    <row r="25" spans="1:26" ht="15.6" x14ac:dyDescent="0.3">
      <c r="B25" s="4" t="s">
        <v>4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4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4">
        <v>0</v>
      </c>
      <c r="V25" s="103">
        <v>0</v>
      </c>
      <c r="W25" s="103">
        <v>0</v>
      </c>
      <c r="X25" s="5"/>
      <c r="Y25" s="5"/>
      <c r="Z25" s="5"/>
    </row>
    <row r="26" spans="1:26" ht="15.6" x14ac:dyDescent="0.3">
      <c r="B26" s="3"/>
      <c r="C26" s="5"/>
      <c r="D26" s="5"/>
      <c r="E26" s="5"/>
      <c r="F26" s="5"/>
      <c r="G26" s="5"/>
      <c r="H26" s="5"/>
      <c r="I26" s="5"/>
      <c r="J26" s="5"/>
      <c r="K26" s="5"/>
      <c r="L26" s="55"/>
      <c r="M26" s="5"/>
      <c r="N26" s="5"/>
      <c r="O26" s="5"/>
      <c r="P26" s="5"/>
      <c r="Q26" s="5"/>
      <c r="R26" s="5"/>
      <c r="S26" s="5"/>
      <c r="T26" s="5"/>
      <c r="U26" s="55"/>
      <c r="V26" s="5"/>
      <c r="W26" s="5"/>
      <c r="X26" s="5"/>
      <c r="Y26" s="5"/>
      <c r="Z26" s="5"/>
    </row>
    <row r="27" spans="1:26" ht="15.6" x14ac:dyDescent="0.3">
      <c r="A27">
        <v>5</v>
      </c>
      <c r="B27" s="6" t="s">
        <v>5</v>
      </c>
      <c r="C27" s="103">
        <v>175.83658781566692</v>
      </c>
      <c r="D27" s="104">
        <v>0</v>
      </c>
      <c r="E27" s="103">
        <v>0</v>
      </c>
      <c r="F27" s="103">
        <v>42.753999999999998</v>
      </c>
      <c r="G27" s="103">
        <v>0</v>
      </c>
      <c r="H27" s="103">
        <v>0</v>
      </c>
      <c r="I27" s="103">
        <v>15.417999999999999</v>
      </c>
      <c r="J27" s="103">
        <v>0</v>
      </c>
      <c r="K27" s="103">
        <v>43.975000000000001</v>
      </c>
      <c r="L27" s="104">
        <v>1.2629999999999999</v>
      </c>
      <c r="M27" s="103">
        <v>49.357999999999997</v>
      </c>
      <c r="N27" s="103">
        <v>17.510999999999999</v>
      </c>
      <c r="O27" s="103">
        <v>36.667000000000002</v>
      </c>
      <c r="P27" s="103">
        <v>0.47499999999999998</v>
      </c>
      <c r="Q27" s="103">
        <v>0</v>
      </c>
      <c r="R27" s="103">
        <v>15.026999999999999</v>
      </c>
      <c r="S27" s="103">
        <v>0</v>
      </c>
      <c r="T27" s="103">
        <v>0</v>
      </c>
      <c r="U27" s="104">
        <v>0</v>
      </c>
      <c r="V27" s="103">
        <v>63.13</v>
      </c>
      <c r="W27" s="103">
        <v>116.622</v>
      </c>
      <c r="X27" s="5"/>
      <c r="Y27" s="5"/>
      <c r="Z27" s="5"/>
    </row>
    <row r="28" spans="1:26" ht="15.6" x14ac:dyDescent="0.3">
      <c r="B28" s="3"/>
      <c r="C28" s="5"/>
      <c r="D28" s="5"/>
      <c r="E28" s="5"/>
      <c r="F28" s="5"/>
      <c r="G28" s="5"/>
      <c r="H28" s="5"/>
      <c r="I28" s="5"/>
      <c r="J28" s="5"/>
      <c r="K28" s="5"/>
      <c r="L28" s="55"/>
      <c r="M28" s="5"/>
      <c r="N28" s="5"/>
      <c r="O28" s="5"/>
      <c r="P28" s="5"/>
      <c r="Q28" s="5"/>
      <c r="R28" s="5"/>
      <c r="S28" s="5"/>
      <c r="T28" s="5"/>
      <c r="U28" s="55"/>
      <c r="V28" s="5"/>
      <c r="W28" s="5"/>
      <c r="X28" s="5"/>
      <c r="Y28" s="5"/>
      <c r="Z28" s="5"/>
    </row>
    <row r="29" spans="1:26" ht="15.6" x14ac:dyDescent="0.3">
      <c r="A29">
        <v>6</v>
      </c>
      <c r="B29" s="3" t="s">
        <v>6</v>
      </c>
      <c r="C29" s="5"/>
      <c r="D29" s="5"/>
      <c r="E29" s="5"/>
      <c r="F29" s="5"/>
      <c r="G29" s="5"/>
      <c r="H29" s="5"/>
      <c r="I29" s="5"/>
      <c r="J29" s="5"/>
      <c r="K29" s="5"/>
      <c r="L29" s="55"/>
      <c r="M29" s="5"/>
      <c r="N29" s="5"/>
      <c r="O29" s="5"/>
      <c r="P29" s="5"/>
      <c r="Q29" s="5"/>
      <c r="R29" s="5"/>
      <c r="S29" s="5"/>
      <c r="T29" s="5"/>
      <c r="U29" s="55"/>
      <c r="V29" s="5"/>
      <c r="W29" s="5"/>
      <c r="X29" s="5"/>
      <c r="Y29" s="5"/>
      <c r="Z29" s="5"/>
    </row>
    <row r="30" spans="1:26" ht="15.6" x14ac:dyDescent="0.3">
      <c r="B30" s="3" t="s">
        <v>7</v>
      </c>
      <c r="C30" s="5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7">
        <v>0</v>
      </c>
      <c r="V30" s="56">
        <v>0</v>
      </c>
      <c r="W30" s="56">
        <v>0</v>
      </c>
      <c r="X30" s="5"/>
      <c r="Y30" s="5"/>
      <c r="Z30" s="5"/>
    </row>
    <row r="31" spans="1:26" ht="15.6" x14ac:dyDescent="0.3">
      <c r="B31" s="3" t="s">
        <v>8</v>
      </c>
      <c r="C31" s="5">
        <v>-290.24486656710462</v>
      </c>
      <c r="D31" s="56">
        <v>260.11273</v>
      </c>
      <c r="E31" s="56">
        <v>258.19580999999999</v>
      </c>
      <c r="F31" s="56">
        <v>-59.757029999999972</v>
      </c>
      <c r="G31" s="56">
        <v>-59.444550000000007</v>
      </c>
      <c r="H31" s="56">
        <v>-83.30158000000003</v>
      </c>
      <c r="I31" s="56">
        <v>-175.10320999999996</v>
      </c>
      <c r="J31" s="56">
        <v>-199.66635999999997</v>
      </c>
      <c r="K31" s="56">
        <v>-209.50696999999997</v>
      </c>
      <c r="L31" s="57">
        <v>-244.36448999999999</v>
      </c>
      <c r="M31" s="56">
        <v>-260.38153</v>
      </c>
      <c r="N31" s="56">
        <v>-276.47838999999988</v>
      </c>
      <c r="O31" s="56">
        <v>-295.54298999999997</v>
      </c>
      <c r="P31" s="56">
        <v>81.755729999999986</v>
      </c>
      <c r="Q31" s="56">
        <v>68.953760000000003</v>
      </c>
      <c r="R31" s="56">
        <v>52.44136000000001</v>
      </c>
      <c r="S31" s="56">
        <v>173.68224000000001</v>
      </c>
      <c r="T31" s="56">
        <v>173.8869</v>
      </c>
      <c r="U31" s="56">
        <v>151.49702000000002</v>
      </c>
      <c r="V31" s="56">
        <v>88.233589999999992</v>
      </c>
      <c r="W31" s="56">
        <v>97.309650000000005</v>
      </c>
      <c r="X31" s="5"/>
      <c r="Y31" s="5"/>
      <c r="Z31" s="5"/>
    </row>
    <row r="32" spans="1:26" ht="15.6" x14ac:dyDescent="0.3">
      <c r="B32" s="3" t="s">
        <v>9</v>
      </c>
      <c r="C32" s="5">
        <v>244.01683901227443</v>
      </c>
      <c r="D32" s="56">
        <v>19.40971</v>
      </c>
      <c r="E32" s="56">
        <v>20.171119999999998</v>
      </c>
      <c r="F32" s="56">
        <v>19.11364</v>
      </c>
      <c r="G32" s="56">
        <v>19.196000000000002</v>
      </c>
      <c r="H32" s="56">
        <v>18.212599999999998</v>
      </c>
      <c r="I32" s="56">
        <v>14.491630000000001</v>
      </c>
      <c r="J32" s="56">
        <v>13.479520000000001</v>
      </c>
      <c r="K32" s="56">
        <v>15.836880000000001</v>
      </c>
      <c r="L32" s="57">
        <v>16.264330000000001</v>
      </c>
      <c r="M32" s="56">
        <v>21.027660000000001</v>
      </c>
      <c r="N32" s="56">
        <v>21.208560000000002</v>
      </c>
      <c r="O32" s="56">
        <v>24.60604</v>
      </c>
      <c r="P32" s="56">
        <v>26.057410000000001</v>
      </c>
      <c r="Q32" s="56">
        <v>26.597630000000002</v>
      </c>
      <c r="R32" s="56">
        <v>27.594950000000001</v>
      </c>
      <c r="S32" s="56">
        <v>28.650350000000003</v>
      </c>
      <c r="T32" s="56">
        <v>29.231960000000001</v>
      </c>
      <c r="U32" s="57">
        <v>32.405480000000004</v>
      </c>
      <c r="V32" s="56">
        <v>63.651389999999999</v>
      </c>
      <c r="W32" s="56">
        <v>70.024340000000009</v>
      </c>
      <c r="X32" s="5"/>
      <c r="Y32" s="5"/>
      <c r="Z32" s="5"/>
    </row>
    <row r="33" spans="1:26" ht="15.6" x14ac:dyDescent="0.3">
      <c r="B33" s="7" t="s">
        <v>10</v>
      </c>
      <c r="C33" s="5">
        <v>20.66974509282954</v>
      </c>
      <c r="D33" s="58">
        <v>2.5079534247199997</v>
      </c>
      <c r="E33" s="58">
        <v>0.8172095056666665</v>
      </c>
      <c r="F33" s="58">
        <v>0.62581414853749995</v>
      </c>
      <c r="G33" s="58">
        <v>1.1031619080674999</v>
      </c>
      <c r="H33" s="58">
        <v>0.46178981572666655</v>
      </c>
      <c r="I33" s="58">
        <v>6.4432119077509981E-2</v>
      </c>
      <c r="J33" s="58">
        <v>0.11931498834267215</v>
      </c>
      <c r="K33" s="58">
        <v>0.11602966772376262</v>
      </c>
      <c r="L33" s="58">
        <v>0.10006121764107422</v>
      </c>
      <c r="M33" s="58">
        <v>0.9608837771986779</v>
      </c>
      <c r="N33" s="58">
        <v>4.176682202620035</v>
      </c>
      <c r="O33" s="58">
        <v>0.27806953301216919</v>
      </c>
      <c r="P33" s="58">
        <v>0.49601369306260129</v>
      </c>
      <c r="Q33" s="58">
        <v>1.5391625075868529</v>
      </c>
      <c r="R33" s="58">
        <v>3.7268035070982455</v>
      </c>
      <c r="S33" s="58">
        <v>2.7461996658956993</v>
      </c>
      <c r="T33" s="58">
        <v>6.8508033222306208</v>
      </c>
      <c r="U33" s="58">
        <v>6.5493013518328569</v>
      </c>
      <c r="V33" s="58">
        <v>5.9939958114205787</v>
      </c>
      <c r="W33" s="58">
        <v>15.647682965647601</v>
      </c>
      <c r="X33" s="5"/>
      <c r="Y33" s="5"/>
      <c r="Z33" s="5"/>
    </row>
    <row r="34" spans="1:26" ht="15.6" x14ac:dyDescent="0.3">
      <c r="B34" s="6" t="s">
        <v>65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5">
        <v>0</v>
      </c>
      <c r="V34" s="5">
        <v>0</v>
      </c>
      <c r="W34" s="5">
        <v>0</v>
      </c>
      <c r="X34" s="5"/>
      <c r="Y34" s="5"/>
      <c r="Z34" s="5"/>
    </row>
    <row r="35" spans="1:26" ht="15.6" x14ac:dyDescent="0.3">
      <c r="B35" s="3" t="s">
        <v>4</v>
      </c>
      <c r="C35" s="103">
        <v>-25.558282462000427</v>
      </c>
      <c r="D35" s="103">
        <v>282.03039342471999</v>
      </c>
      <c r="E35" s="103">
        <v>279.18413950566662</v>
      </c>
      <c r="F35" s="103">
        <v>-40.017575851462468</v>
      </c>
      <c r="G35" s="103">
        <v>-39.14538809193251</v>
      </c>
      <c r="H35" s="103">
        <v>-64.627190184273374</v>
      </c>
      <c r="I35" s="103">
        <v>-160.54714788092244</v>
      </c>
      <c r="J35" s="103">
        <v>-186.0675250116573</v>
      </c>
      <c r="K35" s="103">
        <v>-193.55406033227621</v>
      </c>
      <c r="L35" s="104">
        <v>-228.00009878235892</v>
      </c>
      <c r="M35" s="103">
        <v>-238.39298622280131</v>
      </c>
      <c r="N35" s="103">
        <v>-251.09314779737983</v>
      </c>
      <c r="O35" s="103">
        <v>-270.6588804669878</v>
      </c>
      <c r="P35" s="103">
        <v>108.3091536930626</v>
      </c>
      <c r="Q35" s="103">
        <v>97.09055250758685</v>
      </c>
      <c r="R35" s="103">
        <v>83.763113507098254</v>
      </c>
      <c r="S35" s="103">
        <v>205.0787896658957</v>
      </c>
      <c r="T35" s="103">
        <v>209.96966332223062</v>
      </c>
      <c r="U35" s="104">
        <v>190.4518013518329</v>
      </c>
      <c r="V35" s="103">
        <v>157.87897581142056</v>
      </c>
      <c r="W35" s="103">
        <v>182.98167296564762</v>
      </c>
      <c r="X35" s="5"/>
      <c r="Y35" s="5"/>
      <c r="Z35" s="5"/>
    </row>
    <row r="36" spans="1:26" s="47" customFormat="1" ht="15.6" x14ac:dyDescent="0.3">
      <c r="B36" s="13" t="s">
        <v>92</v>
      </c>
      <c r="C36" s="105">
        <v>-121.36211395349439</v>
      </c>
      <c r="D36" s="106">
        <v>0</v>
      </c>
      <c r="E36" s="106">
        <v>0</v>
      </c>
      <c r="F36" s="106">
        <v>-0.37065680788174898</v>
      </c>
      <c r="G36" s="106">
        <v>-0.53331828066631315</v>
      </c>
      <c r="H36" s="106">
        <v>-0.77591042489838924</v>
      </c>
      <c r="I36" s="106">
        <v>-12.777758319916106</v>
      </c>
      <c r="J36" s="106">
        <v>-13.096190766958362</v>
      </c>
      <c r="K36" s="106">
        <v>-13.25398749639405</v>
      </c>
      <c r="L36" s="106">
        <v>-13.626322540745022</v>
      </c>
      <c r="M36" s="106">
        <v>-14.132569844920623</v>
      </c>
      <c r="N36" s="106">
        <v>-14.421964022359942</v>
      </c>
      <c r="O36" s="106">
        <v>-20.08332082347777</v>
      </c>
      <c r="P36" s="106">
        <v>-21.719974034011891</v>
      </c>
      <c r="Q36" s="106">
        <v>-22.360931928856967</v>
      </c>
      <c r="R36" s="106">
        <v>-24.150938288793945</v>
      </c>
      <c r="S36" s="106">
        <v>-23.412050852714145</v>
      </c>
      <c r="T36" s="106">
        <v>-23.975707670283317</v>
      </c>
      <c r="U36" s="106">
        <v>-26.33365449874524</v>
      </c>
      <c r="V36" s="106">
        <v>-26.420015077396968</v>
      </c>
      <c r="W36" s="106">
        <v>-27.607009943351937</v>
      </c>
      <c r="X36" s="55"/>
      <c r="Y36" s="55"/>
      <c r="Z36" s="55"/>
    </row>
    <row r="37" spans="1:26" ht="15.6" x14ac:dyDescent="0.3">
      <c r="B37" s="3" t="s">
        <v>11</v>
      </c>
      <c r="C37" s="104">
        <v>-146.92039641549482</v>
      </c>
      <c r="D37" s="104">
        <v>282.03039342471999</v>
      </c>
      <c r="E37" s="104">
        <v>279.18413950566662</v>
      </c>
      <c r="F37" s="104">
        <v>-40.388232659344219</v>
      </c>
      <c r="G37" s="104">
        <v>-39.678706372598825</v>
      </c>
      <c r="H37" s="104">
        <v>-65.403100609171759</v>
      </c>
      <c r="I37" s="104">
        <v>-173.32490620083854</v>
      </c>
      <c r="J37" s="104">
        <v>-199.16371577861565</v>
      </c>
      <c r="K37" s="104">
        <v>-206.80804782867025</v>
      </c>
      <c r="L37" s="104">
        <v>-241.62642132310395</v>
      </c>
      <c r="M37" s="104">
        <v>-252.52555606772194</v>
      </c>
      <c r="N37" s="104">
        <v>-265.51511181973979</v>
      </c>
      <c r="O37" s="104">
        <v>-290.74220129046557</v>
      </c>
      <c r="P37" s="104">
        <v>86.5891796590507</v>
      </c>
      <c r="Q37" s="104">
        <v>74.729620578729879</v>
      </c>
      <c r="R37" s="104">
        <v>59.612175218304309</v>
      </c>
      <c r="S37" s="104">
        <v>181.66673881318155</v>
      </c>
      <c r="T37" s="104">
        <v>185.99395565194729</v>
      </c>
      <c r="U37" s="104">
        <v>164.11814685308767</v>
      </c>
      <c r="V37" s="104">
        <v>131.45896073402361</v>
      </c>
      <c r="W37" s="104">
        <v>155.37466302229569</v>
      </c>
      <c r="X37" s="5"/>
      <c r="Y37" s="5"/>
      <c r="Z37" s="5"/>
    </row>
    <row r="38" spans="1:26" ht="15.6" x14ac:dyDescent="0.3">
      <c r="B38" s="3"/>
      <c r="C38" s="5"/>
      <c r="D38" s="5"/>
      <c r="E38" s="5"/>
      <c r="F38" s="5"/>
      <c r="G38" s="5"/>
      <c r="H38" s="5"/>
      <c r="I38" s="5"/>
      <c r="J38" s="5"/>
      <c r="K38" s="5"/>
      <c r="L38" s="55"/>
      <c r="M38" s="5"/>
      <c r="N38" s="5"/>
      <c r="O38" s="5"/>
      <c r="P38" s="5"/>
      <c r="Q38" s="5"/>
      <c r="R38" s="5"/>
      <c r="S38" s="5"/>
      <c r="T38" s="5"/>
      <c r="U38" s="55"/>
      <c r="V38" s="5"/>
      <c r="W38" s="5"/>
      <c r="X38" s="5"/>
      <c r="Y38" s="5"/>
      <c r="Z38" s="5"/>
    </row>
    <row r="39" spans="1:26" ht="15.6" x14ac:dyDescent="0.3">
      <c r="A39">
        <v>7</v>
      </c>
      <c r="B39" s="3" t="s">
        <v>12</v>
      </c>
      <c r="C39" s="5"/>
      <c r="D39" s="5"/>
      <c r="E39" s="5"/>
      <c r="F39" s="5"/>
      <c r="G39" s="5"/>
      <c r="H39" s="5"/>
      <c r="I39" s="5"/>
      <c r="J39" s="5"/>
      <c r="K39" s="5"/>
      <c r="L39" s="55"/>
      <c r="M39" s="5"/>
      <c r="N39" s="5"/>
      <c r="O39" s="5"/>
      <c r="P39" s="5"/>
      <c r="Q39" s="5"/>
      <c r="R39" s="5"/>
      <c r="S39" s="5"/>
      <c r="T39" s="5"/>
      <c r="U39" s="55"/>
      <c r="V39" s="5"/>
      <c r="W39" s="5"/>
      <c r="X39" s="5"/>
      <c r="Y39" s="5"/>
      <c r="Z39" s="5"/>
    </row>
    <row r="40" spans="1:26" ht="15.6" x14ac:dyDescent="0.3">
      <c r="B40" s="10" t="s">
        <v>13</v>
      </c>
      <c r="C40" s="5">
        <v>4784.2745962913314</v>
      </c>
      <c r="D40" s="5">
        <v>448.42899999999997</v>
      </c>
      <c r="E40" s="5">
        <v>466.19699999999995</v>
      </c>
      <c r="F40" s="5">
        <v>429.58500000000009</v>
      </c>
      <c r="G40" s="5">
        <v>469.69800000000004</v>
      </c>
      <c r="H40" s="5">
        <v>506.51300000000003</v>
      </c>
      <c r="I40" s="5">
        <v>503.45500000000004</v>
      </c>
      <c r="J40" s="5">
        <v>497.72300000000007</v>
      </c>
      <c r="K40" s="5">
        <v>484.94099999999992</v>
      </c>
      <c r="L40" s="55">
        <v>501.79599999999999</v>
      </c>
      <c r="M40" s="5">
        <v>425.53499999999997</v>
      </c>
      <c r="N40" s="5">
        <v>364.077</v>
      </c>
      <c r="O40" s="5">
        <v>409.20399999999995</v>
      </c>
      <c r="P40" s="5">
        <v>422.62100000000004</v>
      </c>
      <c r="Q40" s="5">
        <v>447.17999999999995</v>
      </c>
      <c r="R40" s="5">
        <v>399.79900000000004</v>
      </c>
      <c r="S40" s="5">
        <v>435.64299999999997</v>
      </c>
      <c r="T40" s="5">
        <v>455.92199999999997</v>
      </c>
      <c r="U40" s="55">
        <v>471.84500000000003</v>
      </c>
      <c r="V40" s="5">
        <v>347.90800000000002</v>
      </c>
      <c r="W40" s="5">
        <v>256.495</v>
      </c>
      <c r="X40" s="5"/>
      <c r="Y40" s="5"/>
      <c r="Z40" s="5"/>
    </row>
    <row r="41" spans="1:26" ht="15.6" x14ac:dyDescent="0.3">
      <c r="B41" s="3" t="s">
        <v>14</v>
      </c>
      <c r="C41" s="5">
        <v>3238.0713559380297</v>
      </c>
      <c r="D41" s="5">
        <v>5.5770000000000008</v>
      </c>
      <c r="E41" s="5">
        <v>84.96</v>
      </c>
      <c r="F41" s="5">
        <v>231.166</v>
      </c>
      <c r="G41" s="5">
        <v>230.26100000000002</v>
      </c>
      <c r="H41" s="5">
        <v>238.01599999999996</v>
      </c>
      <c r="I41" s="5">
        <v>365.11399999999998</v>
      </c>
      <c r="J41" s="5">
        <v>370.99</v>
      </c>
      <c r="K41" s="5">
        <v>375.685</v>
      </c>
      <c r="L41" s="55">
        <v>382.33799999999997</v>
      </c>
      <c r="M41" s="5">
        <v>381.64600000000002</v>
      </c>
      <c r="N41" s="5">
        <v>373.2530000000001</v>
      </c>
      <c r="O41" s="5">
        <v>417.58800000000008</v>
      </c>
      <c r="P41" s="5">
        <v>392.38800000000009</v>
      </c>
      <c r="Q41" s="5">
        <v>394.78299999999996</v>
      </c>
      <c r="R41" s="5">
        <v>415.5630000000001</v>
      </c>
      <c r="S41" s="5">
        <v>422.88800000000009</v>
      </c>
      <c r="T41" s="5">
        <v>430.40500000000003</v>
      </c>
      <c r="U41" s="55">
        <v>449.62200000000001</v>
      </c>
      <c r="V41" s="5">
        <v>494.19300000000004</v>
      </c>
      <c r="W41" s="5">
        <v>486.87300000000005</v>
      </c>
      <c r="X41" s="5"/>
      <c r="Y41" s="5"/>
      <c r="Z41" s="5"/>
    </row>
    <row r="42" spans="1:26" ht="15.6" x14ac:dyDescent="0.3">
      <c r="B42" s="3" t="s">
        <v>15</v>
      </c>
      <c r="C42" s="5">
        <v>3875.6389392676419</v>
      </c>
      <c r="D42" s="5">
        <v>0.38100000000000001</v>
      </c>
      <c r="E42" s="5">
        <v>1.008</v>
      </c>
      <c r="F42" s="5">
        <v>11.110000000000001</v>
      </c>
      <c r="G42" s="5">
        <v>15.385999999999999</v>
      </c>
      <c r="H42" s="5">
        <v>21.975000000000001</v>
      </c>
      <c r="I42" s="5">
        <v>326.096</v>
      </c>
      <c r="J42" s="5">
        <v>333.52900000000005</v>
      </c>
      <c r="K42" s="5">
        <v>350.38200000000006</v>
      </c>
      <c r="L42" s="55">
        <v>358.37</v>
      </c>
      <c r="M42" s="5">
        <v>395.05700000000002</v>
      </c>
      <c r="N42" s="5">
        <v>503.21699999999998</v>
      </c>
      <c r="O42" s="5">
        <v>663.24400000000014</v>
      </c>
      <c r="P42" s="5">
        <v>683.07099999999991</v>
      </c>
      <c r="Q42" s="5">
        <v>724.45799999999997</v>
      </c>
      <c r="R42" s="5">
        <v>781.91</v>
      </c>
      <c r="S42" s="5">
        <v>799.20399999999995</v>
      </c>
      <c r="T42" s="5">
        <v>817.24199999999996</v>
      </c>
      <c r="U42" s="55">
        <v>872.05100000000004</v>
      </c>
      <c r="V42" s="5">
        <v>1047.2369999999999</v>
      </c>
      <c r="W42" s="5">
        <v>1223.2180000000001</v>
      </c>
      <c r="X42" s="5"/>
      <c r="Y42" s="5"/>
      <c r="Z42" s="5"/>
    </row>
    <row r="43" spans="1:26" ht="15.6" x14ac:dyDescent="0.3">
      <c r="B43" s="3" t="s">
        <v>66</v>
      </c>
      <c r="C43" s="5">
        <v>-4204.1271407322947</v>
      </c>
      <c r="D43" s="5">
        <v>-376.72700000000015</v>
      </c>
      <c r="E43" s="5">
        <v>-409.01400000000001</v>
      </c>
      <c r="F43" s="5">
        <v>-378.18700000000007</v>
      </c>
      <c r="G43" s="5">
        <v>-417.25300000000016</v>
      </c>
      <c r="H43" s="5">
        <v>-453.28100000000006</v>
      </c>
      <c r="I43" s="5">
        <v>-448.50299999999999</v>
      </c>
      <c r="J43" s="5">
        <v>-441.87400000000002</v>
      </c>
      <c r="K43" s="5">
        <v>-427.9249999999999</v>
      </c>
      <c r="L43" s="55">
        <v>-443.89400000000001</v>
      </c>
      <c r="M43" s="5">
        <v>-364.95400000000001</v>
      </c>
      <c r="N43" s="5">
        <v>-315.20300000000003</v>
      </c>
      <c r="O43" s="5">
        <v>-356.96500000000003</v>
      </c>
      <c r="P43" s="5">
        <v>-369.01599999999996</v>
      </c>
      <c r="Q43" s="5">
        <v>-392.36099999999993</v>
      </c>
      <c r="R43" s="5">
        <v>-357.16</v>
      </c>
      <c r="S43" s="5">
        <v>-392.03299999999996</v>
      </c>
      <c r="T43" s="5">
        <v>-411.31800000000004</v>
      </c>
      <c r="U43" s="55">
        <v>-426.22199999999998</v>
      </c>
      <c r="V43" s="5">
        <v>-301.24700000000001</v>
      </c>
      <c r="W43" s="5">
        <v>-208.77</v>
      </c>
      <c r="X43" s="5"/>
      <c r="Y43" s="5"/>
      <c r="Z43" s="5"/>
    </row>
    <row r="44" spans="1:26" ht="15.6" x14ac:dyDescent="0.3">
      <c r="B44" s="3" t="s">
        <v>4</v>
      </c>
      <c r="C44" s="103">
        <v>7693.8577507647078</v>
      </c>
      <c r="D44" s="104">
        <v>77.659999999999798</v>
      </c>
      <c r="E44" s="103">
        <v>143.15099999999995</v>
      </c>
      <c r="F44" s="103">
        <v>293.67400000000004</v>
      </c>
      <c r="G44" s="103">
        <v>298.09199999999987</v>
      </c>
      <c r="H44" s="103">
        <v>313.22299999999996</v>
      </c>
      <c r="I44" s="103">
        <v>746.16200000000003</v>
      </c>
      <c r="J44" s="103">
        <v>760.36800000000017</v>
      </c>
      <c r="K44" s="103">
        <v>783.08300000000008</v>
      </c>
      <c r="L44" s="104">
        <v>798.6099999999999</v>
      </c>
      <c r="M44" s="103">
        <v>837.28400000000011</v>
      </c>
      <c r="N44" s="103">
        <v>925.34400000000005</v>
      </c>
      <c r="O44" s="103">
        <v>1133.0709999999999</v>
      </c>
      <c r="P44" s="103">
        <v>1129.0639999999999</v>
      </c>
      <c r="Q44" s="103">
        <v>1174.06</v>
      </c>
      <c r="R44" s="103">
        <v>1240.1119999999999</v>
      </c>
      <c r="S44" s="103">
        <v>1265.7020000000002</v>
      </c>
      <c r="T44" s="103">
        <v>1292.251</v>
      </c>
      <c r="U44" s="104">
        <v>1367.296</v>
      </c>
      <c r="V44" s="103">
        <v>1588.0909999999999</v>
      </c>
      <c r="W44" s="103">
        <v>1757.8160000000003</v>
      </c>
      <c r="X44" s="5"/>
      <c r="Y44" s="5"/>
      <c r="Z44" s="5"/>
    </row>
    <row r="45" spans="1:26" ht="15.6" x14ac:dyDescent="0.3">
      <c r="B45" s="8" t="s">
        <v>57</v>
      </c>
      <c r="C45" s="107">
        <v>688.7490685628735</v>
      </c>
      <c r="D45" s="107">
        <v>0.16309315924385662</v>
      </c>
      <c r="E45" s="107">
        <v>0.17846367027461654</v>
      </c>
      <c r="F45" s="107">
        <v>2.2991740923652881</v>
      </c>
      <c r="G45" s="107">
        <v>3.065277028871217</v>
      </c>
      <c r="H45" s="107">
        <v>3.7269899857962869</v>
      </c>
      <c r="I45" s="107">
        <v>29.943391271846135</v>
      </c>
      <c r="J45" s="107">
        <v>30.366892512005052</v>
      </c>
      <c r="K45" s="107">
        <v>41.847824648090388</v>
      </c>
      <c r="L45" s="107">
        <v>42.252043902066845</v>
      </c>
      <c r="M45" s="107">
        <v>53.948105596062675</v>
      </c>
      <c r="N45" s="107">
        <v>92.908745230340315</v>
      </c>
      <c r="O45" s="107">
        <v>124.99110769010284</v>
      </c>
      <c r="P45" s="107">
        <v>129.16757631124523</v>
      </c>
      <c r="Q45" s="107">
        <v>141.08841965343868</v>
      </c>
      <c r="R45" s="107">
        <v>149.26289247353705</v>
      </c>
      <c r="S45" s="107">
        <v>151.81456037393366</v>
      </c>
      <c r="T45" s="107">
        <v>155.13123748695602</v>
      </c>
      <c r="U45" s="107">
        <v>163.0034529091927</v>
      </c>
      <c r="V45" s="107">
        <v>245.42887475367104</v>
      </c>
      <c r="W45" s="107">
        <v>316.78585094520531</v>
      </c>
      <c r="X45" s="108"/>
      <c r="Y45" s="108"/>
      <c r="Z45" s="108"/>
    </row>
    <row r="46" spans="1:26" ht="15.6" x14ac:dyDescent="0.3">
      <c r="B46" s="48" t="s">
        <v>58</v>
      </c>
      <c r="C46" s="106">
        <v>-364.51505154659543</v>
      </c>
      <c r="D46" s="106">
        <v>0</v>
      </c>
      <c r="E46" s="106">
        <v>0</v>
      </c>
      <c r="F46" s="106">
        <v>-2.6374111499307138</v>
      </c>
      <c r="G46" s="106">
        <v>-3.6943636082572189</v>
      </c>
      <c r="H46" s="106">
        <v>-3.7506902282934269</v>
      </c>
      <c r="I46" s="106">
        <v>-39.228823332511311</v>
      </c>
      <c r="J46" s="106">
        <v>-39.381902890530263</v>
      </c>
      <c r="K46" s="106">
        <v>-39.538472662472046</v>
      </c>
      <c r="L46" s="106">
        <v>-39.698612225214092</v>
      </c>
      <c r="M46" s="106">
        <v>-39.862402969986647</v>
      </c>
      <c r="N46" s="106">
        <v>-47.65968608912074</v>
      </c>
      <c r="O46" s="106">
        <v>-56.41697699386313</v>
      </c>
      <c r="P46" s="106">
        <v>-56.770153136350984</v>
      </c>
      <c r="Q46" s="106">
        <v>-57.131381694887587</v>
      </c>
      <c r="R46" s="106">
        <v>-65.072773142260161</v>
      </c>
      <c r="S46" s="106">
        <v>-65.450661504119893</v>
      </c>
      <c r="T46" s="106">
        <v>-65.837165720630026</v>
      </c>
      <c r="U46" s="106">
        <v>-72.336065105070745</v>
      </c>
      <c r="V46" s="106">
        <v>-96.210561540557151</v>
      </c>
      <c r="W46" s="106">
        <v>-115.40921536021258</v>
      </c>
      <c r="X46" s="108"/>
      <c r="Y46" s="108"/>
      <c r="Z46" s="108"/>
    </row>
    <row r="47" spans="1:26" ht="15.6" x14ac:dyDescent="0.3">
      <c r="B47" s="3" t="s">
        <v>11</v>
      </c>
      <c r="C47" s="103">
        <v>8018.0917677809875</v>
      </c>
      <c r="D47" s="103">
        <v>77.823093159243655</v>
      </c>
      <c r="E47" s="103">
        <v>143.32946367027458</v>
      </c>
      <c r="F47" s="103">
        <v>293.3357629424346</v>
      </c>
      <c r="G47" s="103">
        <v>297.46291342061386</v>
      </c>
      <c r="H47" s="103">
        <v>313.19929975750284</v>
      </c>
      <c r="I47" s="103">
        <v>736.8765679393349</v>
      </c>
      <c r="J47" s="103">
        <v>751.35298962147499</v>
      </c>
      <c r="K47" s="103">
        <v>785.39235198561846</v>
      </c>
      <c r="L47" s="104">
        <v>801.16343167685261</v>
      </c>
      <c r="M47" s="103">
        <v>851.3697026260761</v>
      </c>
      <c r="N47" s="103">
        <v>970.59305914121956</v>
      </c>
      <c r="O47" s="103">
        <v>1201.6451306962397</v>
      </c>
      <c r="P47" s="103">
        <v>1201.4614231748942</v>
      </c>
      <c r="Q47" s="103">
        <v>1258.0170379585511</v>
      </c>
      <c r="R47" s="103">
        <v>1324.3021193312768</v>
      </c>
      <c r="S47" s="103">
        <v>1352.065898869814</v>
      </c>
      <c r="T47" s="103">
        <v>1381.5450717663259</v>
      </c>
      <c r="U47" s="104">
        <v>1457.963387804122</v>
      </c>
      <c r="V47" s="103">
        <v>1737.3093132131139</v>
      </c>
      <c r="W47" s="103">
        <v>1959.192635584993</v>
      </c>
      <c r="X47" s="5"/>
      <c r="Y47" s="5"/>
      <c r="Z47" s="5"/>
    </row>
    <row r="48" spans="1:26" ht="15.6" x14ac:dyDescent="0.3">
      <c r="B48" s="3"/>
      <c r="C48" s="55"/>
      <c r="D48" s="5"/>
      <c r="E48" s="5"/>
      <c r="F48" s="5"/>
      <c r="G48" s="5"/>
      <c r="H48" s="5"/>
      <c r="I48" s="5"/>
      <c r="J48" s="5"/>
      <c r="K48" s="5"/>
      <c r="L48" s="55"/>
      <c r="M48" s="5"/>
      <c r="N48" s="5"/>
      <c r="O48" s="5"/>
      <c r="P48" s="5"/>
      <c r="Q48" s="5"/>
      <c r="R48" s="5"/>
      <c r="S48" s="5"/>
      <c r="T48" s="5"/>
      <c r="U48" s="55"/>
      <c r="V48" s="5"/>
      <c r="W48" s="5"/>
      <c r="X48" s="5"/>
      <c r="Y48" s="5"/>
      <c r="Z48" s="5"/>
    </row>
    <row r="49" spans="1:26" ht="15.6" x14ac:dyDescent="0.3">
      <c r="A49">
        <v>8</v>
      </c>
      <c r="B49" s="3" t="s">
        <v>16</v>
      </c>
      <c r="C49" s="55"/>
      <c r="D49" s="5"/>
      <c r="E49" s="5"/>
      <c r="F49" s="5"/>
      <c r="G49" s="5"/>
      <c r="H49" s="5"/>
      <c r="I49" s="5"/>
      <c r="J49" s="5"/>
      <c r="K49" s="5"/>
      <c r="L49" s="55"/>
      <c r="M49" s="5"/>
      <c r="N49" s="5"/>
      <c r="O49" s="5"/>
      <c r="P49" s="5"/>
      <c r="Q49" s="5"/>
      <c r="R49" s="5"/>
      <c r="S49" s="5"/>
      <c r="T49" s="5"/>
      <c r="U49" s="55"/>
      <c r="V49" s="5"/>
      <c r="W49" s="5"/>
      <c r="X49" s="5"/>
      <c r="Y49" s="5"/>
      <c r="Z49" s="5"/>
    </row>
    <row r="50" spans="1:26" ht="15.6" x14ac:dyDescent="0.3">
      <c r="B50" s="3" t="s">
        <v>17</v>
      </c>
      <c r="C50" s="55">
        <v>10542.881216345275</v>
      </c>
      <c r="D50" s="56">
        <v>892.0918099999999</v>
      </c>
      <c r="E50" s="56">
        <v>859.77257999999983</v>
      </c>
      <c r="F50" s="56">
        <v>814.55355000000009</v>
      </c>
      <c r="G50" s="56">
        <v>928.75707999999997</v>
      </c>
      <c r="H50" s="56">
        <v>1011.95447</v>
      </c>
      <c r="I50" s="56">
        <v>896.77048000000002</v>
      </c>
      <c r="J50" s="56">
        <v>942.25766999999996</v>
      </c>
      <c r="K50" s="56">
        <v>962.06478000000004</v>
      </c>
      <c r="L50" s="57">
        <v>944.46794000000023</v>
      </c>
      <c r="M50" s="56">
        <v>973.84645</v>
      </c>
      <c r="N50" s="56">
        <v>1006.87736</v>
      </c>
      <c r="O50" s="56">
        <v>1000.1231300000001</v>
      </c>
      <c r="P50" s="56">
        <v>1061.41356</v>
      </c>
      <c r="Q50" s="56">
        <v>1109.4799100000002</v>
      </c>
      <c r="R50" s="56">
        <v>1111.1288299999999</v>
      </c>
      <c r="S50" s="56">
        <v>1159.9014400000001</v>
      </c>
      <c r="T50" s="56">
        <v>1139.8588</v>
      </c>
      <c r="U50" s="57">
        <v>1208.7087200000001</v>
      </c>
      <c r="V50" s="56">
        <v>1378.8391799999999</v>
      </c>
      <c r="W50" s="56">
        <v>1358.2834399999999</v>
      </c>
      <c r="X50" s="5"/>
      <c r="Y50" s="5"/>
      <c r="Z50" s="5"/>
    </row>
    <row r="51" spans="1:26" ht="15.6" x14ac:dyDescent="0.3">
      <c r="B51" s="3" t="s">
        <v>67</v>
      </c>
      <c r="C51" s="55">
        <v>-5823.9269582572833</v>
      </c>
      <c r="D51" s="5">
        <v>-593.25771999999995</v>
      </c>
      <c r="E51" s="5">
        <v>-568.66636999999992</v>
      </c>
      <c r="F51" s="5">
        <v>-534.95740000000001</v>
      </c>
      <c r="G51" s="5">
        <v>-600.16469999999993</v>
      </c>
      <c r="H51" s="5">
        <v>-647.12055999999995</v>
      </c>
      <c r="I51" s="5">
        <v>-562.60993999999994</v>
      </c>
      <c r="J51" s="5">
        <v>-602.47505999999998</v>
      </c>
      <c r="K51" s="5">
        <v>-581.33268999999984</v>
      </c>
      <c r="L51" s="55">
        <v>-559.09615999999994</v>
      </c>
      <c r="M51" s="5">
        <v>-524.69687999999996</v>
      </c>
      <c r="N51" s="5">
        <v>-527.10853999999995</v>
      </c>
      <c r="O51" s="5">
        <v>-486.22811000000007</v>
      </c>
      <c r="P51" s="5">
        <v>-491.96661000000006</v>
      </c>
      <c r="Q51" s="5">
        <v>-501.02965999999992</v>
      </c>
      <c r="R51" s="5">
        <v>-491.01057000000009</v>
      </c>
      <c r="S51" s="5">
        <v>-503.36642000000001</v>
      </c>
      <c r="T51" s="5">
        <v>-506.16487000000001</v>
      </c>
      <c r="U51" s="55">
        <v>-546.30694999999992</v>
      </c>
      <c r="V51" s="5">
        <v>-419.18134000000003</v>
      </c>
      <c r="W51" s="5">
        <v>-280.44196999999997</v>
      </c>
      <c r="X51" s="5"/>
      <c r="Y51" s="5"/>
      <c r="Z51" s="5"/>
    </row>
    <row r="52" spans="1:26" ht="15.6" x14ac:dyDescent="0.3">
      <c r="B52" s="3" t="s">
        <v>4</v>
      </c>
      <c r="C52" s="104">
        <v>4718.9542580879925</v>
      </c>
      <c r="D52" s="103">
        <v>298.83408999999995</v>
      </c>
      <c r="E52" s="103">
        <v>291.10620999999992</v>
      </c>
      <c r="F52" s="103">
        <v>279.59615000000008</v>
      </c>
      <c r="G52" s="103">
        <v>328.59238000000005</v>
      </c>
      <c r="H52" s="103">
        <v>364.83391000000006</v>
      </c>
      <c r="I52" s="103">
        <v>334.16054000000008</v>
      </c>
      <c r="J52" s="103">
        <v>339.78260999999998</v>
      </c>
      <c r="K52" s="103">
        <v>380.7320900000002</v>
      </c>
      <c r="L52" s="104">
        <v>385.37178000000029</v>
      </c>
      <c r="M52" s="103">
        <v>449.14957000000004</v>
      </c>
      <c r="N52" s="103">
        <v>479.76882000000001</v>
      </c>
      <c r="O52" s="103">
        <v>513.89501999999993</v>
      </c>
      <c r="P52" s="103">
        <v>569.4469499999999</v>
      </c>
      <c r="Q52" s="103">
        <v>608.45025000000032</v>
      </c>
      <c r="R52" s="103">
        <v>620.11825999999974</v>
      </c>
      <c r="S52" s="103">
        <v>656.53502000000003</v>
      </c>
      <c r="T52" s="103">
        <v>633.69392999999991</v>
      </c>
      <c r="U52" s="104">
        <v>662.40177000000017</v>
      </c>
      <c r="V52" s="103">
        <v>959.65783999999985</v>
      </c>
      <c r="W52" s="103">
        <v>1077.8414699999998</v>
      </c>
      <c r="X52" s="5"/>
      <c r="Y52" s="5"/>
      <c r="Z52" s="5"/>
    </row>
    <row r="53" spans="1:26" ht="15.6" x14ac:dyDescent="0.3">
      <c r="B53" s="3"/>
      <c r="C53" s="55"/>
      <c r="D53" s="5"/>
      <c r="E53" s="5"/>
      <c r="F53" s="5"/>
      <c r="G53" s="5"/>
      <c r="H53" s="5"/>
      <c r="I53" s="5"/>
      <c r="J53" s="5"/>
      <c r="K53" s="5"/>
      <c r="L53" s="55"/>
      <c r="M53" s="5"/>
      <c r="N53" s="5"/>
      <c r="O53" s="5"/>
      <c r="P53" s="5"/>
      <c r="Q53" s="5"/>
      <c r="R53" s="5"/>
      <c r="S53" s="5"/>
      <c r="T53" s="5"/>
      <c r="U53" s="55"/>
      <c r="V53" s="5"/>
      <c r="W53" s="5"/>
      <c r="X53" s="5"/>
      <c r="Y53" s="5"/>
      <c r="Z53" s="5"/>
    </row>
    <row r="54" spans="1:26" ht="15.6" x14ac:dyDescent="0.3">
      <c r="A54">
        <v>9</v>
      </c>
      <c r="B54" s="3" t="s">
        <v>18</v>
      </c>
      <c r="C54" s="55"/>
      <c r="D54" s="5"/>
      <c r="E54" s="5"/>
      <c r="F54" s="5"/>
      <c r="G54" s="5"/>
      <c r="H54" s="5"/>
      <c r="I54" s="5"/>
      <c r="J54" s="5"/>
      <c r="K54" s="5"/>
      <c r="L54" s="55"/>
      <c r="M54" s="5"/>
      <c r="N54" s="5"/>
      <c r="O54" s="5"/>
      <c r="P54" s="5"/>
      <c r="Q54" s="5"/>
      <c r="R54" s="5"/>
      <c r="S54" s="5"/>
      <c r="T54" s="5"/>
      <c r="U54" s="55"/>
      <c r="V54" s="5"/>
      <c r="W54" s="5"/>
      <c r="X54" s="5"/>
      <c r="Y54" s="5"/>
      <c r="Z54" s="5"/>
    </row>
    <row r="55" spans="1:26" ht="15.6" x14ac:dyDescent="0.3">
      <c r="B55" s="10" t="s">
        <v>19</v>
      </c>
      <c r="C55" s="55">
        <v>0</v>
      </c>
      <c r="D55" s="5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5">
        <v>0</v>
      </c>
      <c r="V55" s="5">
        <v>0</v>
      </c>
      <c r="W55" s="5">
        <v>0</v>
      </c>
      <c r="X55" s="5"/>
      <c r="Y55" s="5"/>
      <c r="Z55" s="5"/>
    </row>
    <row r="56" spans="1:26" ht="15.6" x14ac:dyDescent="0.3">
      <c r="B56" s="10" t="s">
        <v>20</v>
      </c>
      <c r="C56" s="55">
        <v>5.8590603166938413</v>
      </c>
      <c r="D56" s="55">
        <v>-1.7000000000001236E-2</v>
      </c>
      <c r="E56" s="5">
        <v>-1.5999999999998238E-2</v>
      </c>
      <c r="F56" s="5">
        <v>-4.3000000000002814E-2</v>
      </c>
      <c r="G56" s="5">
        <v>-4.2999999999992156E-2</v>
      </c>
      <c r="H56" s="5">
        <v>-6.1000000000007049E-2</v>
      </c>
      <c r="I56" s="5">
        <v>-6.0999999999992838E-2</v>
      </c>
      <c r="J56" s="5">
        <v>-5.8000000000006935E-2</v>
      </c>
      <c r="K56" s="5">
        <v>-8.6000000000012733E-2</v>
      </c>
      <c r="L56" s="55">
        <v>-8.6000000000012733E-2</v>
      </c>
      <c r="M56" s="5">
        <v>-8.5999999999998522E-2</v>
      </c>
      <c r="N56" s="5">
        <v>0.70000000000000284</v>
      </c>
      <c r="O56" s="5">
        <v>0.74500000000000455</v>
      </c>
      <c r="P56" s="5">
        <v>0.74400000000002819</v>
      </c>
      <c r="Q56" s="5">
        <v>0.78999999999999204</v>
      </c>
      <c r="R56" s="5">
        <v>0.78999999999999204</v>
      </c>
      <c r="S56" s="5">
        <v>0.78999999999999204</v>
      </c>
      <c r="T56" s="5">
        <v>0.8089999999999975</v>
      </c>
      <c r="U56" s="55">
        <v>0.85900000000000887</v>
      </c>
      <c r="V56" s="5">
        <v>2.8599999999999852</v>
      </c>
      <c r="W56" s="5">
        <v>11.625</v>
      </c>
      <c r="X56" s="5"/>
      <c r="Y56" s="5"/>
      <c r="Z56" s="5"/>
    </row>
    <row r="57" spans="1:26" ht="15.6" x14ac:dyDescent="0.3">
      <c r="B57" s="10" t="s">
        <v>21</v>
      </c>
      <c r="C57" s="55">
        <v>0</v>
      </c>
      <c r="D57" s="5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5">
        <v>0</v>
      </c>
      <c r="V57" s="5">
        <v>0</v>
      </c>
      <c r="W57" s="5">
        <v>0</v>
      </c>
      <c r="X57" s="5"/>
      <c r="Y57" s="5"/>
      <c r="Z57" s="5"/>
    </row>
    <row r="58" spans="1:26" ht="15.6" x14ac:dyDescent="0.3">
      <c r="B58" s="3" t="s">
        <v>22</v>
      </c>
      <c r="C58" s="55">
        <v>932.06807214988544</v>
      </c>
      <c r="D58" s="56">
        <v>9.0891999999999999</v>
      </c>
      <c r="E58" s="56">
        <v>18.44652</v>
      </c>
      <c r="F58" s="56">
        <v>27.934370000000001</v>
      </c>
      <c r="G58" s="56">
        <v>39.187729999999995</v>
      </c>
      <c r="H58" s="56">
        <v>50.651720000000005</v>
      </c>
      <c r="I58" s="56">
        <v>63.717220000000005</v>
      </c>
      <c r="J58" s="56">
        <v>75.762079999999983</v>
      </c>
      <c r="K58" s="56">
        <v>87.887</v>
      </c>
      <c r="L58" s="57">
        <v>100.24580999999999</v>
      </c>
      <c r="M58" s="56">
        <v>111.44598999999999</v>
      </c>
      <c r="N58" s="56">
        <v>122.73794000000001</v>
      </c>
      <c r="O58" s="56">
        <v>132.84941000000003</v>
      </c>
      <c r="P58" s="56">
        <v>142.54497000000001</v>
      </c>
      <c r="Q58" s="56">
        <v>152.33373</v>
      </c>
      <c r="R58" s="56">
        <v>158.46050000000002</v>
      </c>
      <c r="S58" s="56">
        <v>165.37912</v>
      </c>
      <c r="T58" s="56">
        <v>173.30701000000002</v>
      </c>
      <c r="U58" s="57">
        <v>180.47065999999998</v>
      </c>
      <c r="V58" s="56">
        <v>186.37315999999998</v>
      </c>
      <c r="W58" s="56">
        <v>191.98569999999998</v>
      </c>
      <c r="X58" s="5"/>
      <c r="Y58" s="5"/>
      <c r="Z58" s="5"/>
    </row>
    <row r="59" spans="1:26" ht="15.6" x14ac:dyDescent="0.3">
      <c r="B59" s="3" t="s">
        <v>4</v>
      </c>
      <c r="C59" s="104">
        <v>937.92713246657934</v>
      </c>
      <c r="D59" s="103">
        <v>9.0721999999999987</v>
      </c>
      <c r="E59" s="103">
        <v>18.430520000000001</v>
      </c>
      <c r="F59" s="103">
        <v>27.891369999999998</v>
      </c>
      <c r="G59" s="103">
        <v>39.144730000000003</v>
      </c>
      <c r="H59" s="103">
        <v>50.590719999999997</v>
      </c>
      <c r="I59" s="103">
        <v>63.656220000000012</v>
      </c>
      <c r="J59" s="103">
        <v>75.704079999999976</v>
      </c>
      <c r="K59" s="103">
        <v>87.800999999999988</v>
      </c>
      <c r="L59" s="104">
        <v>100.15980999999998</v>
      </c>
      <c r="M59" s="103">
        <v>111.35999</v>
      </c>
      <c r="N59" s="103">
        <v>123.43794000000001</v>
      </c>
      <c r="O59" s="103">
        <v>133.59441000000004</v>
      </c>
      <c r="P59" s="103">
        <v>143.28897000000003</v>
      </c>
      <c r="Q59" s="103">
        <v>153.12372999999999</v>
      </c>
      <c r="R59" s="103">
        <v>159.25050000000002</v>
      </c>
      <c r="S59" s="103">
        <v>166.16911999999999</v>
      </c>
      <c r="T59" s="103">
        <v>174.11601000000002</v>
      </c>
      <c r="U59" s="104">
        <v>181.32965999999999</v>
      </c>
      <c r="V59" s="103">
        <v>189.23315999999997</v>
      </c>
      <c r="W59" s="103">
        <v>203.61069999999998</v>
      </c>
      <c r="X59" s="5"/>
      <c r="Y59" s="5"/>
      <c r="Z59" s="5"/>
    </row>
    <row r="60" spans="1:26" ht="15.6" x14ac:dyDescent="0.3">
      <c r="B60" s="3"/>
      <c r="C60" s="55"/>
      <c r="D60" s="5"/>
      <c r="E60" s="5"/>
      <c r="F60" s="5"/>
      <c r="G60" s="5"/>
      <c r="H60" s="5"/>
      <c r="I60" s="5"/>
      <c r="J60" s="5"/>
      <c r="K60" s="5"/>
      <c r="L60" s="55"/>
      <c r="M60" s="5"/>
      <c r="N60" s="5"/>
      <c r="O60" s="5"/>
      <c r="P60" s="5"/>
      <c r="Q60" s="5"/>
      <c r="R60" s="5"/>
      <c r="S60" s="5"/>
      <c r="T60" s="5"/>
      <c r="U60" s="55"/>
      <c r="V60" s="5"/>
      <c r="W60" s="5"/>
      <c r="X60" s="5"/>
      <c r="Y60" s="5"/>
      <c r="Z60" s="5"/>
    </row>
    <row r="61" spans="1:26" ht="15.6" x14ac:dyDescent="0.3">
      <c r="A61">
        <v>10</v>
      </c>
      <c r="B61" s="3" t="s">
        <v>23</v>
      </c>
      <c r="C61" s="55"/>
      <c r="D61" s="5"/>
      <c r="E61" s="5"/>
      <c r="F61" s="5"/>
      <c r="G61" s="5"/>
      <c r="H61" s="5"/>
      <c r="I61" s="5"/>
      <c r="J61" s="5"/>
      <c r="K61" s="5"/>
      <c r="L61" s="55"/>
      <c r="M61" s="5"/>
      <c r="N61" s="5"/>
      <c r="O61" s="5"/>
      <c r="P61" s="5"/>
      <c r="Q61" s="5"/>
      <c r="R61" s="5"/>
      <c r="S61" s="5"/>
      <c r="T61" s="5"/>
      <c r="U61" s="55"/>
      <c r="V61" s="5"/>
      <c r="W61" s="5"/>
      <c r="X61" s="5"/>
      <c r="Y61" s="5"/>
      <c r="Z61" s="5"/>
    </row>
    <row r="62" spans="1:26" ht="15.6" x14ac:dyDescent="0.3">
      <c r="B62" s="6" t="s">
        <v>24</v>
      </c>
      <c r="C62" s="5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5">
        <v>0</v>
      </c>
      <c r="V62" s="5">
        <v>0</v>
      </c>
      <c r="W62" s="5">
        <v>0</v>
      </c>
      <c r="X62" s="5"/>
      <c r="Y62" s="5"/>
      <c r="Z62" s="5"/>
    </row>
    <row r="63" spans="1:26" ht="15.6" x14ac:dyDescent="0.3">
      <c r="B63" s="3" t="s">
        <v>68</v>
      </c>
      <c r="C63" s="5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5">
        <v>0</v>
      </c>
      <c r="V63" s="5">
        <v>0</v>
      </c>
      <c r="W63" s="5">
        <v>0</v>
      </c>
      <c r="X63" s="5"/>
      <c r="Y63" s="5"/>
      <c r="Z63" s="5"/>
    </row>
    <row r="64" spans="1:26" ht="15.6" x14ac:dyDescent="0.3">
      <c r="B64" s="3" t="s">
        <v>4</v>
      </c>
      <c r="C64" s="104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v>0</v>
      </c>
      <c r="I64" s="103">
        <v>0</v>
      </c>
      <c r="J64" s="103">
        <v>0</v>
      </c>
      <c r="K64" s="103">
        <v>0</v>
      </c>
      <c r="L64" s="104">
        <v>0</v>
      </c>
      <c r="M64" s="103">
        <v>0</v>
      </c>
      <c r="N64" s="103">
        <v>0</v>
      </c>
      <c r="O64" s="103">
        <v>0</v>
      </c>
      <c r="P64" s="103">
        <v>0</v>
      </c>
      <c r="Q64" s="103">
        <v>0</v>
      </c>
      <c r="R64" s="103">
        <v>0</v>
      </c>
      <c r="S64" s="103">
        <v>0</v>
      </c>
      <c r="T64" s="103">
        <v>0</v>
      </c>
      <c r="U64" s="104">
        <v>0</v>
      </c>
      <c r="V64" s="103">
        <v>0</v>
      </c>
      <c r="W64" s="103">
        <v>0</v>
      </c>
      <c r="X64" s="5"/>
      <c r="Y64" s="5"/>
      <c r="Z64" s="5"/>
    </row>
    <row r="65" spans="1:26" ht="15.6" x14ac:dyDescent="0.3">
      <c r="B65" s="3"/>
      <c r="C65" s="55"/>
      <c r="D65" s="5"/>
      <c r="E65" s="5"/>
      <c r="F65" s="5"/>
      <c r="G65" s="5"/>
      <c r="H65" s="5"/>
      <c r="I65" s="5"/>
      <c r="J65" s="5"/>
      <c r="K65" s="5"/>
      <c r="L65" s="55"/>
      <c r="M65" s="5"/>
      <c r="N65" s="5"/>
      <c r="O65" s="5"/>
      <c r="P65" s="5"/>
      <c r="Q65" s="5"/>
      <c r="R65" s="5"/>
      <c r="S65" s="5"/>
      <c r="T65" s="5"/>
      <c r="U65" s="55"/>
      <c r="V65" s="5"/>
      <c r="W65" s="5"/>
      <c r="X65" s="5"/>
      <c r="Y65" s="5"/>
      <c r="Z65" s="5"/>
    </row>
    <row r="66" spans="1:26" ht="15.6" x14ac:dyDescent="0.3">
      <c r="A66">
        <v>11</v>
      </c>
      <c r="B66" s="3" t="s">
        <v>25</v>
      </c>
      <c r="C66" s="55"/>
      <c r="D66" s="5"/>
      <c r="E66" s="5"/>
      <c r="F66" s="5"/>
      <c r="G66" s="5"/>
      <c r="H66" s="5"/>
      <c r="I66" s="5"/>
      <c r="J66" s="5"/>
      <c r="K66" s="5"/>
      <c r="L66" s="55"/>
      <c r="M66" s="5"/>
      <c r="N66" s="5"/>
      <c r="O66" s="5"/>
      <c r="P66" s="5"/>
      <c r="Q66" s="5"/>
      <c r="R66" s="5"/>
      <c r="S66" s="5"/>
      <c r="T66" s="5"/>
      <c r="U66" s="55"/>
      <c r="V66" s="5"/>
      <c r="W66" s="5"/>
      <c r="X66" s="5"/>
      <c r="Y66" s="5"/>
      <c r="Z66" s="5"/>
    </row>
    <row r="67" spans="1:26" ht="15.6" x14ac:dyDescent="0.3">
      <c r="B67" s="3" t="s">
        <v>26</v>
      </c>
      <c r="C67" s="55">
        <v>638.28747844745601</v>
      </c>
      <c r="D67" s="59">
        <v>91.387100000000004</v>
      </c>
      <c r="E67" s="59">
        <v>88.486720000000005</v>
      </c>
      <c r="F67" s="59">
        <v>58.737950000000012</v>
      </c>
      <c r="G67" s="59">
        <v>57.224440000000001</v>
      </c>
      <c r="H67" s="59">
        <v>49.332100000000004</v>
      </c>
      <c r="I67" s="59">
        <v>21.629619999999999</v>
      </c>
      <c r="J67" s="59">
        <v>22.98583</v>
      </c>
      <c r="K67" s="59">
        <v>22.673110000000001</v>
      </c>
      <c r="L67" s="60">
        <v>22.097210000000004</v>
      </c>
      <c r="M67" s="59">
        <v>48.324719999999999</v>
      </c>
      <c r="N67" s="59">
        <v>62.569870000000002</v>
      </c>
      <c r="O67" s="59">
        <v>51.153649999999999</v>
      </c>
      <c r="P67" s="59">
        <v>57.055080000000011</v>
      </c>
      <c r="Q67" s="59">
        <v>62.70194</v>
      </c>
      <c r="R67" s="59">
        <v>60.905879999999996</v>
      </c>
      <c r="S67" s="59">
        <v>72.214550000000003</v>
      </c>
      <c r="T67" s="59">
        <v>73.550929999999994</v>
      </c>
      <c r="U67" s="60">
        <v>92.183809999999994</v>
      </c>
      <c r="V67" s="59">
        <v>101.52017000000001</v>
      </c>
      <c r="W67" s="59">
        <v>156.76847999999998</v>
      </c>
      <c r="X67" s="5"/>
      <c r="Y67" s="5"/>
      <c r="Z67" s="5"/>
    </row>
    <row r="68" spans="1:26" ht="15.6" x14ac:dyDescent="0.3">
      <c r="B68" s="3" t="s">
        <v>27</v>
      </c>
      <c r="C68" s="55">
        <v>-5054.6615907019304</v>
      </c>
      <c r="D68" s="59">
        <v>-338.04827</v>
      </c>
      <c r="E68" s="59">
        <v>-327.75208000000003</v>
      </c>
      <c r="F68" s="59">
        <v>-319.02493000000004</v>
      </c>
      <c r="G68" s="59">
        <v>-355.04181</v>
      </c>
      <c r="H68" s="59">
        <v>-392.17192999999997</v>
      </c>
      <c r="I68" s="59">
        <v>-477.38548000000003</v>
      </c>
      <c r="J68" s="59">
        <v>-490.56242000000003</v>
      </c>
      <c r="K68" s="59">
        <v>-515.17428999999993</v>
      </c>
      <c r="L68" s="60">
        <v>-486.20519000000002</v>
      </c>
      <c r="M68" s="59">
        <v>-464.61855999999995</v>
      </c>
      <c r="N68" s="59">
        <v>-486.20965000000001</v>
      </c>
      <c r="O68" s="59">
        <v>-543.67143999999996</v>
      </c>
      <c r="P68" s="59">
        <v>-537.94657999999993</v>
      </c>
      <c r="Q68" s="59">
        <v>-570.02608000000009</v>
      </c>
      <c r="R68" s="59">
        <v>-597.56990000000008</v>
      </c>
      <c r="S68" s="59">
        <v>-617.51214000000004</v>
      </c>
      <c r="T68" s="59">
        <v>-605.71762999999999</v>
      </c>
      <c r="U68" s="60">
        <v>-747.10913000000005</v>
      </c>
      <c r="V68" s="59">
        <v>-792.93606000000011</v>
      </c>
      <c r="W68" s="59">
        <v>-798.03753000000006</v>
      </c>
      <c r="X68" s="5"/>
      <c r="Y68" s="5"/>
      <c r="Z68" s="5"/>
    </row>
    <row r="69" spans="1:26" ht="15.6" x14ac:dyDescent="0.3">
      <c r="B69" s="3" t="s">
        <v>4</v>
      </c>
      <c r="C69" s="104">
        <v>-4416.3741122544725</v>
      </c>
      <c r="D69" s="109">
        <v>-246.66117</v>
      </c>
      <c r="E69" s="109">
        <v>-239.26536000000004</v>
      </c>
      <c r="F69" s="109">
        <v>-260.28698000000003</v>
      </c>
      <c r="G69" s="109">
        <v>-297.81736999999998</v>
      </c>
      <c r="H69" s="109">
        <v>-342.83982999999995</v>
      </c>
      <c r="I69" s="109">
        <v>-455.75586000000004</v>
      </c>
      <c r="J69" s="109">
        <v>-467.57659000000001</v>
      </c>
      <c r="K69" s="109">
        <v>-492.50117999999992</v>
      </c>
      <c r="L69" s="110">
        <v>-464.10798</v>
      </c>
      <c r="M69" s="109">
        <v>-416.29383999999993</v>
      </c>
      <c r="N69" s="109">
        <v>-423.63978000000003</v>
      </c>
      <c r="O69" s="109">
        <v>-492.51778999999999</v>
      </c>
      <c r="P69" s="109">
        <v>-480.89149999999989</v>
      </c>
      <c r="Q69" s="109">
        <v>-507.32414000000011</v>
      </c>
      <c r="R69" s="109">
        <v>-536.66402000000005</v>
      </c>
      <c r="S69" s="109">
        <v>-545.29759000000001</v>
      </c>
      <c r="T69" s="109">
        <v>-532.16669999999999</v>
      </c>
      <c r="U69" s="110">
        <v>-654.92532000000006</v>
      </c>
      <c r="V69" s="109">
        <v>-691.4158900000001</v>
      </c>
      <c r="W69" s="109">
        <v>-641.26905000000011</v>
      </c>
      <c r="X69" s="5"/>
      <c r="Y69" s="5"/>
      <c r="Z69" s="5"/>
    </row>
    <row r="70" spans="1:26" ht="15.6" x14ac:dyDescent="0.3">
      <c r="B70" s="3"/>
      <c r="C70" s="5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5"/>
      <c r="V70" s="5"/>
      <c r="W70" s="5"/>
      <c r="X70" s="5"/>
      <c r="Y70" s="5"/>
      <c r="Z70" s="5"/>
    </row>
    <row r="71" spans="1:26" ht="15.6" x14ac:dyDescent="0.3">
      <c r="A71">
        <v>12</v>
      </c>
      <c r="B71" s="10" t="s">
        <v>28</v>
      </c>
      <c r="C71" s="5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5"/>
      <c r="V71" s="5"/>
      <c r="W71" s="5"/>
      <c r="X71" s="5"/>
      <c r="Y71" s="5"/>
      <c r="Z71" s="5"/>
    </row>
    <row r="72" spans="1:26" ht="15.6" x14ac:dyDescent="0.3">
      <c r="B72" s="10" t="s">
        <v>29</v>
      </c>
      <c r="C72" s="111">
        <v>812.50897064985145</v>
      </c>
      <c r="D72" s="112">
        <v>0</v>
      </c>
      <c r="E72" s="112">
        <v>0</v>
      </c>
      <c r="F72" s="112">
        <v>0</v>
      </c>
      <c r="G72" s="112">
        <v>0</v>
      </c>
      <c r="H72" s="112">
        <v>0.44</v>
      </c>
      <c r="I72" s="112">
        <v>94.132000000000005</v>
      </c>
      <c r="J72" s="112">
        <v>96.278000000000006</v>
      </c>
      <c r="K72" s="112">
        <v>98.474000000000004</v>
      </c>
      <c r="L72" s="112">
        <v>100.71899999999999</v>
      </c>
      <c r="M72" s="112">
        <v>103.015</v>
      </c>
      <c r="N72" s="112">
        <v>105.44</v>
      </c>
      <c r="O72" s="112">
        <v>131.93899999999999</v>
      </c>
      <c r="P72" s="112">
        <v>134.947</v>
      </c>
      <c r="Q72" s="112">
        <v>138.024</v>
      </c>
      <c r="R72" s="112">
        <v>146.51900000000001</v>
      </c>
      <c r="S72" s="112">
        <v>149.86000000000001</v>
      </c>
      <c r="T72" s="112">
        <v>153.27699999999999</v>
      </c>
      <c r="U72" s="111">
        <v>170.14099999999999</v>
      </c>
      <c r="V72" s="112">
        <v>178.25800000000001</v>
      </c>
      <c r="W72" s="112">
        <v>182.41499999999999</v>
      </c>
      <c r="X72" s="5"/>
      <c r="Y72" s="5"/>
      <c r="Z72" s="5"/>
    </row>
    <row r="73" spans="1:26" ht="15.6" x14ac:dyDescent="0.3">
      <c r="B73" s="10" t="s">
        <v>54</v>
      </c>
      <c r="C73" s="111">
        <v>14.974660980541296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3.2857093753329321</v>
      </c>
      <c r="N73" s="112">
        <v>3.3606235490905223</v>
      </c>
      <c r="O73" s="112">
        <v>3.4372457660097862</v>
      </c>
      <c r="P73" s="112">
        <v>3.5156149694748087</v>
      </c>
      <c r="Q73" s="112">
        <v>3.595770990778834</v>
      </c>
      <c r="R73" s="112">
        <v>3.6777545693685916</v>
      </c>
      <c r="S73" s="112">
        <v>3.7616073735501949</v>
      </c>
      <c r="T73" s="112">
        <v>3.8473720216671388</v>
      </c>
      <c r="U73" s="111">
        <v>3.935092103761149</v>
      </c>
      <c r="V73" s="112">
        <v>4.0248122037269027</v>
      </c>
      <c r="W73" s="112">
        <v>4.1165779219718761</v>
      </c>
      <c r="X73" s="5"/>
      <c r="Y73" s="5"/>
      <c r="Z73" s="5"/>
    </row>
    <row r="74" spans="1:26" ht="15.6" x14ac:dyDescent="0.3">
      <c r="B74" s="3" t="s">
        <v>4</v>
      </c>
      <c r="C74" s="104">
        <v>827.48363163039267</v>
      </c>
      <c r="D74" s="104">
        <v>0</v>
      </c>
      <c r="E74" s="103">
        <v>0</v>
      </c>
      <c r="F74" s="103">
        <v>0</v>
      </c>
      <c r="G74" s="103">
        <v>0</v>
      </c>
      <c r="H74" s="103">
        <v>0.44</v>
      </c>
      <c r="I74" s="103">
        <v>94.132000000000005</v>
      </c>
      <c r="J74" s="103">
        <v>96.278000000000006</v>
      </c>
      <c r="K74" s="103">
        <v>98.474000000000004</v>
      </c>
      <c r="L74" s="104">
        <v>100.71899999999999</v>
      </c>
      <c r="M74" s="103">
        <v>106.30070937533293</v>
      </c>
      <c r="N74" s="103">
        <v>108.80062354909052</v>
      </c>
      <c r="O74" s="103">
        <v>135.37624576600979</v>
      </c>
      <c r="P74" s="103">
        <v>138.4626149694748</v>
      </c>
      <c r="Q74" s="103">
        <v>141.61977099077885</v>
      </c>
      <c r="R74" s="103">
        <v>150.19675456936861</v>
      </c>
      <c r="S74" s="103">
        <v>153.62160737355021</v>
      </c>
      <c r="T74" s="103">
        <v>157.12437202166711</v>
      </c>
      <c r="U74" s="104">
        <v>174.07609210376114</v>
      </c>
      <c r="V74" s="103">
        <v>182.28281220372691</v>
      </c>
      <c r="W74" s="103">
        <v>186.53157792197186</v>
      </c>
      <c r="X74" s="5"/>
      <c r="Y74" s="5"/>
      <c r="Z74" s="5"/>
    </row>
    <row r="75" spans="1:26" ht="15.6" x14ac:dyDescent="0.3"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3" t="s">
        <v>30</v>
      </c>
      <c r="Z75" s="5"/>
    </row>
    <row r="76" spans="1:26" ht="15.6" x14ac:dyDescent="0.3">
      <c r="A76">
        <v>13</v>
      </c>
      <c r="B76" s="12" t="s">
        <v>31</v>
      </c>
      <c r="C76" s="114">
        <v>19940.181065038443</v>
      </c>
      <c r="D76" s="114">
        <v>1390.92023342472</v>
      </c>
      <c r="E76" s="114">
        <v>1470.2868795056663</v>
      </c>
      <c r="F76" s="114">
        <v>1256.7553641485379</v>
      </c>
      <c r="G76" s="114">
        <v>1346.2840519080676</v>
      </c>
      <c r="H76" s="114">
        <v>1422.0221698157268</v>
      </c>
      <c r="I76" s="114">
        <v>1648.3386921190777</v>
      </c>
      <c r="J76" s="114">
        <v>1662.8376349883431</v>
      </c>
      <c r="K76" s="114">
        <v>1717.2675396677237</v>
      </c>
      <c r="L76" s="114">
        <v>1697.0056712176413</v>
      </c>
      <c r="M76" s="114">
        <v>1788.416323152532</v>
      </c>
      <c r="N76" s="114">
        <v>1822.4409957517107</v>
      </c>
      <c r="O76" s="114">
        <v>2032.6201152990222</v>
      </c>
      <c r="P76" s="114">
        <v>2469.137798662538</v>
      </c>
      <c r="Q76" s="114">
        <v>2560.4108234983651</v>
      </c>
      <c r="R76" s="114">
        <v>2579.9741780764666</v>
      </c>
      <c r="S76" s="114">
        <v>2797.2083670394459</v>
      </c>
      <c r="T76" s="114">
        <v>2852.4711453438977</v>
      </c>
      <c r="U76" s="114">
        <v>2893.1589534555947</v>
      </c>
      <c r="V76" s="114">
        <v>3169.2862380151469</v>
      </c>
      <c r="W76" s="114">
        <v>3373.3463408876196</v>
      </c>
      <c r="X76" s="5"/>
      <c r="Y76" s="5">
        <v>3.0340978519234341E-3</v>
      </c>
      <c r="Z76" s="5"/>
    </row>
    <row r="77" spans="1:26" ht="15.6" x14ac:dyDescent="0.3">
      <c r="B77" s="13" t="s">
        <v>32</v>
      </c>
      <c r="C77" s="112">
        <v>12907.164171259756</v>
      </c>
      <c r="D77" s="112">
        <v>454.36999999999995</v>
      </c>
      <c r="E77" s="112">
        <v>552.149</v>
      </c>
      <c r="F77" s="112">
        <v>714.57200000000012</v>
      </c>
      <c r="G77" s="112">
        <v>715.30200000000002</v>
      </c>
      <c r="H77" s="112">
        <v>766.88300000000004</v>
      </c>
      <c r="I77" s="112">
        <v>1304.1540000000002</v>
      </c>
      <c r="J77" s="112">
        <v>1298.4620000000002</v>
      </c>
      <c r="K77" s="112">
        <v>1353.3709999999999</v>
      </c>
      <c r="L77" s="112">
        <v>1344.3999999999999</v>
      </c>
      <c r="M77" s="112">
        <v>1357.8107093753329</v>
      </c>
      <c r="N77" s="112">
        <v>1367.5586235490905</v>
      </c>
      <c r="O77" s="112">
        <v>1662.8242457660097</v>
      </c>
      <c r="P77" s="112">
        <v>1637.7616149694747</v>
      </c>
      <c r="Q77" s="112">
        <v>1708.8307709907785</v>
      </c>
      <c r="R77" s="112">
        <v>1763.2857545693685</v>
      </c>
      <c r="S77" s="112">
        <v>1812.1466073735503</v>
      </c>
      <c r="T77" s="112">
        <v>1861.502372021667</v>
      </c>
      <c r="U77" s="112">
        <v>1968.453092103761</v>
      </c>
      <c r="V77" s="112">
        <v>2137.6108122037267</v>
      </c>
      <c r="W77" s="112">
        <v>2281.3645779219719</v>
      </c>
      <c r="X77" s="5"/>
      <c r="Y77" s="5">
        <v>0</v>
      </c>
      <c r="Z77" s="5"/>
    </row>
    <row r="78" spans="1:26" ht="15.6" x14ac:dyDescent="0.3">
      <c r="B78" s="13" t="s">
        <v>33</v>
      </c>
      <c r="C78" s="112">
        <v>7033.0168937786875</v>
      </c>
      <c r="D78" s="112">
        <v>936.55023342472009</v>
      </c>
      <c r="E78" s="112">
        <v>918.13787950566632</v>
      </c>
      <c r="F78" s="112">
        <v>542.18336414853775</v>
      </c>
      <c r="G78" s="112">
        <v>630.98205190806755</v>
      </c>
      <c r="H78" s="112">
        <v>655.13916981572675</v>
      </c>
      <c r="I78" s="112">
        <v>344.18469211907745</v>
      </c>
      <c r="J78" s="112">
        <v>364.37563498834288</v>
      </c>
      <c r="K78" s="112">
        <v>363.8965396677238</v>
      </c>
      <c r="L78" s="112">
        <v>352.60567121764143</v>
      </c>
      <c r="M78" s="112">
        <v>430.6056137771991</v>
      </c>
      <c r="N78" s="112">
        <v>454.88237220262022</v>
      </c>
      <c r="O78" s="112">
        <v>369.79586953301259</v>
      </c>
      <c r="P78" s="112">
        <v>831.37618369306324</v>
      </c>
      <c r="Q78" s="112">
        <v>851.58005250758652</v>
      </c>
      <c r="R78" s="112">
        <v>816.68842350709815</v>
      </c>
      <c r="S78" s="112">
        <v>985.06175966589558</v>
      </c>
      <c r="T78" s="112">
        <v>990.96877332223062</v>
      </c>
      <c r="U78" s="112">
        <v>924.70586135183362</v>
      </c>
      <c r="V78" s="112">
        <v>1031.6754258114202</v>
      </c>
      <c r="W78" s="112">
        <v>1091.9817629656477</v>
      </c>
      <c r="X78" s="5"/>
      <c r="Y78" s="5">
        <v>0</v>
      </c>
      <c r="Z78" s="5"/>
    </row>
    <row r="79" spans="1:26" ht="15.6" x14ac:dyDescent="0.3">
      <c r="B79" s="13"/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5"/>
      <c r="Y79" s="5"/>
      <c r="Z79" s="5"/>
    </row>
    <row r="80" spans="1:26" ht="15.6" x14ac:dyDescent="0.3">
      <c r="A80">
        <v>13</v>
      </c>
      <c r="B80" s="12" t="s">
        <v>34</v>
      </c>
      <c r="C80" s="114">
        <v>20143.052968101227</v>
      </c>
      <c r="D80" s="114">
        <v>1391.0833265839635</v>
      </c>
      <c r="E80" s="114">
        <v>1470.4653431759409</v>
      </c>
      <c r="F80" s="114">
        <v>1256.0464702830907</v>
      </c>
      <c r="G80" s="114">
        <v>1345.1216470480151</v>
      </c>
      <c r="H80" s="114">
        <v>1421.2225591483311</v>
      </c>
      <c r="I80" s="114">
        <v>1626.2755017384964</v>
      </c>
      <c r="J80" s="114">
        <v>1640.7264338428593</v>
      </c>
      <c r="K80" s="114">
        <v>1706.322904156948</v>
      </c>
      <c r="L80" s="114">
        <v>1685.9327803537492</v>
      </c>
      <c r="M80" s="114">
        <v>1788.369455933687</v>
      </c>
      <c r="N80" s="114">
        <v>1853.2680908705699</v>
      </c>
      <c r="O80" s="114">
        <v>2081.1109251717844</v>
      </c>
      <c r="P80" s="114">
        <v>2519.8152478034203</v>
      </c>
      <c r="Q80" s="114">
        <v>2622.0069295280596</v>
      </c>
      <c r="R80" s="114">
        <v>2640.0133591189497</v>
      </c>
      <c r="S80" s="114">
        <v>2860.1602150565459</v>
      </c>
      <c r="T80" s="114">
        <v>2917.789509439941</v>
      </c>
      <c r="U80" s="114">
        <v>2957.4926867609715</v>
      </c>
      <c r="V80" s="114">
        <v>3292.0845361508636</v>
      </c>
      <c r="W80" s="114">
        <v>3547.1159665292598</v>
      </c>
      <c r="X80" s="5"/>
      <c r="Y80" s="5"/>
      <c r="Z80" s="5"/>
    </row>
    <row r="81" spans="2:26" ht="15.6" x14ac:dyDescent="0.3">
      <c r="B81" s="13" t="s">
        <v>32</v>
      </c>
      <c r="C81" s="112">
        <v>13216.423527295496</v>
      </c>
      <c r="D81" s="112">
        <v>454.53309315924383</v>
      </c>
      <c r="E81" s="112">
        <v>552.3274636702746</v>
      </c>
      <c r="F81" s="112">
        <v>714.23376294243474</v>
      </c>
      <c r="G81" s="112">
        <v>714.67291342061401</v>
      </c>
      <c r="H81" s="112">
        <v>766.85929975750298</v>
      </c>
      <c r="I81" s="112">
        <v>1294.868567939335</v>
      </c>
      <c r="J81" s="112">
        <v>1289.446989621475</v>
      </c>
      <c r="K81" s="112">
        <v>1355.6803519856182</v>
      </c>
      <c r="L81" s="112">
        <v>1346.9534316768527</v>
      </c>
      <c r="M81" s="112">
        <v>1368.6107026260761</v>
      </c>
      <c r="N81" s="112">
        <v>1409.4470591412198</v>
      </c>
      <c r="O81" s="112">
        <v>1727.9611306962399</v>
      </c>
      <c r="P81" s="112">
        <v>1706.6434231748945</v>
      </c>
      <c r="Q81" s="112">
        <v>1789.1920379585508</v>
      </c>
      <c r="R81" s="112">
        <v>1843.7981193312769</v>
      </c>
      <c r="S81" s="112">
        <v>1894.7488988698137</v>
      </c>
      <c r="T81" s="112">
        <v>1946.9490717663259</v>
      </c>
      <c r="U81" s="112">
        <v>2055.185387804122</v>
      </c>
      <c r="V81" s="112">
        <v>2282.8043132131138</v>
      </c>
      <c r="W81" s="112">
        <v>2478.624635584993</v>
      </c>
      <c r="X81" s="5"/>
      <c r="Y81" s="5"/>
      <c r="Z81" s="5"/>
    </row>
    <row r="82" spans="2:26" ht="15.6" x14ac:dyDescent="0.3">
      <c r="B82" s="13" t="s">
        <v>33</v>
      </c>
      <c r="C82" s="112">
        <v>6926.629440805732</v>
      </c>
      <c r="D82" s="112">
        <v>936.55023342471964</v>
      </c>
      <c r="E82" s="112">
        <v>918.13787950566632</v>
      </c>
      <c r="F82" s="112">
        <v>541.81270734065595</v>
      </c>
      <c r="G82" s="112">
        <v>630.44873362740111</v>
      </c>
      <c r="H82" s="112">
        <v>654.36325939082815</v>
      </c>
      <c r="I82" s="112">
        <v>331.40693379916138</v>
      </c>
      <c r="J82" s="112">
        <v>351.27944422138421</v>
      </c>
      <c r="K82" s="112">
        <v>350.64255217132973</v>
      </c>
      <c r="L82" s="112">
        <v>338.97934867689651</v>
      </c>
      <c r="M82" s="112">
        <v>419.75875330761096</v>
      </c>
      <c r="N82" s="112">
        <v>443.82103172935012</v>
      </c>
      <c r="O82" s="112">
        <v>353.14979447554447</v>
      </c>
      <c r="P82" s="112">
        <v>813.17182462852588</v>
      </c>
      <c r="Q82" s="112">
        <v>832.81489156950875</v>
      </c>
      <c r="R82" s="112">
        <v>796.21523978767277</v>
      </c>
      <c r="S82" s="112">
        <v>965.41131618673217</v>
      </c>
      <c r="T82" s="112">
        <v>970.84043767361504</v>
      </c>
      <c r="U82" s="112">
        <v>902.30729895684954</v>
      </c>
      <c r="V82" s="112">
        <v>1009.2802229377498</v>
      </c>
      <c r="W82" s="112">
        <v>1068.4913309442668</v>
      </c>
      <c r="X82" s="5"/>
      <c r="Y82" s="5"/>
      <c r="Z82" s="5"/>
    </row>
    <row r="83" spans="2:26" ht="15.6" x14ac:dyDescent="0.3">
      <c r="B83" s="13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5"/>
      <c r="Y83" s="5"/>
      <c r="Z83" s="5"/>
    </row>
    <row r="84" spans="2:26" ht="15.6" x14ac:dyDescent="0.3">
      <c r="B84" s="13" t="s">
        <v>30</v>
      </c>
      <c r="C84" s="112">
        <v>-1.5347723092418164E-12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5"/>
      <c r="Y84" s="5"/>
      <c r="Z84" s="5"/>
    </row>
    <row r="85" spans="2:26" ht="15.6" x14ac:dyDescent="0.3">
      <c r="B85" s="13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5"/>
      <c r="Y85" s="5"/>
      <c r="Z85" s="5"/>
    </row>
    <row r="86" spans="2:26" ht="15.6" x14ac:dyDescent="0.3">
      <c r="B86" s="3" t="s">
        <v>69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5.6" x14ac:dyDescent="0.3">
      <c r="B87" s="3" t="s">
        <v>60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/>
      <c r="Y87" s="5"/>
      <c r="Z87" s="5"/>
    </row>
    <row r="88" spans="2:26" ht="15.6" x14ac:dyDescent="0.3">
      <c r="B88" s="3" t="s">
        <v>61</v>
      </c>
      <c r="C88" s="5">
        <v>259594.260133239</v>
      </c>
      <c r="D88" s="5">
        <v>30696.150000000009</v>
      </c>
      <c r="E88" s="5">
        <v>29532.78</v>
      </c>
      <c r="F88" s="5">
        <v>26797.300000000003</v>
      </c>
      <c r="G88" s="5">
        <v>28622.720000000005</v>
      </c>
      <c r="H88" s="5">
        <v>30801.859999999993</v>
      </c>
      <c r="I88" s="5">
        <v>26280.100000000002</v>
      </c>
      <c r="J88" s="5">
        <v>27904.849999999991</v>
      </c>
      <c r="K88" s="5">
        <v>26747.710000000006</v>
      </c>
      <c r="L88" s="5">
        <v>25954.799999999999</v>
      </c>
      <c r="M88" s="5">
        <v>21484.22</v>
      </c>
      <c r="N88" s="5">
        <v>20149.59</v>
      </c>
      <c r="O88" s="5">
        <v>18326.099999999999</v>
      </c>
      <c r="P88" s="5">
        <v>18193.850000000002</v>
      </c>
      <c r="Q88" s="5">
        <v>18004.179999999997</v>
      </c>
      <c r="R88" s="5">
        <v>18157.07</v>
      </c>
      <c r="S88" s="5">
        <v>18162.22</v>
      </c>
      <c r="T88" s="5">
        <v>17851.59</v>
      </c>
      <c r="U88" s="5">
        <v>18682.669999999998</v>
      </c>
      <c r="V88" s="5">
        <v>13931.66</v>
      </c>
      <c r="W88" s="5">
        <v>9869.6</v>
      </c>
      <c r="X88" s="5"/>
      <c r="Y88" s="5"/>
      <c r="Z88" s="5"/>
    </row>
    <row r="89" spans="2:26" ht="15.6" x14ac:dyDescent="0.3">
      <c r="B89" s="3" t="s">
        <v>4</v>
      </c>
      <c r="C89" s="103">
        <v>259594.260133239</v>
      </c>
      <c r="D89" s="103">
        <v>30696.150000000009</v>
      </c>
      <c r="E89" s="103">
        <v>29532.78</v>
      </c>
      <c r="F89" s="103">
        <v>26797.300000000003</v>
      </c>
      <c r="G89" s="103">
        <v>28622.720000000005</v>
      </c>
      <c r="H89" s="103">
        <v>30801.859999999993</v>
      </c>
      <c r="I89" s="103">
        <v>26280.100000000002</v>
      </c>
      <c r="J89" s="103">
        <v>27904.849999999991</v>
      </c>
      <c r="K89" s="103">
        <v>26747.710000000006</v>
      </c>
      <c r="L89" s="103">
        <v>25954.799999999999</v>
      </c>
      <c r="M89" s="103">
        <v>21484.22</v>
      </c>
      <c r="N89" s="103">
        <v>20149.59</v>
      </c>
      <c r="O89" s="103">
        <v>18326.099999999999</v>
      </c>
      <c r="P89" s="103">
        <v>18193.850000000002</v>
      </c>
      <c r="Q89" s="103">
        <v>18004.179999999997</v>
      </c>
      <c r="R89" s="103">
        <v>18157.07</v>
      </c>
      <c r="S89" s="103">
        <v>18162.22</v>
      </c>
      <c r="T89" s="103">
        <v>17851.59</v>
      </c>
      <c r="U89" s="103">
        <v>18682.669999999998</v>
      </c>
      <c r="V89" s="103">
        <v>13931.66</v>
      </c>
      <c r="W89" s="103">
        <v>9869.6</v>
      </c>
      <c r="X89" s="5"/>
      <c r="Y89" s="5"/>
      <c r="Z89" s="5"/>
    </row>
    <row r="90" spans="2:26" ht="15.6" x14ac:dyDescent="0.3"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5.6" x14ac:dyDescent="0.3">
      <c r="B91" s="3" t="s">
        <v>55</v>
      </c>
      <c r="C91" s="103">
        <v>-594.26441762918421</v>
      </c>
      <c r="D91" s="115">
        <v>-35.903093310175102</v>
      </c>
      <c r="E91" s="115">
        <v>-37.913882601991425</v>
      </c>
      <c r="F91" s="115">
        <v>-39.732136224818575</v>
      </c>
      <c r="G91" s="115">
        <v>-40.843480671215907</v>
      </c>
      <c r="H91" s="115">
        <v>-42.019852451762027</v>
      </c>
      <c r="I91" s="115">
        <v>-47.894968480638504</v>
      </c>
      <c r="J91" s="115">
        <v>-49.128511808230513</v>
      </c>
      <c r="K91" s="115">
        <v>-49.437339432808095</v>
      </c>
      <c r="L91" s="115">
        <v>-50.562420434411564</v>
      </c>
      <c r="M91" s="115">
        <v>-52.40953866589085</v>
      </c>
      <c r="N91" s="115">
        <v>-68.157009727561842</v>
      </c>
      <c r="O91" s="115">
        <v>-71.233138807787711</v>
      </c>
      <c r="P91" s="115">
        <v>-74.094311190192144</v>
      </c>
      <c r="Q91" s="115">
        <v>-80.180007266842793</v>
      </c>
      <c r="R91" s="115">
        <v>-78.902402631465009</v>
      </c>
      <c r="S91" s="115">
        <v>-80.935910875945339</v>
      </c>
      <c r="T91" s="115">
        <v>-82.967108710436761</v>
      </c>
      <c r="U91" s="115">
        <v>-86.085792494807464</v>
      </c>
      <c r="V91" s="115">
        <v>-82.297676879387495</v>
      </c>
      <c r="W91" s="115">
        <v>-107.52007209124834</v>
      </c>
      <c r="X91" s="5"/>
      <c r="Y91" s="5"/>
      <c r="Z91" s="5"/>
    </row>
    <row r="92" spans="2:26" ht="15.6" x14ac:dyDescent="0.3"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3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3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3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3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3:26" x14ac:dyDescent="0.3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3:26" x14ac:dyDescent="0.3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3:26" x14ac:dyDescent="0.3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3:26" x14ac:dyDescent="0.3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3:26" x14ac:dyDescent="0.3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3:26" x14ac:dyDescent="0.3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3:26" x14ac:dyDescent="0.3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opLeftCell="A22" workbookViewId="0">
      <selection activeCell="C94" sqref="C94"/>
    </sheetView>
  </sheetViews>
  <sheetFormatPr defaultRowHeight="14.4" x14ac:dyDescent="0.3"/>
  <cols>
    <col min="2" max="2" width="47.88671875" customWidth="1"/>
    <col min="3" max="3" width="9.88671875" bestFit="1" customWidth="1"/>
    <col min="4" max="4" width="10.44140625" bestFit="1" customWidth="1"/>
    <col min="5" max="21" width="9.33203125" bestFit="1" customWidth="1"/>
    <col min="22" max="23" width="10.33203125" bestFit="1" customWidth="1"/>
  </cols>
  <sheetData>
    <row r="1" spans="1:25" x14ac:dyDescent="0.3">
      <c r="A1" s="1" t="s">
        <v>0</v>
      </c>
      <c r="C1" s="2" t="s">
        <v>1</v>
      </c>
      <c r="D1" s="53" t="s">
        <v>90</v>
      </c>
    </row>
    <row r="2" spans="1:25" x14ac:dyDescent="0.3">
      <c r="A2" s="1" t="s">
        <v>2</v>
      </c>
    </row>
    <row r="5" spans="1:25" x14ac:dyDescent="0.3">
      <c r="C5" s="54" t="s">
        <v>3</v>
      </c>
      <c r="D5" s="51">
        <v>2019</v>
      </c>
      <c r="E5" s="51">
        <v>2020</v>
      </c>
      <c r="F5" s="51">
        <v>2021</v>
      </c>
      <c r="G5" s="51">
        <v>2022</v>
      </c>
      <c r="H5" s="51">
        <v>2023</v>
      </c>
      <c r="I5" s="51">
        <v>2024</v>
      </c>
      <c r="J5" s="51">
        <v>2025</v>
      </c>
      <c r="K5" s="51">
        <v>2026</v>
      </c>
      <c r="L5" s="51">
        <v>2027</v>
      </c>
      <c r="M5" s="51">
        <v>2028</v>
      </c>
      <c r="N5" s="51">
        <v>2029</v>
      </c>
      <c r="O5" s="51">
        <v>2030</v>
      </c>
      <c r="P5" s="51">
        <v>2031</v>
      </c>
      <c r="Q5" s="51">
        <v>2032</v>
      </c>
      <c r="R5" s="51">
        <v>2033</v>
      </c>
      <c r="S5" s="51">
        <v>2034</v>
      </c>
      <c r="T5" s="51">
        <v>2035</v>
      </c>
      <c r="U5" s="51">
        <v>2036</v>
      </c>
      <c r="V5" s="51">
        <v>2037</v>
      </c>
      <c r="W5" s="52">
        <v>2038</v>
      </c>
    </row>
    <row r="7" spans="1:25" ht="15.6" x14ac:dyDescent="0.3">
      <c r="A7">
        <v>1</v>
      </c>
      <c r="B7" s="3" t="s">
        <v>59</v>
      </c>
    </row>
    <row r="8" spans="1:25" ht="15.6" x14ac:dyDescent="0.3">
      <c r="B8" s="3" t="s">
        <v>60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/>
      <c r="Y8" s="80"/>
    </row>
    <row r="9" spans="1:25" ht="15.6" x14ac:dyDescent="0.3">
      <c r="B9" s="3" t="s">
        <v>61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1">
        <v>0</v>
      </c>
      <c r="V9" s="80">
        <v>0</v>
      </c>
      <c r="W9" s="80">
        <v>0</v>
      </c>
      <c r="X9" s="80"/>
      <c r="Y9" s="80"/>
    </row>
    <row r="10" spans="1:25" ht="15.6" x14ac:dyDescent="0.3">
      <c r="B10" s="4" t="s">
        <v>4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3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3">
        <v>0</v>
      </c>
      <c r="V10" s="82">
        <v>0</v>
      </c>
      <c r="W10" s="82">
        <v>0</v>
      </c>
      <c r="X10" s="80"/>
      <c r="Y10" s="80"/>
    </row>
    <row r="11" spans="1:25" ht="15.6" x14ac:dyDescent="0.3">
      <c r="B11" s="3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0"/>
      <c r="N11" s="80"/>
      <c r="O11" s="80"/>
      <c r="P11" s="80"/>
      <c r="Q11" s="80"/>
      <c r="R11" s="80"/>
      <c r="S11" s="80"/>
      <c r="T11" s="80"/>
      <c r="U11" s="81"/>
      <c r="V11" s="80"/>
      <c r="W11" s="80"/>
      <c r="X11" s="80"/>
      <c r="Y11" s="80"/>
    </row>
    <row r="12" spans="1:25" ht="15.6" x14ac:dyDescent="0.3">
      <c r="A12">
        <v>2</v>
      </c>
      <c r="B12" s="3" t="s">
        <v>62</v>
      </c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80"/>
      <c r="N12" s="80"/>
      <c r="O12" s="80"/>
      <c r="P12" s="80"/>
      <c r="Q12" s="80"/>
      <c r="R12" s="80"/>
      <c r="S12" s="80"/>
      <c r="T12" s="80"/>
      <c r="U12" s="81"/>
      <c r="V12" s="80"/>
      <c r="W12" s="80"/>
      <c r="X12" s="80"/>
      <c r="Y12" s="80"/>
    </row>
    <row r="13" spans="1:25" ht="15.6" x14ac:dyDescent="0.3">
      <c r="B13" s="3" t="s">
        <v>60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1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1">
        <v>0</v>
      </c>
      <c r="V13" s="80">
        <v>0</v>
      </c>
      <c r="W13" s="80">
        <v>0</v>
      </c>
      <c r="X13" s="80"/>
      <c r="Y13" s="80"/>
    </row>
    <row r="14" spans="1:25" ht="15.6" x14ac:dyDescent="0.3">
      <c r="B14" s="3" t="s">
        <v>61</v>
      </c>
      <c r="C14" s="80">
        <v>4204.1271407322947</v>
      </c>
      <c r="D14" s="80">
        <v>376.72700000000015</v>
      </c>
      <c r="E14" s="80">
        <v>409.01400000000001</v>
      </c>
      <c r="F14" s="80">
        <v>378.18700000000007</v>
      </c>
      <c r="G14" s="80">
        <v>417.25300000000016</v>
      </c>
      <c r="H14" s="80">
        <v>453.28100000000006</v>
      </c>
      <c r="I14" s="80">
        <v>448.50299999999999</v>
      </c>
      <c r="J14" s="80">
        <v>441.87400000000002</v>
      </c>
      <c r="K14" s="80">
        <v>427.9249999999999</v>
      </c>
      <c r="L14" s="81">
        <v>443.89400000000001</v>
      </c>
      <c r="M14" s="80">
        <v>364.95400000000001</v>
      </c>
      <c r="N14" s="80">
        <v>315.20300000000003</v>
      </c>
      <c r="O14" s="80">
        <v>356.96500000000003</v>
      </c>
      <c r="P14" s="80">
        <v>369.01599999999996</v>
      </c>
      <c r="Q14" s="80">
        <v>392.36099999999993</v>
      </c>
      <c r="R14" s="80">
        <v>357.16</v>
      </c>
      <c r="S14" s="80">
        <v>392.03299999999996</v>
      </c>
      <c r="T14" s="80">
        <v>411.31800000000004</v>
      </c>
      <c r="U14" s="81">
        <v>426.22199999999998</v>
      </c>
      <c r="V14" s="80">
        <v>301.24700000000001</v>
      </c>
      <c r="W14" s="80">
        <v>208.77</v>
      </c>
      <c r="X14" s="80"/>
      <c r="Y14" s="80"/>
    </row>
    <row r="15" spans="1:25" ht="15.6" x14ac:dyDescent="0.3">
      <c r="B15" s="4" t="s">
        <v>4</v>
      </c>
      <c r="C15" s="82">
        <v>4204.1271407322947</v>
      </c>
      <c r="D15" s="83">
        <v>376.72700000000015</v>
      </c>
      <c r="E15" s="82">
        <v>409.01400000000001</v>
      </c>
      <c r="F15" s="82">
        <v>378.18700000000007</v>
      </c>
      <c r="G15" s="82">
        <v>417.25300000000016</v>
      </c>
      <c r="H15" s="82">
        <v>453.28100000000006</v>
      </c>
      <c r="I15" s="82">
        <v>448.50299999999999</v>
      </c>
      <c r="J15" s="82">
        <v>441.87400000000002</v>
      </c>
      <c r="K15" s="82">
        <v>427.9249999999999</v>
      </c>
      <c r="L15" s="83">
        <v>443.89400000000001</v>
      </c>
      <c r="M15" s="82">
        <v>364.95400000000001</v>
      </c>
      <c r="N15" s="82">
        <v>315.20300000000003</v>
      </c>
      <c r="O15" s="82">
        <v>356.96500000000003</v>
      </c>
      <c r="P15" s="82">
        <v>369.01599999999996</v>
      </c>
      <c r="Q15" s="82">
        <v>392.36099999999993</v>
      </c>
      <c r="R15" s="82">
        <v>357.16</v>
      </c>
      <c r="S15" s="82">
        <v>392.03299999999996</v>
      </c>
      <c r="T15" s="82">
        <v>411.31800000000004</v>
      </c>
      <c r="U15" s="83">
        <v>426.22199999999998</v>
      </c>
      <c r="V15" s="82">
        <v>301.24700000000001</v>
      </c>
      <c r="W15" s="82">
        <v>208.77</v>
      </c>
      <c r="X15" s="80"/>
      <c r="Y15" s="80"/>
    </row>
    <row r="16" spans="1:25" ht="15.6" x14ac:dyDescent="0.3">
      <c r="B16" s="3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0"/>
      <c r="N16" s="80"/>
      <c r="O16" s="80"/>
      <c r="P16" s="80"/>
      <c r="Q16" s="80"/>
      <c r="R16" s="80"/>
      <c r="S16" s="80"/>
      <c r="T16" s="80"/>
      <c r="U16" s="81"/>
      <c r="V16" s="80"/>
      <c r="W16" s="80"/>
      <c r="X16" s="80"/>
      <c r="Y16" s="80"/>
    </row>
    <row r="17" spans="1:25" ht="15.6" x14ac:dyDescent="0.3">
      <c r="A17">
        <v>3</v>
      </c>
      <c r="B17" s="3" t="s">
        <v>63</v>
      </c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0"/>
      <c r="N17" s="80"/>
      <c r="O17" s="80"/>
      <c r="P17" s="80"/>
      <c r="Q17" s="80"/>
      <c r="R17" s="80"/>
      <c r="S17" s="80"/>
      <c r="T17" s="80"/>
      <c r="U17" s="81"/>
      <c r="V17" s="80"/>
      <c r="W17" s="80"/>
      <c r="X17" s="80"/>
      <c r="Y17" s="80"/>
    </row>
    <row r="18" spans="1:25" ht="15.6" x14ac:dyDescent="0.3">
      <c r="B18" s="3" t="s">
        <v>60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1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1">
        <v>0</v>
      </c>
      <c r="V18" s="80">
        <v>0</v>
      </c>
      <c r="W18" s="80">
        <v>0</v>
      </c>
      <c r="X18" s="80"/>
      <c r="Y18" s="80"/>
    </row>
    <row r="19" spans="1:25" ht="15.6" x14ac:dyDescent="0.3">
      <c r="B19" s="3" t="s">
        <v>61</v>
      </c>
      <c r="C19" s="80">
        <v>5810.2162096964084</v>
      </c>
      <c r="D19" s="80">
        <v>593.25762000000009</v>
      </c>
      <c r="E19" s="80">
        <v>569.01613000000009</v>
      </c>
      <c r="F19" s="80">
        <v>532.99266</v>
      </c>
      <c r="G19" s="80">
        <v>597.98011999999994</v>
      </c>
      <c r="H19" s="80">
        <v>644.90909999999997</v>
      </c>
      <c r="I19" s="80">
        <v>560.37113999999997</v>
      </c>
      <c r="J19" s="80">
        <v>600.07826999999997</v>
      </c>
      <c r="K19" s="80">
        <v>579.24121999999988</v>
      </c>
      <c r="L19" s="81">
        <v>557.17169000000013</v>
      </c>
      <c r="M19" s="80">
        <v>523.29114000000004</v>
      </c>
      <c r="N19" s="80">
        <v>525.59308999999996</v>
      </c>
      <c r="O19" s="80">
        <v>490.13863000000003</v>
      </c>
      <c r="P19" s="80">
        <v>490.39192000000008</v>
      </c>
      <c r="Q19" s="80">
        <v>499.42789000000005</v>
      </c>
      <c r="R19" s="80">
        <v>489.29333999999994</v>
      </c>
      <c r="S19" s="80">
        <v>501.55520999999993</v>
      </c>
      <c r="T19" s="80">
        <v>504.16344999999995</v>
      </c>
      <c r="U19" s="81">
        <v>544.65857000000005</v>
      </c>
      <c r="V19" s="80">
        <v>417.92299999999994</v>
      </c>
      <c r="W19" s="80">
        <v>279.84411</v>
      </c>
      <c r="X19" s="80"/>
      <c r="Y19" s="80"/>
    </row>
    <row r="20" spans="1:25" ht="15.6" x14ac:dyDescent="0.3">
      <c r="B20" s="4" t="s">
        <v>4</v>
      </c>
      <c r="C20" s="82">
        <v>5810.2162096964084</v>
      </c>
      <c r="D20" s="82">
        <v>593.25762000000009</v>
      </c>
      <c r="E20" s="82">
        <v>569.01613000000009</v>
      </c>
      <c r="F20" s="82">
        <v>532.99266</v>
      </c>
      <c r="G20" s="82">
        <v>597.98011999999994</v>
      </c>
      <c r="H20" s="82">
        <v>644.90909999999997</v>
      </c>
      <c r="I20" s="82">
        <v>560.37113999999997</v>
      </c>
      <c r="J20" s="82">
        <v>600.07826999999997</v>
      </c>
      <c r="K20" s="82">
        <v>579.24121999999988</v>
      </c>
      <c r="L20" s="83">
        <v>557.17169000000013</v>
      </c>
      <c r="M20" s="82">
        <v>523.29114000000004</v>
      </c>
      <c r="N20" s="82">
        <v>525.59308999999996</v>
      </c>
      <c r="O20" s="82">
        <v>490.13863000000003</v>
      </c>
      <c r="P20" s="82">
        <v>490.39192000000008</v>
      </c>
      <c r="Q20" s="82">
        <v>499.42789000000005</v>
      </c>
      <c r="R20" s="82">
        <v>489.29333999999994</v>
      </c>
      <c r="S20" s="82">
        <v>501.55520999999993</v>
      </c>
      <c r="T20" s="82">
        <v>504.16344999999995</v>
      </c>
      <c r="U20" s="83">
        <v>544.65857000000005</v>
      </c>
      <c r="V20" s="82">
        <v>417.92299999999994</v>
      </c>
      <c r="W20" s="82">
        <v>279.84411</v>
      </c>
      <c r="X20" s="80"/>
      <c r="Y20" s="80"/>
    </row>
    <row r="21" spans="1:25" ht="15.6" x14ac:dyDescent="0.3">
      <c r="B21" s="3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0"/>
      <c r="N21" s="80"/>
      <c r="O21" s="80"/>
      <c r="P21" s="80"/>
      <c r="Q21" s="80"/>
      <c r="R21" s="80"/>
      <c r="S21" s="80"/>
      <c r="T21" s="80"/>
      <c r="U21" s="81"/>
      <c r="V21" s="80"/>
      <c r="W21" s="80"/>
      <c r="X21" s="80"/>
      <c r="Y21" s="80"/>
    </row>
    <row r="22" spans="1:25" ht="15.6" x14ac:dyDescent="0.3">
      <c r="A22">
        <v>4</v>
      </c>
      <c r="B22" s="3" t="s">
        <v>64</v>
      </c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0"/>
      <c r="N22" s="80"/>
      <c r="O22" s="80"/>
      <c r="P22" s="80"/>
      <c r="Q22" s="80"/>
      <c r="R22" s="80"/>
      <c r="S22" s="80"/>
      <c r="T22" s="80"/>
      <c r="U22" s="81"/>
      <c r="V22" s="80"/>
      <c r="W22" s="80"/>
      <c r="X22" s="80"/>
      <c r="Y22" s="80"/>
    </row>
    <row r="23" spans="1:25" ht="15.6" x14ac:dyDescent="0.3">
      <c r="B23" s="3" t="s">
        <v>60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1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1">
        <v>0</v>
      </c>
      <c r="V23" s="80">
        <v>0</v>
      </c>
      <c r="W23" s="80">
        <v>0</v>
      </c>
      <c r="X23" s="80"/>
      <c r="Y23" s="80"/>
    </row>
    <row r="24" spans="1:25" ht="15.6" x14ac:dyDescent="0.3">
      <c r="B24" s="3" t="s">
        <v>61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1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1">
        <v>0</v>
      </c>
      <c r="V24" s="80">
        <v>0</v>
      </c>
      <c r="W24" s="80">
        <v>0</v>
      </c>
      <c r="X24" s="80"/>
      <c r="Y24" s="80"/>
    </row>
    <row r="25" spans="1:25" ht="15.6" x14ac:dyDescent="0.3">
      <c r="B25" s="4" t="s">
        <v>4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3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3">
        <v>0</v>
      </c>
      <c r="V25" s="82">
        <v>0</v>
      </c>
      <c r="W25" s="82">
        <v>0</v>
      </c>
      <c r="X25" s="80"/>
      <c r="Y25" s="80"/>
    </row>
    <row r="26" spans="1:25" ht="15.6" x14ac:dyDescent="0.3">
      <c r="B26" s="3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0"/>
      <c r="N26" s="80"/>
      <c r="O26" s="80"/>
      <c r="P26" s="80"/>
      <c r="Q26" s="80"/>
      <c r="R26" s="80"/>
      <c r="S26" s="80"/>
      <c r="T26" s="80"/>
      <c r="U26" s="81"/>
      <c r="V26" s="80"/>
      <c r="W26" s="80"/>
      <c r="X26" s="80"/>
      <c r="Y26" s="80"/>
    </row>
    <row r="27" spans="1:25" ht="15.6" x14ac:dyDescent="0.3">
      <c r="A27">
        <v>5</v>
      </c>
      <c r="B27" s="6" t="s">
        <v>5</v>
      </c>
      <c r="C27" s="82">
        <v>175.83658781566692</v>
      </c>
      <c r="D27" s="83">
        <v>0</v>
      </c>
      <c r="E27" s="82">
        <v>0</v>
      </c>
      <c r="F27" s="82">
        <v>42.753999999999998</v>
      </c>
      <c r="G27" s="82">
        <v>0</v>
      </c>
      <c r="H27" s="82">
        <v>0</v>
      </c>
      <c r="I27" s="82">
        <v>15.417999999999999</v>
      </c>
      <c r="J27" s="82">
        <v>0</v>
      </c>
      <c r="K27" s="82">
        <v>43.975000000000001</v>
      </c>
      <c r="L27" s="83">
        <v>1.2629999999999999</v>
      </c>
      <c r="M27" s="82">
        <v>49.357999999999997</v>
      </c>
      <c r="N27" s="82">
        <v>17.510999999999999</v>
      </c>
      <c r="O27" s="82">
        <v>36.667000000000002</v>
      </c>
      <c r="P27" s="82">
        <v>0.47499999999999998</v>
      </c>
      <c r="Q27" s="82">
        <v>0</v>
      </c>
      <c r="R27" s="82">
        <v>15.026999999999999</v>
      </c>
      <c r="S27" s="82">
        <v>0</v>
      </c>
      <c r="T27" s="82">
        <v>0</v>
      </c>
      <c r="U27" s="83">
        <v>0</v>
      </c>
      <c r="V27" s="82">
        <v>63.13</v>
      </c>
      <c r="W27" s="82">
        <v>116.622</v>
      </c>
      <c r="X27" s="80"/>
      <c r="Y27" s="80"/>
    </row>
    <row r="28" spans="1:25" ht="15.6" x14ac:dyDescent="0.3">
      <c r="B28" s="3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0"/>
      <c r="N28" s="80"/>
      <c r="O28" s="80"/>
      <c r="P28" s="80"/>
      <c r="Q28" s="80"/>
      <c r="R28" s="80"/>
      <c r="S28" s="80"/>
      <c r="T28" s="80"/>
      <c r="U28" s="81"/>
      <c r="V28" s="80"/>
      <c r="W28" s="80"/>
      <c r="X28" s="80"/>
      <c r="Y28" s="80"/>
    </row>
    <row r="29" spans="1:25" ht="15.6" x14ac:dyDescent="0.3">
      <c r="A29">
        <v>6</v>
      </c>
      <c r="B29" s="3" t="s">
        <v>6</v>
      </c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0"/>
      <c r="N29" s="80"/>
      <c r="O29" s="80"/>
      <c r="P29" s="80"/>
      <c r="Q29" s="80"/>
      <c r="R29" s="80"/>
      <c r="S29" s="80"/>
      <c r="T29" s="80"/>
      <c r="U29" s="81"/>
      <c r="V29" s="80"/>
      <c r="W29" s="80"/>
      <c r="X29" s="80"/>
      <c r="Y29" s="80"/>
    </row>
    <row r="30" spans="1:25" ht="15.6" x14ac:dyDescent="0.3">
      <c r="B30" s="3" t="s">
        <v>7</v>
      </c>
      <c r="C30" s="80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5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5">
        <v>0</v>
      </c>
      <c r="V30" s="84">
        <v>0</v>
      </c>
      <c r="W30" s="84">
        <v>0</v>
      </c>
      <c r="X30" s="80"/>
      <c r="Y30" s="80"/>
    </row>
    <row r="31" spans="1:25" ht="15.6" x14ac:dyDescent="0.3">
      <c r="B31" s="3" t="s">
        <v>8</v>
      </c>
      <c r="C31" s="80">
        <v>-289.59567576614876</v>
      </c>
      <c r="D31" s="84">
        <v>260.11259000000001</v>
      </c>
      <c r="E31" s="84">
        <v>258.19664</v>
      </c>
      <c r="F31" s="84">
        <v>-59.599860000000028</v>
      </c>
      <c r="G31" s="84">
        <v>-59.304259999999999</v>
      </c>
      <c r="H31" s="84">
        <v>-83.143470000000008</v>
      </c>
      <c r="I31" s="84">
        <v>-174.87200999999993</v>
      </c>
      <c r="J31" s="84">
        <v>-199.47266999999997</v>
      </c>
      <c r="K31" s="84">
        <v>-209.39866000000006</v>
      </c>
      <c r="L31" s="85">
        <v>-244.24985000000001</v>
      </c>
      <c r="M31" s="84">
        <v>-260.38551000000001</v>
      </c>
      <c r="N31" s="84">
        <v>-276.00652999999988</v>
      </c>
      <c r="O31" s="84">
        <v>-295.28490000000005</v>
      </c>
      <c r="P31" s="84">
        <v>81.485309999999984</v>
      </c>
      <c r="Q31" s="84">
        <v>68.799980000000005</v>
      </c>
      <c r="R31" s="84">
        <v>52.11853</v>
      </c>
      <c r="S31" s="84">
        <v>173.60224000000002</v>
      </c>
      <c r="T31" s="84">
        <v>173.79928999999998</v>
      </c>
      <c r="U31" s="84">
        <v>151.51222000000004</v>
      </c>
      <c r="V31" s="84">
        <v>88.159390000000002</v>
      </c>
      <c r="W31" s="84">
        <v>97.00988000000001</v>
      </c>
      <c r="X31" s="80"/>
      <c r="Y31" s="80"/>
    </row>
    <row r="32" spans="1:25" ht="15.6" x14ac:dyDescent="0.3">
      <c r="B32" s="3" t="s">
        <v>9</v>
      </c>
      <c r="C32" s="80">
        <v>242.99173339998214</v>
      </c>
      <c r="D32" s="84">
        <v>19.40972</v>
      </c>
      <c r="E32" s="84">
        <v>20.174119999999998</v>
      </c>
      <c r="F32" s="84">
        <v>19.08436</v>
      </c>
      <c r="G32" s="84">
        <v>19.160510000000002</v>
      </c>
      <c r="H32" s="84">
        <v>18.172969999999999</v>
      </c>
      <c r="I32" s="84">
        <v>14.470040000000001</v>
      </c>
      <c r="J32" s="84">
        <v>13.447299999999998</v>
      </c>
      <c r="K32" s="84">
        <v>15.80739</v>
      </c>
      <c r="L32" s="85">
        <v>16.26163</v>
      </c>
      <c r="M32" s="84">
        <v>20.99108</v>
      </c>
      <c r="N32" s="84">
        <v>21.062930000000001</v>
      </c>
      <c r="O32" s="84">
        <v>22.156690000000001</v>
      </c>
      <c r="P32" s="84">
        <v>26.14705</v>
      </c>
      <c r="Q32" s="84">
        <v>26.655129999999996</v>
      </c>
      <c r="R32" s="84">
        <v>27.67521</v>
      </c>
      <c r="S32" s="84">
        <v>28.846799999999995</v>
      </c>
      <c r="T32" s="84">
        <v>29.325089999999999</v>
      </c>
      <c r="U32" s="85">
        <v>32.550070000000005</v>
      </c>
      <c r="V32" s="84">
        <v>63.902860000000004</v>
      </c>
      <c r="W32" s="84">
        <v>69.987490000000008</v>
      </c>
      <c r="X32" s="80"/>
      <c r="Y32" s="80"/>
    </row>
    <row r="33" spans="1:26" ht="15.6" x14ac:dyDescent="0.3">
      <c r="B33" s="7" t="s">
        <v>10</v>
      </c>
      <c r="C33" s="80">
        <v>18.281505046057624</v>
      </c>
      <c r="D33" s="86">
        <v>2.5079534247199997</v>
      </c>
      <c r="E33" s="86">
        <v>0.82304974883333326</v>
      </c>
      <c r="F33" s="86">
        <v>0.62011361861833336</v>
      </c>
      <c r="G33" s="86">
        <v>1.0799019080675003</v>
      </c>
      <c r="H33" s="86">
        <v>0.46841448914666661</v>
      </c>
      <c r="I33" s="86">
        <v>7.0749033334731856E-2</v>
      </c>
      <c r="J33" s="86">
        <v>9.9765037075457169E-2</v>
      </c>
      <c r="K33" s="86">
        <v>0.11696374792495118</v>
      </c>
      <c r="L33" s="86">
        <v>8.4252736507890613E-2</v>
      </c>
      <c r="M33" s="86">
        <v>0.88348491284425523</v>
      </c>
      <c r="N33" s="86">
        <v>3.560021339226632</v>
      </c>
      <c r="O33" s="86">
        <v>0.4860141013322864</v>
      </c>
      <c r="P33" s="86">
        <v>0.30013520998701049</v>
      </c>
      <c r="Q33" s="86">
        <v>1.1644600669716125</v>
      </c>
      <c r="R33" s="86">
        <v>3.4980662706290828</v>
      </c>
      <c r="S33" s="86">
        <v>2.505057527853785</v>
      </c>
      <c r="T33" s="86">
        <v>6.5722327808699896</v>
      </c>
      <c r="U33" s="86">
        <v>6.8077559771749456</v>
      </c>
      <c r="V33" s="86">
        <v>3.3465899185886516</v>
      </c>
      <c r="W33" s="86">
        <v>11.957871609412667</v>
      </c>
      <c r="X33" s="80"/>
      <c r="Y33" s="80"/>
    </row>
    <row r="34" spans="1:26" ht="15.6" x14ac:dyDescent="0.3">
      <c r="B34" s="6" t="s">
        <v>65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1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1">
        <v>0</v>
      </c>
      <c r="V34" s="80">
        <v>0</v>
      </c>
      <c r="W34" s="80">
        <v>0</v>
      </c>
      <c r="X34" s="80"/>
      <c r="Y34" s="80"/>
    </row>
    <row r="35" spans="1:26" ht="15.6" x14ac:dyDescent="0.3">
      <c r="B35" s="3" t="s">
        <v>4</v>
      </c>
      <c r="C35" s="82">
        <v>-28.322437320109088</v>
      </c>
      <c r="D35" s="82">
        <v>282.03026342471998</v>
      </c>
      <c r="E35" s="82">
        <v>279.19380974883336</v>
      </c>
      <c r="F35" s="82">
        <v>-39.895386381381698</v>
      </c>
      <c r="G35" s="82">
        <v>-39.063848091932499</v>
      </c>
      <c r="H35" s="82">
        <v>-64.502085510853348</v>
      </c>
      <c r="I35" s="82">
        <v>-160.3312209666652</v>
      </c>
      <c r="J35" s="82">
        <v>-185.9256049629245</v>
      </c>
      <c r="K35" s="82">
        <v>-193.47430625207511</v>
      </c>
      <c r="L35" s="83">
        <v>-227.90396726349212</v>
      </c>
      <c r="M35" s="82">
        <v>-238.51094508715573</v>
      </c>
      <c r="N35" s="82">
        <v>-251.38357866077325</v>
      </c>
      <c r="O35" s="82">
        <v>-272.64219589866775</v>
      </c>
      <c r="P35" s="82">
        <v>107.93249520998698</v>
      </c>
      <c r="Q35" s="82">
        <v>96.619570066971619</v>
      </c>
      <c r="R35" s="82">
        <v>83.291806270629081</v>
      </c>
      <c r="S35" s="82">
        <v>204.9540975278538</v>
      </c>
      <c r="T35" s="82">
        <v>209.69661278086997</v>
      </c>
      <c r="U35" s="83">
        <v>190.87004597717498</v>
      </c>
      <c r="V35" s="82">
        <v>155.40883991858865</v>
      </c>
      <c r="W35" s="82">
        <v>178.9552416094127</v>
      </c>
      <c r="X35" s="80"/>
      <c r="Y35" s="80"/>
    </row>
    <row r="36" spans="1:26" s="47" customFormat="1" ht="15.6" x14ac:dyDescent="0.3">
      <c r="B36" s="13" t="s">
        <v>92</v>
      </c>
      <c r="C36" s="81">
        <v>-121.34846478791674</v>
      </c>
      <c r="D36" s="87">
        <v>0</v>
      </c>
      <c r="E36" s="87">
        <v>0</v>
      </c>
      <c r="F36" s="87">
        <v>-0.370502197018444</v>
      </c>
      <c r="G36" s="87">
        <v>-0.53326246796361132</v>
      </c>
      <c r="H36" s="87">
        <v>-0.77591993910377621</v>
      </c>
      <c r="I36" s="87">
        <v>-12.776349939301049</v>
      </c>
      <c r="J36" s="87">
        <v>-13.097083024046734</v>
      </c>
      <c r="K36" s="87">
        <v>-13.251943965792389</v>
      </c>
      <c r="L36" s="87">
        <v>-13.617032805316883</v>
      </c>
      <c r="M36" s="87">
        <v>-14.134382376888412</v>
      </c>
      <c r="N36" s="87">
        <v>-14.437680870807934</v>
      </c>
      <c r="O36" s="87">
        <v>-20.106526114335615</v>
      </c>
      <c r="P36" s="87">
        <v>-21.71553658285351</v>
      </c>
      <c r="Q36" s="87">
        <v>-22.354317453918561</v>
      </c>
      <c r="R36" s="87">
        <v>-24.140198142977411</v>
      </c>
      <c r="S36" s="87">
        <v>-23.374636145526509</v>
      </c>
      <c r="T36" s="87">
        <v>-23.986549102714239</v>
      </c>
      <c r="U36" s="87">
        <v>-26.335045752570149</v>
      </c>
      <c r="V36" s="87">
        <v>-26.396060702815777</v>
      </c>
      <c r="W36" s="87">
        <v>-27.600785644492611</v>
      </c>
      <c r="X36" s="81"/>
      <c r="Y36" s="81"/>
    </row>
    <row r="37" spans="1:26" ht="15.6" x14ac:dyDescent="0.3">
      <c r="B37" s="3" t="s">
        <v>11</v>
      </c>
      <c r="C37" s="83">
        <v>-149.67090210802581</v>
      </c>
      <c r="D37" s="83">
        <v>282.03026342471998</v>
      </c>
      <c r="E37" s="83">
        <v>279.19380974883336</v>
      </c>
      <c r="F37" s="83">
        <v>-40.265888578400144</v>
      </c>
      <c r="G37" s="83">
        <v>-39.597110559896109</v>
      </c>
      <c r="H37" s="83">
        <v>-65.278005449957121</v>
      </c>
      <c r="I37" s="83">
        <v>-173.10757090596624</v>
      </c>
      <c r="J37" s="83">
        <v>-199.02268798697122</v>
      </c>
      <c r="K37" s="83">
        <v>-206.72625021786749</v>
      </c>
      <c r="L37" s="83">
        <v>-241.521000068809</v>
      </c>
      <c r="M37" s="83">
        <v>-252.64532746404416</v>
      </c>
      <c r="N37" s="83">
        <v>-265.82125953158118</v>
      </c>
      <c r="O37" s="83">
        <v>-292.74872201300337</v>
      </c>
      <c r="P37" s="83">
        <v>86.216958627133465</v>
      </c>
      <c r="Q37" s="83">
        <v>74.265252613053065</v>
      </c>
      <c r="R37" s="83">
        <v>59.15160812765167</v>
      </c>
      <c r="S37" s="83">
        <v>181.57946138232728</v>
      </c>
      <c r="T37" s="83">
        <v>185.71006367815573</v>
      </c>
      <c r="U37" s="83">
        <v>164.53500022460483</v>
      </c>
      <c r="V37" s="83">
        <v>129.01277921577287</v>
      </c>
      <c r="W37" s="83">
        <v>151.35445596492008</v>
      </c>
      <c r="X37" s="80"/>
      <c r="Y37" s="80"/>
    </row>
    <row r="38" spans="1:26" ht="15.6" x14ac:dyDescent="0.3">
      <c r="B38" s="3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0"/>
      <c r="N38" s="80"/>
      <c r="O38" s="80"/>
      <c r="P38" s="80"/>
      <c r="Q38" s="80"/>
      <c r="R38" s="80"/>
      <c r="S38" s="80"/>
      <c r="T38" s="80"/>
      <c r="U38" s="81"/>
      <c r="V38" s="80"/>
      <c r="W38" s="80"/>
      <c r="X38" s="80"/>
      <c r="Y38" s="80"/>
    </row>
    <row r="39" spans="1:26" ht="15.6" x14ac:dyDescent="0.3">
      <c r="A39">
        <v>7</v>
      </c>
      <c r="B39" s="3" t="s">
        <v>12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0"/>
      <c r="N39" s="80"/>
      <c r="O39" s="80"/>
      <c r="P39" s="80"/>
      <c r="Q39" s="80"/>
      <c r="R39" s="80"/>
      <c r="S39" s="80"/>
      <c r="T39" s="80"/>
      <c r="U39" s="81"/>
      <c r="V39" s="80"/>
      <c r="W39" s="80"/>
      <c r="X39" s="80"/>
      <c r="Y39" s="80"/>
    </row>
    <row r="40" spans="1:26" ht="15.6" x14ac:dyDescent="0.3">
      <c r="B40" s="10" t="s">
        <v>13</v>
      </c>
      <c r="C40" s="80">
        <v>4784.2745962913314</v>
      </c>
      <c r="D40" s="80">
        <v>448.42899999999997</v>
      </c>
      <c r="E40" s="80">
        <v>466.19699999999995</v>
      </c>
      <c r="F40" s="80">
        <v>429.58500000000009</v>
      </c>
      <c r="G40" s="80">
        <v>469.69800000000004</v>
      </c>
      <c r="H40" s="80">
        <v>506.51300000000003</v>
      </c>
      <c r="I40" s="80">
        <v>503.45500000000004</v>
      </c>
      <c r="J40" s="80">
        <v>497.72300000000007</v>
      </c>
      <c r="K40" s="80">
        <v>484.94099999999992</v>
      </c>
      <c r="L40" s="81">
        <v>501.79599999999999</v>
      </c>
      <c r="M40" s="80">
        <v>425.53499999999997</v>
      </c>
      <c r="N40" s="80">
        <v>364.077</v>
      </c>
      <c r="O40" s="80">
        <v>409.20399999999995</v>
      </c>
      <c r="P40" s="80">
        <v>422.62100000000004</v>
      </c>
      <c r="Q40" s="80">
        <v>447.17999999999995</v>
      </c>
      <c r="R40" s="80">
        <v>399.79900000000004</v>
      </c>
      <c r="S40" s="80">
        <v>435.64299999999997</v>
      </c>
      <c r="T40" s="80">
        <v>455.92199999999997</v>
      </c>
      <c r="U40" s="81">
        <v>471.84500000000003</v>
      </c>
      <c r="V40" s="80">
        <v>347.90800000000002</v>
      </c>
      <c r="W40" s="80">
        <v>256.495</v>
      </c>
      <c r="X40" s="80"/>
      <c r="Y40" s="80"/>
    </row>
    <row r="41" spans="1:26" ht="15.6" x14ac:dyDescent="0.3">
      <c r="B41" s="3" t="s">
        <v>14</v>
      </c>
      <c r="C41" s="80">
        <v>3236.7555910870497</v>
      </c>
      <c r="D41" s="80">
        <v>5.5770000000000008</v>
      </c>
      <c r="E41" s="80">
        <v>84.96</v>
      </c>
      <c r="F41" s="80">
        <v>231.166</v>
      </c>
      <c r="G41" s="80">
        <v>230.26100000000002</v>
      </c>
      <c r="H41" s="80">
        <v>238.01599999999996</v>
      </c>
      <c r="I41" s="80">
        <v>365.11399999999998</v>
      </c>
      <c r="J41" s="80">
        <v>370.99</v>
      </c>
      <c r="K41" s="80">
        <v>375.685</v>
      </c>
      <c r="L41" s="81">
        <v>382.33799999999997</v>
      </c>
      <c r="M41" s="80">
        <v>381.64600000000002</v>
      </c>
      <c r="N41" s="80">
        <v>371.77100000000007</v>
      </c>
      <c r="O41" s="80">
        <v>420.50000000000011</v>
      </c>
      <c r="P41" s="80">
        <v>392.38800000000009</v>
      </c>
      <c r="Q41" s="80">
        <v>393.98899999999998</v>
      </c>
      <c r="R41" s="80">
        <v>414.75400000000002</v>
      </c>
      <c r="S41" s="80">
        <v>422.05900000000003</v>
      </c>
      <c r="T41" s="80">
        <v>429.55600000000004</v>
      </c>
      <c r="U41" s="81">
        <v>448.75600000000003</v>
      </c>
      <c r="V41" s="80">
        <v>493.30599999999998</v>
      </c>
      <c r="W41" s="80">
        <v>485.96600000000007</v>
      </c>
      <c r="X41" s="80"/>
      <c r="Y41" s="80"/>
    </row>
    <row r="42" spans="1:26" ht="15.6" x14ac:dyDescent="0.3">
      <c r="B42" s="3" t="s">
        <v>15</v>
      </c>
      <c r="C42" s="80">
        <v>3881.7075029016528</v>
      </c>
      <c r="D42" s="80">
        <v>0.38100000000000001</v>
      </c>
      <c r="E42" s="80">
        <v>1.008</v>
      </c>
      <c r="F42" s="80">
        <v>11.110000000000001</v>
      </c>
      <c r="G42" s="80">
        <v>15.385999999999999</v>
      </c>
      <c r="H42" s="80">
        <v>21.975000000000001</v>
      </c>
      <c r="I42" s="80">
        <v>326.096</v>
      </c>
      <c r="J42" s="80">
        <v>333.52900000000005</v>
      </c>
      <c r="K42" s="80">
        <v>350.38200000000006</v>
      </c>
      <c r="L42" s="81">
        <v>358.37</v>
      </c>
      <c r="M42" s="80">
        <v>395.06799999999998</v>
      </c>
      <c r="N42" s="80">
        <v>507.95</v>
      </c>
      <c r="O42" s="80">
        <v>658.83700000000022</v>
      </c>
      <c r="P42" s="80">
        <v>683.10399999999993</v>
      </c>
      <c r="Q42" s="80">
        <v>726.846</v>
      </c>
      <c r="R42" s="80">
        <v>784.35399999999993</v>
      </c>
      <c r="S42" s="80">
        <v>801.70299999999997</v>
      </c>
      <c r="T42" s="80">
        <v>819.79899999999998</v>
      </c>
      <c r="U42" s="81">
        <v>874.66600000000005</v>
      </c>
      <c r="V42" s="80">
        <v>1049.9089999999999</v>
      </c>
      <c r="W42" s="80">
        <v>1225.942</v>
      </c>
      <c r="X42" s="80"/>
      <c r="Y42" s="80"/>
    </row>
    <row r="43" spans="1:26" ht="15.6" x14ac:dyDescent="0.3">
      <c r="B43" s="3" t="s">
        <v>66</v>
      </c>
      <c r="C43" s="80">
        <v>-4204.1271407322947</v>
      </c>
      <c r="D43" s="80">
        <v>-376.72700000000015</v>
      </c>
      <c r="E43" s="80">
        <v>-409.01400000000001</v>
      </c>
      <c r="F43" s="80">
        <v>-378.18700000000007</v>
      </c>
      <c r="G43" s="80">
        <v>-417.25300000000016</v>
      </c>
      <c r="H43" s="80">
        <v>-453.28100000000006</v>
      </c>
      <c r="I43" s="80">
        <v>-448.50299999999999</v>
      </c>
      <c r="J43" s="80">
        <v>-441.87400000000002</v>
      </c>
      <c r="K43" s="80">
        <v>-427.9249999999999</v>
      </c>
      <c r="L43" s="81">
        <v>-443.89400000000001</v>
      </c>
      <c r="M43" s="80">
        <v>-364.95400000000001</v>
      </c>
      <c r="N43" s="80">
        <v>-315.20300000000003</v>
      </c>
      <c r="O43" s="80">
        <v>-356.96500000000003</v>
      </c>
      <c r="P43" s="80">
        <v>-369.01599999999996</v>
      </c>
      <c r="Q43" s="80">
        <v>-392.36099999999993</v>
      </c>
      <c r="R43" s="80">
        <v>-357.16</v>
      </c>
      <c r="S43" s="80">
        <v>-392.03299999999996</v>
      </c>
      <c r="T43" s="80">
        <v>-411.31800000000004</v>
      </c>
      <c r="U43" s="81">
        <v>-426.22199999999998</v>
      </c>
      <c r="V43" s="80">
        <v>-301.24700000000001</v>
      </c>
      <c r="W43" s="80">
        <v>-208.77</v>
      </c>
      <c r="X43" s="80"/>
      <c r="Y43" s="80"/>
    </row>
    <row r="44" spans="1:26" ht="15.6" x14ac:dyDescent="0.3">
      <c r="B44" s="3" t="s">
        <v>4</v>
      </c>
      <c r="C44" s="82">
        <v>7698.6105495477386</v>
      </c>
      <c r="D44" s="83">
        <v>77.659999999999798</v>
      </c>
      <c r="E44" s="82">
        <v>143.15099999999995</v>
      </c>
      <c r="F44" s="82">
        <v>293.67400000000004</v>
      </c>
      <c r="G44" s="82">
        <v>298.09199999999987</v>
      </c>
      <c r="H44" s="82">
        <v>313.22299999999996</v>
      </c>
      <c r="I44" s="82">
        <v>746.16200000000003</v>
      </c>
      <c r="J44" s="82">
        <v>760.36800000000017</v>
      </c>
      <c r="K44" s="82">
        <v>783.08300000000008</v>
      </c>
      <c r="L44" s="83">
        <v>798.6099999999999</v>
      </c>
      <c r="M44" s="82">
        <v>837.29500000000007</v>
      </c>
      <c r="N44" s="82">
        <v>928.59500000000003</v>
      </c>
      <c r="O44" s="82">
        <v>1131.576</v>
      </c>
      <c r="P44" s="82">
        <v>1129.0970000000002</v>
      </c>
      <c r="Q44" s="82">
        <v>1175.654</v>
      </c>
      <c r="R44" s="82">
        <v>1241.7470000000001</v>
      </c>
      <c r="S44" s="82">
        <v>1267.3720000000001</v>
      </c>
      <c r="T44" s="82">
        <v>1293.9590000000001</v>
      </c>
      <c r="U44" s="83">
        <v>1369.0450000000003</v>
      </c>
      <c r="V44" s="82">
        <v>1589.8759999999997</v>
      </c>
      <c r="W44" s="82">
        <v>1759.633</v>
      </c>
      <c r="X44" s="80"/>
      <c r="Y44" s="80"/>
    </row>
    <row r="45" spans="1:26" ht="15.6" x14ac:dyDescent="0.3">
      <c r="B45" s="8" t="s">
        <v>57</v>
      </c>
      <c r="C45" s="88">
        <v>687.60049217473193</v>
      </c>
      <c r="D45" s="88">
        <v>0.16309315924385662</v>
      </c>
      <c r="E45" s="88">
        <v>0.17846367027461654</v>
      </c>
      <c r="F45" s="88">
        <v>2.2991740923652881</v>
      </c>
      <c r="G45" s="88">
        <v>3.065277028871217</v>
      </c>
      <c r="H45" s="88">
        <v>3.7269899857962869</v>
      </c>
      <c r="I45" s="88">
        <v>29.943391271846135</v>
      </c>
      <c r="J45" s="88">
        <v>30.366892512005052</v>
      </c>
      <c r="K45" s="88">
        <v>41.847824648090388</v>
      </c>
      <c r="L45" s="88">
        <v>42.252043902066845</v>
      </c>
      <c r="M45" s="88">
        <v>53.948105596062675</v>
      </c>
      <c r="N45" s="88">
        <v>94.83205691689426</v>
      </c>
      <c r="O45" s="88">
        <v>114.8339884035409</v>
      </c>
      <c r="P45" s="88">
        <v>129.16757631124523</v>
      </c>
      <c r="Q45" s="88">
        <v>142.11736387580012</v>
      </c>
      <c r="R45" s="88">
        <v>150.3152966241683</v>
      </c>
      <c r="S45" s="88">
        <v>152.89095933919936</v>
      </c>
      <c r="T45" s="88">
        <v>156.23217834862987</v>
      </c>
      <c r="U45" s="88">
        <v>164.12949522251253</v>
      </c>
      <c r="V45" s="88">
        <v>246.58059083173478</v>
      </c>
      <c r="W45" s="88">
        <v>317.96382614984867</v>
      </c>
      <c r="X45" s="89"/>
      <c r="Y45" s="89"/>
      <c r="Z45" s="9"/>
    </row>
    <row r="46" spans="1:26" ht="15.6" x14ac:dyDescent="0.3">
      <c r="B46" s="48" t="s">
        <v>58</v>
      </c>
      <c r="C46" s="88">
        <v>-364.51505154659543</v>
      </c>
      <c r="D46" s="88">
        <v>0</v>
      </c>
      <c r="E46" s="88">
        <v>0</v>
      </c>
      <c r="F46" s="88">
        <v>-2.6374111499307138</v>
      </c>
      <c r="G46" s="88">
        <v>-3.6943636082572189</v>
      </c>
      <c r="H46" s="88">
        <v>-3.7506902282934269</v>
      </c>
      <c r="I46" s="88">
        <v>-39.228823332511311</v>
      </c>
      <c r="J46" s="88">
        <v>-39.381902890530263</v>
      </c>
      <c r="K46" s="88">
        <v>-39.538472662472046</v>
      </c>
      <c r="L46" s="88">
        <v>-39.698612225214092</v>
      </c>
      <c r="M46" s="88">
        <v>-39.862402969986647</v>
      </c>
      <c r="N46" s="88">
        <v>-47.65968608912074</v>
      </c>
      <c r="O46" s="88">
        <v>-56.41697699386313</v>
      </c>
      <c r="P46" s="88">
        <v>-56.770153136350984</v>
      </c>
      <c r="Q46" s="88">
        <v>-57.131381694887587</v>
      </c>
      <c r="R46" s="88">
        <v>-65.072773142260161</v>
      </c>
      <c r="S46" s="88">
        <v>-65.450661504119893</v>
      </c>
      <c r="T46" s="88">
        <v>-65.837165720630026</v>
      </c>
      <c r="U46" s="88">
        <v>-72.336065105070745</v>
      </c>
      <c r="V46" s="88">
        <v>-96.210561540557151</v>
      </c>
      <c r="W46" s="88">
        <v>-115.40921536021258</v>
      </c>
      <c r="X46" s="89"/>
      <c r="Y46" s="89"/>
      <c r="Z46" s="9"/>
    </row>
    <row r="47" spans="1:26" ht="15.6" x14ac:dyDescent="0.3">
      <c r="B47" s="3" t="s">
        <v>11</v>
      </c>
      <c r="C47" s="82">
        <v>8021.6959901758764</v>
      </c>
      <c r="D47" s="82">
        <v>77.823093159243655</v>
      </c>
      <c r="E47" s="82">
        <v>143.32946367027458</v>
      </c>
      <c r="F47" s="82">
        <v>293.3357629424346</v>
      </c>
      <c r="G47" s="82">
        <v>297.46291342061386</v>
      </c>
      <c r="H47" s="82">
        <v>313.19929975750284</v>
      </c>
      <c r="I47" s="82">
        <v>736.8765679393349</v>
      </c>
      <c r="J47" s="82">
        <v>751.35298962147499</v>
      </c>
      <c r="K47" s="82">
        <v>785.39235198561846</v>
      </c>
      <c r="L47" s="83">
        <v>801.16343167685261</v>
      </c>
      <c r="M47" s="82">
        <v>851.38070262607607</v>
      </c>
      <c r="N47" s="82">
        <v>975.76737082777356</v>
      </c>
      <c r="O47" s="82">
        <v>1189.9930114096778</v>
      </c>
      <c r="P47" s="82">
        <v>1201.4944231748946</v>
      </c>
      <c r="Q47" s="82">
        <v>1260.6399821809125</v>
      </c>
      <c r="R47" s="82">
        <v>1326.9895234819082</v>
      </c>
      <c r="S47" s="82">
        <v>1354.8122978350796</v>
      </c>
      <c r="T47" s="82">
        <v>1384.3540126279997</v>
      </c>
      <c r="U47" s="83">
        <v>1460.8384301174422</v>
      </c>
      <c r="V47" s="82">
        <v>1740.2460292911774</v>
      </c>
      <c r="W47" s="82">
        <v>1962.1876107896362</v>
      </c>
      <c r="X47" s="80"/>
      <c r="Y47" s="80"/>
    </row>
    <row r="48" spans="1:26" ht="15.6" x14ac:dyDescent="0.3">
      <c r="B48" s="3"/>
      <c r="C48" s="81"/>
      <c r="D48" s="80"/>
      <c r="E48" s="80"/>
      <c r="F48" s="80"/>
      <c r="G48" s="80"/>
      <c r="H48" s="80"/>
      <c r="I48" s="80"/>
      <c r="J48" s="80"/>
      <c r="K48" s="80"/>
      <c r="L48" s="81"/>
      <c r="M48" s="80"/>
      <c r="N48" s="80"/>
      <c r="O48" s="80"/>
      <c r="P48" s="80"/>
      <c r="Q48" s="80"/>
      <c r="R48" s="80"/>
      <c r="S48" s="80"/>
      <c r="T48" s="80"/>
      <c r="U48" s="81"/>
      <c r="V48" s="80"/>
      <c r="W48" s="80"/>
      <c r="X48" s="80"/>
      <c r="Y48" s="80"/>
    </row>
    <row r="49" spans="1:25" ht="15.6" x14ac:dyDescent="0.3">
      <c r="A49">
        <v>8</v>
      </c>
      <c r="B49" s="3" t="s">
        <v>16</v>
      </c>
      <c r="C49" s="81"/>
      <c r="D49" s="80"/>
      <c r="E49" s="80"/>
      <c r="F49" s="80"/>
      <c r="G49" s="80"/>
      <c r="H49" s="80"/>
      <c r="I49" s="80"/>
      <c r="J49" s="80"/>
      <c r="K49" s="80"/>
      <c r="L49" s="81"/>
      <c r="M49" s="80"/>
      <c r="N49" s="80"/>
      <c r="O49" s="80"/>
      <c r="P49" s="80"/>
      <c r="Q49" s="80"/>
      <c r="R49" s="80"/>
      <c r="S49" s="80"/>
      <c r="T49" s="80"/>
      <c r="U49" s="81"/>
      <c r="V49" s="80"/>
      <c r="W49" s="80"/>
      <c r="X49" s="80"/>
      <c r="Y49" s="80"/>
    </row>
    <row r="50" spans="1:25" ht="15.6" x14ac:dyDescent="0.3">
      <c r="B50" s="3" t="s">
        <v>17</v>
      </c>
      <c r="C50" s="81">
        <v>10519.997889274879</v>
      </c>
      <c r="D50" s="84">
        <v>892.09229000000005</v>
      </c>
      <c r="E50" s="84">
        <v>860.18670000000009</v>
      </c>
      <c r="F50" s="84">
        <v>812.1566499999999</v>
      </c>
      <c r="G50" s="84">
        <v>925.99525999999992</v>
      </c>
      <c r="H50" s="84">
        <v>1008.9860299999999</v>
      </c>
      <c r="I50" s="84">
        <v>894.23842999999988</v>
      </c>
      <c r="J50" s="84">
        <v>939.29491000000007</v>
      </c>
      <c r="K50" s="84">
        <v>959.2893499999999</v>
      </c>
      <c r="L50" s="85">
        <v>942.24541999999997</v>
      </c>
      <c r="M50" s="84">
        <v>971.69879999999989</v>
      </c>
      <c r="N50" s="84">
        <v>1002.9906500000001</v>
      </c>
      <c r="O50" s="84">
        <v>989.42657000000008</v>
      </c>
      <c r="P50" s="84">
        <v>1059.2914699999999</v>
      </c>
      <c r="Q50" s="84">
        <v>1108.0348300000001</v>
      </c>
      <c r="R50" s="84">
        <v>1110.09403</v>
      </c>
      <c r="S50" s="84">
        <v>1159.3153200000002</v>
      </c>
      <c r="T50" s="84">
        <v>1137.84494</v>
      </c>
      <c r="U50" s="85">
        <v>1208.35013</v>
      </c>
      <c r="V50" s="84">
        <v>1379.2434200000002</v>
      </c>
      <c r="W50" s="84">
        <v>1357.4212400000001</v>
      </c>
      <c r="X50" s="80"/>
      <c r="Y50" s="80"/>
    </row>
    <row r="51" spans="1:25" ht="15.6" x14ac:dyDescent="0.3">
      <c r="B51" s="3" t="s">
        <v>67</v>
      </c>
      <c r="C51" s="81">
        <v>-5810.2162096964084</v>
      </c>
      <c r="D51" s="80">
        <v>-593.25762000000009</v>
      </c>
      <c r="E51" s="80">
        <v>-569.01613000000009</v>
      </c>
      <c r="F51" s="80">
        <v>-532.99266</v>
      </c>
      <c r="G51" s="80">
        <v>-597.98011999999994</v>
      </c>
      <c r="H51" s="80">
        <v>-644.90909999999997</v>
      </c>
      <c r="I51" s="80">
        <v>-560.37113999999997</v>
      </c>
      <c r="J51" s="80">
        <v>-600.07826999999997</v>
      </c>
      <c r="K51" s="80">
        <v>-579.24121999999988</v>
      </c>
      <c r="L51" s="81">
        <v>-557.17169000000013</v>
      </c>
      <c r="M51" s="80">
        <v>-523.29114000000004</v>
      </c>
      <c r="N51" s="80">
        <v>-525.59308999999996</v>
      </c>
      <c r="O51" s="80">
        <v>-490.13863000000003</v>
      </c>
      <c r="P51" s="80">
        <v>-490.39192000000008</v>
      </c>
      <c r="Q51" s="80">
        <v>-499.42789000000005</v>
      </c>
      <c r="R51" s="80">
        <v>-489.29333999999994</v>
      </c>
      <c r="S51" s="80">
        <v>-501.55520999999993</v>
      </c>
      <c r="T51" s="80">
        <v>-504.16344999999995</v>
      </c>
      <c r="U51" s="81">
        <v>-544.65857000000005</v>
      </c>
      <c r="V51" s="80">
        <v>-417.92299999999994</v>
      </c>
      <c r="W51" s="80">
        <v>-279.84411</v>
      </c>
      <c r="X51" s="80"/>
      <c r="Y51" s="80"/>
    </row>
    <row r="52" spans="1:25" ht="15.6" x14ac:dyDescent="0.3">
      <c r="B52" s="3" t="s">
        <v>4</v>
      </c>
      <c r="C52" s="83">
        <v>4709.7816795784738</v>
      </c>
      <c r="D52" s="82">
        <v>298.83466999999996</v>
      </c>
      <c r="E52" s="82">
        <v>291.17057</v>
      </c>
      <c r="F52" s="82">
        <v>279.1639899999999</v>
      </c>
      <c r="G52" s="82">
        <v>328.01513999999997</v>
      </c>
      <c r="H52" s="82">
        <v>364.07692999999995</v>
      </c>
      <c r="I52" s="82">
        <v>333.86728999999991</v>
      </c>
      <c r="J52" s="82">
        <v>339.2166400000001</v>
      </c>
      <c r="K52" s="82">
        <v>380.04813000000001</v>
      </c>
      <c r="L52" s="83">
        <v>385.07372999999984</v>
      </c>
      <c r="M52" s="82">
        <v>448.40765999999985</v>
      </c>
      <c r="N52" s="82">
        <v>477.39756000000011</v>
      </c>
      <c r="O52" s="82">
        <v>499.28794000000005</v>
      </c>
      <c r="P52" s="82">
        <v>568.89954999999986</v>
      </c>
      <c r="Q52" s="82">
        <v>608.60694000000001</v>
      </c>
      <c r="R52" s="82">
        <v>620.80069000000003</v>
      </c>
      <c r="S52" s="82">
        <v>657.76011000000017</v>
      </c>
      <c r="T52" s="82">
        <v>633.68148999999994</v>
      </c>
      <c r="U52" s="83">
        <v>663.69155999999998</v>
      </c>
      <c r="V52" s="82">
        <v>961.32042000000024</v>
      </c>
      <c r="W52" s="82">
        <v>1077.5771300000001</v>
      </c>
      <c r="X52" s="80"/>
      <c r="Y52" s="80"/>
    </row>
    <row r="53" spans="1:25" ht="15.6" x14ac:dyDescent="0.3">
      <c r="B53" s="3"/>
      <c r="C53" s="81"/>
      <c r="D53" s="80"/>
      <c r="E53" s="80"/>
      <c r="F53" s="80"/>
      <c r="G53" s="80"/>
      <c r="H53" s="80"/>
      <c r="I53" s="80"/>
      <c r="J53" s="80"/>
      <c r="K53" s="80"/>
      <c r="L53" s="81"/>
      <c r="M53" s="80"/>
      <c r="N53" s="80"/>
      <c r="O53" s="80"/>
      <c r="P53" s="80"/>
      <c r="Q53" s="80"/>
      <c r="R53" s="80"/>
      <c r="S53" s="80"/>
      <c r="T53" s="80"/>
      <c r="U53" s="81"/>
      <c r="V53" s="80"/>
      <c r="W53" s="80"/>
      <c r="X53" s="80"/>
      <c r="Y53" s="80"/>
    </row>
    <row r="54" spans="1:25" ht="15.6" x14ac:dyDescent="0.3">
      <c r="A54">
        <v>9</v>
      </c>
      <c r="B54" s="3" t="s">
        <v>18</v>
      </c>
      <c r="C54" s="81"/>
      <c r="D54" s="80"/>
      <c r="E54" s="80"/>
      <c r="F54" s="80"/>
      <c r="G54" s="80"/>
      <c r="H54" s="80"/>
      <c r="I54" s="80"/>
      <c r="J54" s="80"/>
      <c r="K54" s="80"/>
      <c r="L54" s="81"/>
      <c r="M54" s="80"/>
      <c r="N54" s="80"/>
      <c r="O54" s="80"/>
      <c r="P54" s="80"/>
      <c r="Q54" s="80"/>
      <c r="R54" s="80"/>
      <c r="S54" s="80"/>
      <c r="T54" s="80"/>
      <c r="U54" s="81"/>
      <c r="V54" s="80"/>
      <c r="W54" s="80"/>
      <c r="X54" s="80"/>
      <c r="Y54" s="80"/>
    </row>
    <row r="55" spans="1:25" ht="15.6" x14ac:dyDescent="0.3">
      <c r="B55" s="10" t="s">
        <v>19</v>
      </c>
      <c r="C55" s="81">
        <v>0</v>
      </c>
      <c r="D55" s="81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1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1">
        <v>0</v>
      </c>
      <c r="V55" s="80">
        <v>0</v>
      </c>
      <c r="W55" s="80">
        <v>0</v>
      </c>
      <c r="X55" s="80"/>
      <c r="Y55" s="80"/>
    </row>
    <row r="56" spans="1:25" ht="15.6" x14ac:dyDescent="0.3">
      <c r="B56" s="10" t="s">
        <v>20</v>
      </c>
      <c r="C56" s="81">
        <v>5.8569255494125452</v>
      </c>
      <c r="D56" s="81">
        <v>-1.7000000000001236E-2</v>
      </c>
      <c r="E56" s="80">
        <v>-1.6999999999995907E-2</v>
      </c>
      <c r="F56" s="80">
        <v>-4.2999999999999261E-2</v>
      </c>
      <c r="G56" s="80">
        <v>-4.4000000000004036E-2</v>
      </c>
      <c r="H56" s="80">
        <v>-6.0999999999999943E-2</v>
      </c>
      <c r="I56" s="80">
        <v>-6.0999999999999943E-2</v>
      </c>
      <c r="J56" s="80">
        <v>-5.8000000000006935E-2</v>
      </c>
      <c r="K56" s="80">
        <v>-8.6000000000012733E-2</v>
      </c>
      <c r="L56" s="81">
        <v>-8.5999999999998522E-2</v>
      </c>
      <c r="M56" s="80">
        <v>-8.5999999999998522E-2</v>
      </c>
      <c r="N56" s="80">
        <v>0.70100000000000762</v>
      </c>
      <c r="O56" s="80">
        <v>0.74600000000000932</v>
      </c>
      <c r="P56" s="80">
        <v>0.74399999999999977</v>
      </c>
      <c r="Q56" s="80">
        <v>0.78899999999998727</v>
      </c>
      <c r="R56" s="80">
        <v>0.78899999999998727</v>
      </c>
      <c r="S56" s="80">
        <v>0.78899999999998727</v>
      </c>
      <c r="T56" s="80">
        <v>0.80799999999999272</v>
      </c>
      <c r="U56" s="81">
        <v>0.85900000000000887</v>
      </c>
      <c r="V56" s="80">
        <v>2.8600000000000136</v>
      </c>
      <c r="W56" s="80">
        <v>11.625</v>
      </c>
      <c r="X56" s="80"/>
      <c r="Y56" s="80"/>
    </row>
    <row r="57" spans="1:25" ht="15.6" x14ac:dyDescent="0.3">
      <c r="B57" s="10" t="s">
        <v>21</v>
      </c>
      <c r="C57" s="81">
        <v>0</v>
      </c>
      <c r="D57" s="81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1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1">
        <v>0</v>
      </c>
      <c r="V57" s="80">
        <v>0</v>
      </c>
      <c r="W57" s="80">
        <v>0</v>
      </c>
      <c r="X57" s="80"/>
      <c r="Y57" s="80"/>
    </row>
    <row r="58" spans="1:25" ht="15.6" x14ac:dyDescent="0.3">
      <c r="B58" s="3" t="s">
        <v>22</v>
      </c>
      <c r="C58" s="81">
        <v>901.87920612156665</v>
      </c>
      <c r="D58" s="84">
        <v>9.0891999999999999</v>
      </c>
      <c r="E58" s="84">
        <v>17.193019999999997</v>
      </c>
      <c r="F58" s="84">
        <v>26.688710000000004</v>
      </c>
      <c r="G58" s="84">
        <v>37.732250000000001</v>
      </c>
      <c r="H58" s="84">
        <v>48.909680000000002</v>
      </c>
      <c r="I58" s="84">
        <v>61.477849999999997</v>
      </c>
      <c r="J58" s="84">
        <v>73.481300000000005</v>
      </c>
      <c r="K58" s="84">
        <v>85.52891000000001</v>
      </c>
      <c r="L58" s="85">
        <v>97.189519999999987</v>
      </c>
      <c r="M58" s="84">
        <v>108.19045000000001</v>
      </c>
      <c r="N58" s="84">
        <v>119.3329</v>
      </c>
      <c r="O58" s="84">
        <v>129.18249000000003</v>
      </c>
      <c r="P58" s="84">
        <v>138.81890000000001</v>
      </c>
      <c r="Q58" s="84">
        <v>147.10813000000002</v>
      </c>
      <c r="R58" s="84">
        <v>152.93116999999998</v>
      </c>
      <c r="S58" s="84">
        <v>159.49014</v>
      </c>
      <c r="T58" s="84">
        <v>167.45623999999998</v>
      </c>
      <c r="U58" s="85">
        <v>174.57491999999999</v>
      </c>
      <c r="V58" s="84">
        <v>179.97773000000004</v>
      </c>
      <c r="W58" s="84">
        <v>185.51161999999997</v>
      </c>
      <c r="X58" s="80"/>
      <c r="Y58" s="80"/>
    </row>
    <row r="59" spans="1:25" ht="15.6" x14ac:dyDescent="0.3">
      <c r="B59" s="3" t="s">
        <v>4</v>
      </c>
      <c r="C59" s="83">
        <v>907.73613167097926</v>
      </c>
      <c r="D59" s="82">
        <v>9.0721999999999987</v>
      </c>
      <c r="E59" s="82">
        <v>17.176020000000001</v>
      </c>
      <c r="F59" s="82">
        <v>26.645710000000005</v>
      </c>
      <c r="G59" s="82">
        <v>37.688249999999996</v>
      </c>
      <c r="H59" s="82">
        <v>48.848680000000002</v>
      </c>
      <c r="I59" s="82">
        <v>61.416849999999997</v>
      </c>
      <c r="J59" s="82">
        <v>73.423299999999998</v>
      </c>
      <c r="K59" s="82">
        <v>85.442909999999998</v>
      </c>
      <c r="L59" s="83">
        <v>97.103519999999989</v>
      </c>
      <c r="M59" s="82">
        <v>108.10445000000001</v>
      </c>
      <c r="N59" s="82">
        <v>120.0339</v>
      </c>
      <c r="O59" s="82">
        <v>129.92849000000004</v>
      </c>
      <c r="P59" s="82">
        <v>139.56290000000001</v>
      </c>
      <c r="Q59" s="82">
        <v>147.89713</v>
      </c>
      <c r="R59" s="82">
        <v>153.72016999999997</v>
      </c>
      <c r="S59" s="82">
        <v>160.27913999999998</v>
      </c>
      <c r="T59" s="82">
        <v>168.26423999999997</v>
      </c>
      <c r="U59" s="83">
        <v>175.43392</v>
      </c>
      <c r="V59" s="82">
        <v>182.83773000000005</v>
      </c>
      <c r="W59" s="82">
        <v>197.13661999999997</v>
      </c>
      <c r="X59" s="80"/>
      <c r="Y59" s="80"/>
    </row>
    <row r="60" spans="1:25" ht="15.6" x14ac:dyDescent="0.3">
      <c r="B60" s="3"/>
      <c r="C60" s="81"/>
      <c r="D60" s="80"/>
      <c r="E60" s="80"/>
      <c r="F60" s="80"/>
      <c r="G60" s="80"/>
      <c r="H60" s="80"/>
      <c r="I60" s="80"/>
      <c r="J60" s="80"/>
      <c r="K60" s="80"/>
      <c r="L60" s="81"/>
      <c r="M60" s="80"/>
      <c r="N60" s="80"/>
      <c r="O60" s="80"/>
      <c r="P60" s="80"/>
      <c r="Q60" s="80"/>
      <c r="R60" s="80"/>
      <c r="S60" s="80"/>
      <c r="T60" s="80"/>
      <c r="U60" s="81"/>
      <c r="V60" s="80"/>
      <c r="W60" s="80"/>
      <c r="X60" s="80"/>
      <c r="Y60" s="80"/>
    </row>
    <row r="61" spans="1:25" ht="15.6" x14ac:dyDescent="0.3">
      <c r="A61">
        <v>10</v>
      </c>
      <c r="B61" s="3" t="s">
        <v>23</v>
      </c>
      <c r="C61" s="81"/>
      <c r="D61" s="80"/>
      <c r="E61" s="80"/>
      <c r="F61" s="80"/>
      <c r="G61" s="80"/>
      <c r="H61" s="80"/>
      <c r="I61" s="80"/>
      <c r="J61" s="80"/>
      <c r="K61" s="80"/>
      <c r="L61" s="81"/>
      <c r="M61" s="80"/>
      <c r="N61" s="80"/>
      <c r="O61" s="80"/>
      <c r="P61" s="80"/>
      <c r="Q61" s="80"/>
      <c r="R61" s="80"/>
      <c r="S61" s="80"/>
      <c r="T61" s="80"/>
      <c r="U61" s="81"/>
      <c r="V61" s="80"/>
      <c r="W61" s="80"/>
      <c r="X61" s="80"/>
      <c r="Y61" s="80"/>
    </row>
    <row r="62" spans="1:25" ht="15.6" x14ac:dyDescent="0.3">
      <c r="B62" s="6" t="s">
        <v>24</v>
      </c>
      <c r="C62" s="81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1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1">
        <v>0</v>
      </c>
      <c r="V62" s="80">
        <v>0</v>
      </c>
      <c r="W62" s="80">
        <v>0</v>
      </c>
      <c r="X62" s="80"/>
      <c r="Y62" s="80"/>
    </row>
    <row r="63" spans="1:25" ht="15.6" x14ac:dyDescent="0.3">
      <c r="B63" s="3" t="s">
        <v>68</v>
      </c>
      <c r="C63" s="81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1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1">
        <v>0</v>
      </c>
      <c r="V63" s="80">
        <v>0</v>
      </c>
      <c r="W63" s="80">
        <v>0</v>
      </c>
      <c r="X63" s="80"/>
      <c r="Y63" s="80"/>
    </row>
    <row r="64" spans="1:25" ht="15.6" x14ac:dyDescent="0.3">
      <c r="B64" s="3" t="s">
        <v>4</v>
      </c>
      <c r="C64" s="83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3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3">
        <v>0</v>
      </c>
      <c r="V64" s="82">
        <v>0</v>
      </c>
      <c r="W64" s="82">
        <v>0</v>
      </c>
      <c r="X64" s="80"/>
      <c r="Y64" s="80"/>
    </row>
    <row r="65" spans="1:25" ht="15.6" x14ac:dyDescent="0.3">
      <c r="B65" s="3"/>
      <c r="C65" s="81"/>
      <c r="D65" s="80"/>
      <c r="E65" s="80"/>
      <c r="F65" s="80"/>
      <c r="G65" s="80"/>
      <c r="H65" s="80"/>
      <c r="I65" s="80"/>
      <c r="J65" s="80"/>
      <c r="K65" s="80"/>
      <c r="L65" s="81"/>
      <c r="M65" s="80"/>
      <c r="N65" s="80"/>
      <c r="O65" s="80"/>
      <c r="P65" s="80"/>
      <c r="Q65" s="80"/>
      <c r="R65" s="80"/>
      <c r="S65" s="80"/>
      <c r="T65" s="80"/>
      <c r="U65" s="81"/>
      <c r="V65" s="80"/>
      <c r="W65" s="80"/>
      <c r="X65" s="80"/>
      <c r="Y65" s="80"/>
    </row>
    <row r="66" spans="1:25" ht="15.6" x14ac:dyDescent="0.3">
      <c r="A66">
        <v>11</v>
      </c>
      <c r="B66" s="3" t="s">
        <v>25</v>
      </c>
      <c r="C66" s="81"/>
      <c r="D66" s="80"/>
      <c r="E66" s="80"/>
      <c r="F66" s="80"/>
      <c r="G66" s="80"/>
      <c r="H66" s="80"/>
      <c r="I66" s="80"/>
      <c r="J66" s="80"/>
      <c r="K66" s="80"/>
      <c r="L66" s="81"/>
      <c r="M66" s="80"/>
      <c r="N66" s="80"/>
      <c r="O66" s="80"/>
      <c r="P66" s="80"/>
      <c r="Q66" s="80"/>
      <c r="R66" s="80"/>
      <c r="S66" s="80"/>
      <c r="T66" s="80"/>
      <c r="U66" s="81"/>
      <c r="V66" s="80"/>
      <c r="W66" s="80"/>
      <c r="X66" s="80"/>
      <c r="Y66" s="80"/>
    </row>
    <row r="67" spans="1:25" ht="15.6" x14ac:dyDescent="0.3">
      <c r="B67" s="3" t="s">
        <v>26</v>
      </c>
      <c r="C67" s="81">
        <v>629.8807305934148</v>
      </c>
      <c r="D67" s="90">
        <v>91.386839999999992</v>
      </c>
      <c r="E67" s="90">
        <v>88.640910000000005</v>
      </c>
      <c r="F67" s="90">
        <v>58.19455</v>
      </c>
      <c r="G67" s="90">
        <v>56.726900000000001</v>
      </c>
      <c r="H67" s="90">
        <v>48.949839999999995</v>
      </c>
      <c r="I67" s="90">
        <v>21.289349999999999</v>
      </c>
      <c r="J67" s="90">
        <v>22.676380000000002</v>
      </c>
      <c r="K67" s="90">
        <v>22.289210000000001</v>
      </c>
      <c r="L67" s="91">
        <v>21.655669999999997</v>
      </c>
      <c r="M67" s="90">
        <v>47.118840000000006</v>
      </c>
      <c r="N67" s="90">
        <v>60.268639999999991</v>
      </c>
      <c r="O67" s="90">
        <v>54.278340000000007</v>
      </c>
      <c r="P67" s="90">
        <v>56.010419999999996</v>
      </c>
      <c r="Q67" s="90">
        <v>61.148480000000006</v>
      </c>
      <c r="R67" s="90">
        <v>58.903109999999998</v>
      </c>
      <c r="S67" s="90">
        <v>69.919710000000009</v>
      </c>
      <c r="T67" s="90">
        <v>71.175459999999987</v>
      </c>
      <c r="U67" s="91">
        <v>89.509110000000007</v>
      </c>
      <c r="V67" s="90">
        <v>98.549019999999999</v>
      </c>
      <c r="W67" s="90">
        <v>151.92646999999999</v>
      </c>
      <c r="X67" s="80"/>
      <c r="Y67" s="80"/>
    </row>
    <row r="68" spans="1:25" ht="15.6" x14ac:dyDescent="0.3">
      <c r="B68" s="3" t="s">
        <v>27</v>
      </c>
      <c r="C68" s="81">
        <v>-5058.9993958013347</v>
      </c>
      <c r="D68" s="90">
        <v>-338.04851000000002</v>
      </c>
      <c r="E68" s="90">
        <v>-327.69857000000002</v>
      </c>
      <c r="F68" s="90">
        <v>-319.22884000000005</v>
      </c>
      <c r="G68" s="90">
        <v>-355.19648999999998</v>
      </c>
      <c r="H68" s="90">
        <v>-392.26453000000004</v>
      </c>
      <c r="I68" s="90">
        <v>-477.41934999999995</v>
      </c>
      <c r="J68" s="90">
        <v>-490.78680000000003</v>
      </c>
      <c r="K68" s="90">
        <v>-515.45645999999999</v>
      </c>
      <c r="L68" s="91">
        <v>-486.33148999999997</v>
      </c>
      <c r="M68" s="90">
        <v>-465.29758000000004</v>
      </c>
      <c r="N68" s="90">
        <v>-487.72091000000006</v>
      </c>
      <c r="O68" s="90">
        <v>-540.86371999999994</v>
      </c>
      <c r="P68" s="90">
        <v>-538.91078000000005</v>
      </c>
      <c r="Q68" s="90">
        <v>-570.98150999999996</v>
      </c>
      <c r="R68" s="90">
        <v>-598.49545000000001</v>
      </c>
      <c r="S68" s="90">
        <v>-618.61324000000002</v>
      </c>
      <c r="T68" s="90">
        <v>-607.52329000000009</v>
      </c>
      <c r="U68" s="91">
        <v>-749.99743999999998</v>
      </c>
      <c r="V68" s="90">
        <v>-794.47327000000007</v>
      </c>
      <c r="W68" s="90">
        <v>-799.75403000000006</v>
      </c>
      <c r="X68" s="80"/>
      <c r="Y68" s="80"/>
    </row>
    <row r="69" spans="1:25" ht="15.6" x14ac:dyDescent="0.3">
      <c r="B69" s="3" t="s">
        <v>4</v>
      </c>
      <c r="C69" s="83">
        <v>-4429.1186652079205</v>
      </c>
      <c r="D69" s="92">
        <v>-246.66167000000002</v>
      </c>
      <c r="E69" s="92">
        <v>-239.05766</v>
      </c>
      <c r="F69" s="92">
        <v>-261.03429000000006</v>
      </c>
      <c r="G69" s="92">
        <v>-298.46958999999998</v>
      </c>
      <c r="H69" s="92">
        <v>-343.31469000000004</v>
      </c>
      <c r="I69" s="92">
        <v>-456.12999999999994</v>
      </c>
      <c r="J69" s="92">
        <v>-468.11042000000003</v>
      </c>
      <c r="K69" s="92">
        <v>-493.16724999999997</v>
      </c>
      <c r="L69" s="93">
        <v>-464.67581999999999</v>
      </c>
      <c r="M69" s="92">
        <v>-418.17874000000006</v>
      </c>
      <c r="N69" s="92">
        <v>-427.45227000000006</v>
      </c>
      <c r="O69" s="92">
        <v>-486.58537999999993</v>
      </c>
      <c r="P69" s="92">
        <v>-482.90036000000003</v>
      </c>
      <c r="Q69" s="92">
        <v>-509.83302999999995</v>
      </c>
      <c r="R69" s="92">
        <v>-539.59234000000004</v>
      </c>
      <c r="S69" s="92">
        <v>-548.69353000000001</v>
      </c>
      <c r="T69" s="92">
        <v>-536.34783000000016</v>
      </c>
      <c r="U69" s="93">
        <v>-660.48833000000002</v>
      </c>
      <c r="V69" s="92">
        <v>-695.92425000000003</v>
      </c>
      <c r="W69" s="92">
        <v>-647.82756000000006</v>
      </c>
      <c r="X69" s="80"/>
      <c r="Y69" s="80"/>
    </row>
    <row r="70" spans="1:25" ht="15.6" x14ac:dyDescent="0.3">
      <c r="B70" s="3"/>
      <c r="C70" s="81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0"/>
      <c r="W70" s="80"/>
      <c r="X70" s="80"/>
      <c r="Y70" s="80"/>
    </row>
    <row r="71" spans="1:25" ht="15.6" x14ac:dyDescent="0.3">
      <c r="A71">
        <v>12</v>
      </c>
      <c r="B71" s="10" t="s">
        <v>28</v>
      </c>
      <c r="C71" s="81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1"/>
      <c r="V71" s="80"/>
      <c r="W71" s="80"/>
      <c r="X71" s="80"/>
      <c r="Y71" s="80"/>
    </row>
    <row r="72" spans="1:25" ht="15.6" x14ac:dyDescent="0.3">
      <c r="B72" s="10" t="s">
        <v>29</v>
      </c>
      <c r="C72" s="87">
        <v>812.50897064985145</v>
      </c>
      <c r="D72" s="94">
        <v>0</v>
      </c>
      <c r="E72" s="94">
        <v>0</v>
      </c>
      <c r="F72" s="94">
        <v>0</v>
      </c>
      <c r="G72" s="94">
        <v>0</v>
      </c>
      <c r="H72" s="94">
        <v>0.44</v>
      </c>
      <c r="I72" s="94">
        <v>94.132000000000005</v>
      </c>
      <c r="J72" s="94">
        <v>96.278000000000006</v>
      </c>
      <c r="K72" s="94">
        <v>98.474000000000004</v>
      </c>
      <c r="L72" s="94">
        <v>100.71899999999999</v>
      </c>
      <c r="M72" s="94">
        <v>103.015</v>
      </c>
      <c r="N72" s="94">
        <v>105.44</v>
      </c>
      <c r="O72" s="94">
        <v>131.93899999999999</v>
      </c>
      <c r="P72" s="94">
        <v>134.947</v>
      </c>
      <c r="Q72" s="94">
        <v>138.024</v>
      </c>
      <c r="R72" s="94">
        <v>146.51900000000001</v>
      </c>
      <c r="S72" s="94">
        <v>149.86000000000001</v>
      </c>
      <c r="T72" s="94">
        <v>153.27699999999999</v>
      </c>
      <c r="U72" s="87">
        <v>170.14099999999999</v>
      </c>
      <c r="V72" s="94">
        <v>178.25800000000001</v>
      </c>
      <c r="W72" s="94">
        <v>182.41499999999999</v>
      </c>
      <c r="X72" s="80"/>
      <c r="Y72" s="80"/>
    </row>
    <row r="73" spans="1:25" ht="15.6" x14ac:dyDescent="0.3">
      <c r="B73" s="10" t="s">
        <v>54</v>
      </c>
      <c r="C73" s="87">
        <v>14.974660980541296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3.2857093753329321</v>
      </c>
      <c r="N73" s="94">
        <v>3.3606235490905223</v>
      </c>
      <c r="O73" s="94">
        <v>3.4372457660097862</v>
      </c>
      <c r="P73" s="94">
        <v>3.5156149694748087</v>
      </c>
      <c r="Q73" s="94">
        <v>3.595770990778834</v>
      </c>
      <c r="R73" s="94">
        <v>3.6777545693685916</v>
      </c>
      <c r="S73" s="94">
        <v>3.7616073735501949</v>
      </c>
      <c r="T73" s="94">
        <v>3.8473720216671388</v>
      </c>
      <c r="U73" s="87">
        <v>3.935092103761149</v>
      </c>
      <c r="V73" s="94">
        <v>4.0248122037269027</v>
      </c>
      <c r="W73" s="94">
        <v>4.1165779219718761</v>
      </c>
      <c r="X73" s="80"/>
      <c r="Y73" s="80"/>
    </row>
    <row r="74" spans="1:25" ht="15.6" x14ac:dyDescent="0.3">
      <c r="B74" s="3" t="s">
        <v>4</v>
      </c>
      <c r="C74" s="83">
        <v>827.48363163039267</v>
      </c>
      <c r="D74" s="83">
        <v>0</v>
      </c>
      <c r="E74" s="82">
        <v>0</v>
      </c>
      <c r="F74" s="82">
        <v>0</v>
      </c>
      <c r="G74" s="82">
        <v>0</v>
      </c>
      <c r="H74" s="82">
        <v>0.44</v>
      </c>
      <c r="I74" s="82">
        <v>94.132000000000005</v>
      </c>
      <c r="J74" s="82">
        <v>96.278000000000006</v>
      </c>
      <c r="K74" s="82">
        <v>98.474000000000004</v>
      </c>
      <c r="L74" s="83">
        <v>100.71899999999999</v>
      </c>
      <c r="M74" s="82">
        <v>106.30070937533293</v>
      </c>
      <c r="N74" s="82">
        <v>108.80062354909052</v>
      </c>
      <c r="O74" s="82">
        <v>135.37624576600979</v>
      </c>
      <c r="P74" s="82">
        <v>138.4626149694748</v>
      </c>
      <c r="Q74" s="82">
        <v>141.61977099077885</v>
      </c>
      <c r="R74" s="82">
        <v>150.19675456936861</v>
      </c>
      <c r="S74" s="82">
        <v>153.62160737355021</v>
      </c>
      <c r="T74" s="82">
        <v>157.12437202166711</v>
      </c>
      <c r="U74" s="83">
        <v>174.07609210376114</v>
      </c>
      <c r="V74" s="82">
        <v>182.28281220372691</v>
      </c>
      <c r="W74" s="82">
        <v>186.53157792197186</v>
      </c>
      <c r="X74" s="80"/>
      <c r="Y74" s="80"/>
    </row>
    <row r="75" spans="1:25" ht="15.6" x14ac:dyDescent="0.3">
      <c r="B75" s="3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95" t="s">
        <v>30</v>
      </c>
    </row>
    <row r="76" spans="1:25" ht="15.6" x14ac:dyDescent="0.3">
      <c r="A76">
        <v>13</v>
      </c>
      <c r="B76" s="12" t="s">
        <v>31</v>
      </c>
      <c r="C76" s="96">
        <v>19876.350828143924</v>
      </c>
      <c r="D76" s="96">
        <v>1390.9200834247201</v>
      </c>
      <c r="E76" s="96">
        <v>1469.6638697488333</v>
      </c>
      <c r="F76" s="96">
        <v>1252.4876836186183</v>
      </c>
      <c r="G76" s="96">
        <v>1341.4950719080675</v>
      </c>
      <c r="H76" s="96">
        <v>1416.9619344891466</v>
      </c>
      <c r="I76" s="96">
        <v>1643.4090590333349</v>
      </c>
      <c r="J76" s="96">
        <v>1657.2021850370759</v>
      </c>
      <c r="K76" s="96">
        <v>1711.5477037479247</v>
      </c>
      <c r="L76" s="96">
        <v>1691.2551527365081</v>
      </c>
      <c r="M76" s="96">
        <v>1781.0212742881768</v>
      </c>
      <c r="N76" s="96">
        <v>1814.2983248883174</v>
      </c>
      <c r="O76" s="96">
        <v>2020.7117298673427</v>
      </c>
      <c r="P76" s="96">
        <v>2460.9371201794625</v>
      </c>
      <c r="Q76" s="96">
        <v>2552.3532710577506</v>
      </c>
      <c r="R76" s="96">
        <v>2571.644420839998</v>
      </c>
      <c r="S76" s="96">
        <v>2788.8816349014041</v>
      </c>
      <c r="T76" s="96">
        <v>2841.859334802537</v>
      </c>
      <c r="U76" s="96">
        <v>2883.508858080937</v>
      </c>
      <c r="V76" s="96">
        <v>3158.1015521223158</v>
      </c>
      <c r="W76" s="96">
        <v>3357.2421195313841</v>
      </c>
      <c r="X76" s="80"/>
      <c r="Y76" s="80">
        <v>2.8430422134988476E-3</v>
      </c>
    </row>
    <row r="77" spans="1:25" ht="15.6" x14ac:dyDescent="0.3">
      <c r="B77" s="13" t="s">
        <v>32</v>
      </c>
      <c r="C77" s="94">
        <v>12911.914835275506</v>
      </c>
      <c r="D77" s="94">
        <v>454.36999999999995</v>
      </c>
      <c r="E77" s="94">
        <v>552.14799999999991</v>
      </c>
      <c r="F77" s="94">
        <v>714.57200000000012</v>
      </c>
      <c r="G77" s="94">
        <v>715.30100000000004</v>
      </c>
      <c r="H77" s="94">
        <v>766.88300000000004</v>
      </c>
      <c r="I77" s="94">
        <v>1304.1540000000002</v>
      </c>
      <c r="J77" s="94">
        <v>1298.4620000000002</v>
      </c>
      <c r="K77" s="94">
        <v>1353.3709999999999</v>
      </c>
      <c r="L77" s="94">
        <v>1344.3999999999999</v>
      </c>
      <c r="M77" s="94">
        <v>1357.8217093753328</v>
      </c>
      <c r="N77" s="94">
        <v>1370.8106235490907</v>
      </c>
      <c r="O77" s="94">
        <v>1661.33024576601</v>
      </c>
      <c r="P77" s="94">
        <v>1637.7946149694749</v>
      </c>
      <c r="Q77" s="94">
        <v>1710.4237709907786</v>
      </c>
      <c r="R77" s="94">
        <v>1764.9197545693687</v>
      </c>
      <c r="S77" s="94">
        <v>1813.8156073735502</v>
      </c>
      <c r="T77" s="94">
        <v>1863.2093720216671</v>
      </c>
      <c r="U77" s="94">
        <v>1970.2020921037613</v>
      </c>
      <c r="V77" s="94">
        <v>2139.3958122037266</v>
      </c>
      <c r="W77" s="94">
        <v>2283.1815779219719</v>
      </c>
      <c r="X77" s="80"/>
      <c r="Y77" s="80">
        <v>0</v>
      </c>
    </row>
    <row r="78" spans="1:25" ht="15.6" x14ac:dyDescent="0.3">
      <c r="B78" s="13" t="s">
        <v>33</v>
      </c>
      <c r="C78" s="94">
        <v>6964.4359928684198</v>
      </c>
      <c r="D78" s="94">
        <v>936.55008342472024</v>
      </c>
      <c r="E78" s="94">
        <v>917.51586974883344</v>
      </c>
      <c r="F78" s="94">
        <v>537.91568361861823</v>
      </c>
      <c r="G78" s="94">
        <v>626.19407190806749</v>
      </c>
      <c r="H78" s="94">
        <v>650.0789344891466</v>
      </c>
      <c r="I78" s="94">
        <v>339.25505903333465</v>
      </c>
      <c r="J78" s="94">
        <v>358.74018503707566</v>
      </c>
      <c r="K78" s="94">
        <v>358.17670374792488</v>
      </c>
      <c r="L78" s="94">
        <v>346.85515273650822</v>
      </c>
      <c r="M78" s="94">
        <v>423.19956491284393</v>
      </c>
      <c r="N78" s="94">
        <v>443.48770133922676</v>
      </c>
      <c r="O78" s="94">
        <v>359.38148410133272</v>
      </c>
      <c r="P78" s="94">
        <v>823.14250520998758</v>
      </c>
      <c r="Q78" s="94">
        <v>841.92950006697197</v>
      </c>
      <c r="R78" s="94">
        <v>806.72466627062931</v>
      </c>
      <c r="S78" s="94">
        <v>975.06602752785398</v>
      </c>
      <c r="T78" s="94">
        <v>978.64996278086983</v>
      </c>
      <c r="U78" s="94">
        <v>913.3067659771757</v>
      </c>
      <c r="V78" s="94">
        <v>1018.7057399185892</v>
      </c>
      <c r="W78" s="94">
        <v>1074.0605416094122</v>
      </c>
      <c r="X78" s="80"/>
      <c r="Y78" s="80">
        <v>0</v>
      </c>
    </row>
    <row r="79" spans="1:25" ht="15.6" x14ac:dyDescent="0.3">
      <c r="B79" s="13"/>
      <c r="C79" s="87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80"/>
      <c r="Y79" s="80"/>
    </row>
    <row r="80" spans="1:25" ht="15.6" x14ac:dyDescent="0.3">
      <c r="A80">
        <v>13</v>
      </c>
      <c r="B80" s="12" t="s">
        <v>34</v>
      </c>
      <c r="C80" s="96">
        <v>20078.087803984145</v>
      </c>
      <c r="D80" s="96">
        <v>1391.0831765839639</v>
      </c>
      <c r="E80" s="96">
        <v>1469.8423334191082</v>
      </c>
      <c r="F80" s="96">
        <v>1251.7789443640343</v>
      </c>
      <c r="G80" s="96">
        <v>1340.3327228607177</v>
      </c>
      <c r="H80" s="96">
        <v>1416.1623143075458</v>
      </c>
      <c r="I80" s="96">
        <v>1621.3472770333688</v>
      </c>
      <c r="J80" s="96">
        <v>1635.0900916345038</v>
      </c>
      <c r="K80" s="96">
        <v>1700.6051117677509</v>
      </c>
      <c r="L80" s="96">
        <v>1680.1915516080435</v>
      </c>
      <c r="M80" s="96">
        <v>1780.9725945373643</v>
      </c>
      <c r="N80" s="96">
        <v>1847.0330148452831</v>
      </c>
      <c r="O80" s="96">
        <v>2059.0222151626849</v>
      </c>
      <c r="P80" s="96">
        <v>2511.6190067715029</v>
      </c>
      <c r="Q80" s="96">
        <v>2614.9849357847447</v>
      </c>
      <c r="R80" s="96">
        <v>2632.7467461789288</v>
      </c>
      <c r="S80" s="96">
        <v>2852.9472965909572</v>
      </c>
      <c r="T80" s="96">
        <v>2908.2677983278227</v>
      </c>
      <c r="U80" s="96">
        <v>2948.9672424458086</v>
      </c>
      <c r="V80" s="96">
        <v>3282.0755207106772</v>
      </c>
      <c r="W80" s="96">
        <v>3532.1959446765277</v>
      </c>
      <c r="X80" s="80"/>
      <c r="Y80" s="80"/>
    </row>
    <row r="81" spans="2:25" ht="15.6" x14ac:dyDescent="0.3">
      <c r="B81" s="13" t="s">
        <v>32</v>
      </c>
      <c r="C81" s="94">
        <v>13220.025614923101</v>
      </c>
      <c r="D81" s="94">
        <v>454.53309315924383</v>
      </c>
      <c r="E81" s="94">
        <v>552.32646367027451</v>
      </c>
      <c r="F81" s="94">
        <v>714.23376294243474</v>
      </c>
      <c r="G81" s="94">
        <v>714.67191342061403</v>
      </c>
      <c r="H81" s="94">
        <v>766.85929975750298</v>
      </c>
      <c r="I81" s="94">
        <v>1294.868567939335</v>
      </c>
      <c r="J81" s="94">
        <v>1289.446989621475</v>
      </c>
      <c r="K81" s="94">
        <v>1355.6803519856182</v>
      </c>
      <c r="L81" s="94">
        <v>1346.9534316768527</v>
      </c>
      <c r="M81" s="94">
        <v>1368.6217026260761</v>
      </c>
      <c r="N81" s="94">
        <v>1414.6223708277737</v>
      </c>
      <c r="O81" s="94">
        <v>1716.3100114096781</v>
      </c>
      <c r="P81" s="94">
        <v>1706.6764231748944</v>
      </c>
      <c r="Q81" s="94">
        <v>1791.8139821809123</v>
      </c>
      <c r="R81" s="94">
        <v>1846.4845234819081</v>
      </c>
      <c r="S81" s="94">
        <v>1897.4942978350796</v>
      </c>
      <c r="T81" s="94">
        <v>1949.7570126279998</v>
      </c>
      <c r="U81" s="94">
        <v>2058.0604301174421</v>
      </c>
      <c r="V81" s="94">
        <v>2285.7410292911773</v>
      </c>
      <c r="W81" s="94">
        <v>2481.6196107896362</v>
      </c>
      <c r="X81" s="80"/>
      <c r="Y81" s="80"/>
    </row>
    <row r="82" spans="2:25" ht="15.6" x14ac:dyDescent="0.3">
      <c r="B82" s="13" t="s">
        <v>33</v>
      </c>
      <c r="C82" s="94">
        <v>6858.0621890610446</v>
      </c>
      <c r="D82" s="94">
        <v>936.55008342472001</v>
      </c>
      <c r="E82" s="94">
        <v>917.51586974883367</v>
      </c>
      <c r="F82" s="94">
        <v>537.54518142159952</v>
      </c>
      <c r="G82" s="94">
        <v>625.66080944010366</v>
      </c>
      <c r="H82" s="94">
        <v>649.3030145500428</v>
      </c>
      <c r="I82" s="94">
        <v>326.47870909403377</v>
      </c>
      <c r="J82" s="94">
        <v>345.64310201302874</v>
      </c>
      <c r="K82" s="94">
        <v>344.9247597821327</v>
      </c>
      <c r="L82" s="94">
        <v>333.23811993119079</v>
      </c>
      <c r="M82" s="94">
        <v>412.35089191128827</v>
      </c>
      <c r="N82" s="94">
        <v>432.41064401750941</v>
      </c>
      <c r="O82" s="94">
        <v>342.71220375300686</v>
      </c>
      <c r="P82" s="94">
        <v>804.94258359660853</v>
      </c>
      <c r="Q82" s="94">
        <v>823.17095360383246</v>
      </c>
      <c r="R82" s="94">
        <v>786.26222269702066</v>
      </c>
      <c r="S82" s="94">
        <v>955.45299875587762</v>
      </c>
      <c r="T82" s="94">
        <v>958.51078569982292</v>
      </c>
      <c r="U82" s="94">
        <v>890.90681232836641</v>
      </c>
      <c r="V82" s="94">
        <v>996.33449141949995</v>
      </c>
      <c r="W82" s="94">
        <v>1050.5763338868915</v>
      </c>
      <c r="X82" s="80"/>
      <c r="Y82" s="80"/>
    </row>
    <row r="83" spans="2:25" ht="15.6" x14ac:dyDescent="0.3">
      <c r="B83" s="1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80"/>
      <c r="Y83" s="80"/>
    </row>
    <row r="84" spans="2:25" ht="15.6" x14ac:dyDescent="0.3">
      <c r="B84" s="13" t="s">
        <v>30</v>
      </c>
      <c r="C84" s="94">
        <v>2.1032064978498966E-12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80"/>
      <c r="Y84" s="80"/>
    </row>
    <row r="85" spans="2:25" ht="15.6" x14ac:dyDescent="0.3">
      <c r="B85" s="1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80"/>
      <c r="Y85" s="80"/>
    </row>
    <row r="86" spans="2:25" ht="15.6" x14ac:dyDescent="0.3">
      <c r="B86" s="3" t="s">
        <v>69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2:25" ht="15.6" x14ac:dyDescent="0.3">
      <c r="B87" s="3" t="s">
        <v>60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80">
        <v>0</v>
      </c>
      <c r="X87" s="80"/>
      <c r="Y87" s="80"/>
    </row>
    <row r="88" spans="2:25" ht="15.6" x14ac:dyDescent="0.3">
      <c r="B88" s="3" t="s">
        <v>61</v>
      </c>
      <c r="C88" s="80">
        <v>258908.60600384456</v>
      </c>
      <c r="D88" s="80">
        <v>30696.160000000003</v>
      </c>
      <c r="E88" s="80">
        <v>29547.389999999996</v>
      </c>
      <c r="F88" s="80">
        <v>26697.64</v>
      </c>
      <c r="G88" s="80">
        <v>28521.78</v>
      </c>
      <c r="H88" s="80">
        <v>30700.18</v>
      </c>
      <c r="I88" s="80">
        <v>26168.16</v>
      </c>
      <c r="J88" s="80">
        <v>27791.80999999999</v>
      </c>
      <c r="K88" s="80">
        <v>26650.859999999997</v>
      </c>
      <c r="L88" s="80">
        <v>25861.060000000005</v>
      </c>
      <c r="M88" s="80">
        <v>21416.650000000005</v>
      </c>
      <c r="N88" s="80">
        <v>20096.68</v>
      </c>
      <c r="O88" s="80">
        <v>18349.410000000003</v>
      </c>
      <c r="P88" s="80">
        <v>18122.599999999995</v>
      </c>
      <c r="Q88" s="80">
        <v>17931.2</v>
      </c>
      <c r="R88" s="80">
        <v>18090.739999999998</v>
      </c>
      <c r="S88" s="80">
        <v>18093.829999999998</v>
      </c>
      <c r="T88" s="80">
        <v>17783.710000000003</v>
      </c>
      <c r="U88" s="80">
        <v>18622.22</v>
      </c>
      <c r="V88" s="80">
        <v>13889.119999999999</v>
      </c>
      <c r="W88" s="80">
        <v>9848.1400000000012</v>
      </c>
      <c r="X88" s="80"/>
      <c r="Y88" s="80"/>
    </row>
    <row r="89" spans="2:25" ht="15.6" x14ac:dyDescent="0.3">
      <c r="B89" s="3" t="s">
        <v>4</v>
      </c>
      <c r="C89" s="82">
        <v>258908.60600384456</v>
      </c>
      <c r="D89" s="82">
        <v>30696.160000000003</v>
      </c>
      <c r="E89" s="82">
        <v>29547.389999999996</v>
      </c>
      <c r="F89" s="82">
        <v>26697.64</v>
      </c>
      <c r="G89" s="82">
        <v>28521.78</v>
      </c>
      <c r="H89" s="82">
        <v>30700.18</v>
      </c>
      <c r="I89" s="82">
        <v>26168.16</v>
      </c>
      <c r="J89" s="82">
        <v>27791.80999999999</v>
      </c>
      <c r="K89" s="82">
        <v>26650.859999999997</v>
      </c>
      <c r="L89" s="82">
        <v>25861.060000000005</v>
      </c>
      <c r="M89" s="82">
        <v>21416.650000000005</v>
      </c>
      <c r="N89" s="82">
        <v>20096.68</v>
      </c>
      <c r="O89" s="82">
        <v>18349.410000000003</v>
      </c>
      <c r="P89" s="82">
        <v>18122.599999999995</v>
      </c>
      <c r="Q89" s="82">
        <v>17931.2</v>
      </c>
      <c r="R89" s="82">
        <v>18090.739999999998</v>
      </c>
      <c r="S89" s="82">
        <v>18093.829999999998</v>
      </c>
      <c r="T89" s="82">
        <v>17783.710000000003</v>
      </c>
      <c r="U89" s="82">
        <v>18622.22</v>
      </c>
      <c r="V89" s="82">
        <v>13889.119999999999</v>
      </c>
      <c r="W89" s="82">
        <v>9848.1400000000012</v>
      </c>
      <c r="X89" s="80"/>
      <c r="Y89" s="80"/>
    </row>
    <row r="90" spans="2:25" ht="15.6" x14ac:dyDescent="0.3">
      <c r="B90" s="3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2:25" ht="15.6" x14ac:dyDescent="0.3">
      <c r="B91" s="3" t="s">
        <v>55</v>
      </c>
      <c r="C91" s="82">
        <v>-596.05930591860101</v>
      </c>
      <c r="D91" s="97">
        <v>-35.903093310175102</v>
      </c>
      <c r="E91" s="97">
        <v>-37.913882601991425</v>
      </c>
      <c r="F91" s="97">
        <v>-39.734572906290531</v>
      </c>
      <c r="G91" s="97">
        <v>-40.845972909025441</v>
      </c>
      <c r="H91" s="97">
        <v>-42.022401512593618</v>
      </c>
      <c r="I91" s="97">
        <v>-47.897575660057036</v>
      </c>
      <c r="J91" s="97">
        <v>-49.131178431339805</v>
      </c>
      <c r="K91" s="97">
        <v>-49.440066854924254</v>
      </c>
      <c r="L91" s="97">
        <v>-50.565210041752003</v>
      </c>
      <c r="M91" s="97">
        <v>-52.412391876278647</v>
      </c>
      <c r="N91" s="97">
        <v>-69.100196618720531</v>
      </c>
      <c r="O91" s="97">
        <v>-71.371264634731858</v>
      </c>
      <c r="P91" s="97">
        <v>-74.113282493676294</v>
      </c>
      <c r="Q91" s="97">
        <v>-80.702441372958873</v>
      </c>
      <c r="R91" s="97">
        <v>-79.43674823520054</v>
      </c>
      <c r="S91" s="97">
        <v>-81.482439559446021</v>
      </c>
      <c r="T91" s="97">
        <v>-83.526098247921254</v>
      </c>
      <c r="U91" s="97">
        <v>-86.6575269937466</v>
      </c>
      <c r="V91" s="97">
        <v>-82.882446924902439</v>
      </c>
      <c r="W91" s="97">
        <v>-108.1181748938011</v>
      </c>
      <c r="X91" s="80"/>
      <c r="Y91" s="80"/>
    </row>
    <row r="92" spans="2:25" ht="15.6" x14ac:dyDescent="0.3">
      <c r="B92" s="3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2:25" x14ac:dyDescent="0.3">
      <c r="B93" t="s">
        <v>94</v>
      </c>
      <c r="C93" s="99">
        <f>NPV('Summary Table'!E2,PPUACW!D93:W93)</f>
        <v>1825.1681600565639</v>
      </c>
      <c r="D93" s="116">
        <v>0</v>
      </c>
      <c r="E93" s="116">
        <v>0</v>
      </c>
      <c r="F93" s="116">
        <v>206.34</v>
      </c>
      <c r="G93" s="116">
        <v>206.43</v>
      </c>
      <c r="H93" s="116">
        <v>206.43</v>
      </c>
      <c r="I93" s="116">
        <v>206.3</v>
      </c>
      <c r="J93" s="116">
        <v>205.9</v>
      </c>
      <c r="K93" s="116">
        <v>204.86</v>
      </c>
      <c r="L93" s="116">
        <v>205.38</v>
      </c>
      <c r="M93" s="116">
        <v>206.36</v>
      </c>
      <c r="N93" s="116">
        <v>206.09</v>
      </c>
      <c r="O93" s="116">
        <v>206.42</v>
      </c>
      <c r="P93" s="116">
        <v>206.43</v>
      </c>
      <c r="Q93" s="116">
        <v>207.03</v>
      </c>
      <c r="R93" s="116">
        <v>206.43</v>
      </c>
      <c r="S93" s="116">
        <v>206.43</v>
      </c>
      <c r="T93" s="116">
        <v>206.43</v>
      </c>
      <c r="U93" s="116">
        <v>207.03</v>
      </c>
      <c r="V93" s="116">
        <v>206.43</v>
      </c>
      <c r="W93" s="116">
        <v>206.43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Z117"/>
  <sheetViews>
    <sheetView showGridLines="0" tabSelected="1" topLeftCell="B43" zoomScaleNormal="100" workbookViewId="0">
      <selection activeCell="K44" sqref="K44"/>
    </sheetView>
  </sheetViews>
  <sheetFormatPr defaultRowHeight="14.4" x14ac:dyDescent="0.3"/>
  <cols>
    <col min="2" max="2" width="4" customWidth="1"/>
    <col min="3" max="3" width="2.88671875" customWidth="1"/>
    <col min="4" max="4" width="37.109375" bestFit="1" customWidth="1"/>
    <col min="5" max="5" width="20.88671875" customWidth="1"/>
    <col min="6" max="6" width="4.109375" customWidth="1"/>
    <col min="11" max="11" width="6.6640625" customWidth="1"/>
    <col min="12" max="12" width="26.33203125" customWidth="1"/>
    <col min="15" max="15" width="9.44140625" customWidth="1"/>
  </cols>
  <sheetData>
    <row r="2" spans="2:26" x14ac:dyDescent="0.3">
      <c r="D2" s="16" t="s">
        <v>36</v>
      </c>
      <c r="E2" s="17">
        <v>6.9199999999999998E-2</v>
      </c>
    </row>
    <row r="3" spans="2:26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x14ac:dyDescent="0.3">
      <c r="E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6" x14ac:dyDescent="0.3">
      <c r="E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ht="15" thickBot="1" x14ac:dyDescent="0.35"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2:26" x14ac:dyDescent="0.3">
      <c r="B7" s="28"/>
      <c r="C7" s="29"/>
      <c r="D7" s="29"/>
      <c r="E7" s="29"/>
      <c r="F7" s="30"/>
    </row>
    <row r="8" spans="2:26" x14ac:dyDescent="0.3">
      <c r="B8" s="31"/>
      <c r="C8" s="11"/>
      <c r="D8" s="11"/>
      <c r="E8" s="11"/>
      <c r="F8" s="32"/>
    </row>
    <row r="9" spans="2:26" ht="43.2" x14ac:dyDescent="0.3">
      <c r="B9" s="31"/>
      <c r="C9" s="11"/>
      <c r="D9" s="11"/>
      <c r="E9" s="33" t="s">
        <v>35</v>
      </c>
      <c r="F9" s="34"/>
      <c r="G9" s="14">
        <v>2019</v>
      </c>
      <c r="H9" s="14">
        <v>2020</v>
      </c>
      <c r="I9" s="14">
        <v>2021</v>
      </c>
      <c r="J9" s="14">
        <v>2022</v>
      </c>
      <c r="K9" s="14">
        <v>2023</v>
      </c>
      <c r="L9" s="14">
        <v>2024</v>
      </c>
      <c r="M9" s="14">
        <v>2025</v>
      </c>
      <c r="N9" s="14">
        <v>2026</v>
      </c>
      <c r="O9" s="14">
        <v>2027</v>
      </c>
      <c r="P9" s="14">
        <v>2028</v>
      </c>
      <c r="Q9" s="14">
        <v>2029</v>
      </c>
      <c r="R9" s="14">
        <v>2030</v>
      </c>
      <c r="S9" s="14">
        <v>2031</v>
      </c>
      <c r="T9" s="14">
        <v>2032</v>
      </c>
      <c r="U9" s="14">
        <v>2033</v>
      </c>
      <c r="V9" s="14">
        <v>2034</v>
      </c>
      <c r="W9" s="14">
        <v>2035</v>
      </c>
      <c r="X9" s="14">
        <v>2036</v>
      </c>
      <c r="Y9" s="14">
        <v>2037</v>
      </c>
      <c r="Z9" s="14">
        <v>2038</v>
      </c>
    </row>
    <row r="10" spans="2:26" x14ac:dyDescent="0.3">
      <c r="B10" s="31"/>
      <c r="C10" s="35" t="s">
        <v>52</v>
      </c>
      <c r="D10" s="11"/>
      <c r="E10" s="33"/>
      <c r="F10" s="3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x14ac:dyDescent="0.3">
      <c r="B11" s="31"/>
      <c r="C11" s="11"/>
      <c r="D11" s="11" t="s">
        <v>45</v>
      </c>
      <c r="E11" s="36">
        <f>NPV($E$2,G11:Z11)</f>
        <v>0</v>
      </c>
      <c r="F11" s="32"/>
      <c r="G11" s="15">
        <f>PPUACW!D18-'P45'!D18</f>
        <v>0</v>
      </c>
      <c r="H11" s="15">
        <f>PPUACW!E18-'P45'!E18</f>
        <v>0</v>
      </c>
      <c r="I11" s="15">
        <f>PPUACW!F18-'P45'!F18</f>
        <v>0</v>
      </c>
      <c r="J11" s="15">
        <f>PPUACW!G18-'P45'!G18</f>
        <v>0</v>
      </c>
      <c r="K11" s="15">
        <f>PPUACW!H18-'P45'!H18</f>
        <v>0</v>
      </c>
      <c r="L11" s="15">
        <f>PPUACW!I18-'P45'!I18</f>
        <v>0</v>
      </c>
      <c r="M11" s="15">
        <f>PPUACW!J18-'P45'!J18</f>
        <v>0</v>
      </c>
      <c r="N11" s="15">
        <f>PPUACW!K18-'P45'!K18</f>
        <v>0</v>
      </c>
      <c r="O11" s="15">
        <f>PPUACW!L18-'P45'!L18</f>
        <v>0</v>
      </c>
      <c r="P11" s="15">
        <f>PPUACW!M18-'P45'!M18</f>
        <v>0</v>
      </c>
      <c r="Q11" s="15">
        <f>PPUACW!N18-'P45'!N18</f>
        <v>0</v>
      </c>
      <c r="R11" s="15">
        <f>PPUACW!O18-'P45'!O18</f>
        <v>0</v>
      </c>
      <c r="S11" s="15">
        <f>PPUACW!P18-'P45'!P18</f>
        <v>0</v>
      </c>
      <c r="T11" s="15">
        <f>PPUACW!Q18-'P45'!Q18</f>
        <v>0</v>
      </c>
      <c r="U11" s="15">
        <f>PPUACW!R18-'P45'!R18</f>
        <v>0</v>
      </c>
      <c r="V11" s="15">
        <f>PPUACW!S18-'P45'!S18</f>
        <v>0</v>
      </c>
      <c r="W11" s="15">
        <f>PPUACW!T18-'P45'!T18</f>
        <v>0</v>
      </c>
      <c r="X11" s="15">
        <f>PPUACW!U18-'P45'!U18</f>
        <v>0</v>
      </c>
      <c r="Y11" s="15">
        <f>PPUACW!V18-'P45'!V18</f>
        <v>0</v>
      </c>
      <c r="Z11" s="15">
        <f>PPUACW!W18-'P45'!W18</f>
        <v>0</v>
      </c>
    </row>
    <row r="12" spans="2:26" x14ac:dyDescent="0.3">
      <c r="B12" s="31"/>
      <c r="C12" s="11"/>
      <c r="D12" s="11" t="s">
        <v>49</v>
      </c>
      <c r="E12" s="36">
        <f>NPV($E$2,G12:Z12)</f>
        <v>0</v>
      </c>
      <c r="F12" s="32"/>
      <c r="G12" s="15">
        <f>PPUACW!D13-'P45'!D13</f>
        <v>0</v>
      </c>
      <c r="H12" s="15">
        <f>PPUACW!E13-'P45'!E13</f>
        <v>0</v>
      </c>
      <c r="I12" s="15">
        <f>PPUACW!F13-'P45'!F13</f>
        <v>0</v>
      </c>
      <c r="J12" s="15">
        <f>PPUACW!G13-'P45'!G13</f>
        <v>0</v>
      </c>
      <c r="K12" s="15">
        <f>PPUACW!H13-'P45'!H13</f>
        <v>0</v>
      </c>
      <c r="L12" s="15">
        <f>PPUACW!I13-'P45'!I13</f>
        <v>0</v>
      </c>
      <c r="M12" s="15">
        <f>PPUACW!J13-'P45'!J13</f>
        <v>0</v>
      </c>
      <c r="N12" s="15">
        <f>PPUACW!K13-'P45'!K13</f>
        <v>0</v>
      </c>
      <c r="O12" s="15">
        <f>PPUACW!L13-'P45'!L13</f>
        <v>0</v>
      </c>
      <c r="P12" s="15">
        <f>PPUACW!M13-'P45'!M13</f>
        <v>0</v>
      </c>
      <c r="Q12" s="15">
        <f>PPUACW!N13-'P45'!N13</f>
        <v>0</v>
      </c>
      <c r="R12" s="15">
        <f>PPUACW!O13-'P45'!O13</f>
        <v>0</v>
      </c>
      <c r="S12" s="15">
        <f>PPUACW!P13-'P45'!P13</f>
        <v>0</v>
      </c>
      <c r="T12" s="15">
        <f>PPUACW!Q13-'P45'!Q13</f>
        <v>0</v>
      </c>
      <c r="U12" s="15">
        <f>PPUACW!R13-'P45'!R13</f>
        <v>0</v>
      </c>
      <c r="V12" s="15">
        <f>PPUACW!S13-'P45'!S13</f>
        <v>0</v>
      </c>
      <c r="W12" s="15">
        <f>PPUACW!T13-'P45'!T13</f>
        <v>0</v>
      </c>
      <c r="X12" s="15">
        <f>PPUACW!U13-'P45'!U13</f>
        <v>0</v>
      </c>
      <c r="Y12" s="15">
        <f>PPUACW!V13-'P45'!V13</f>
        <v>0</v>
      </c>
      <c r="Z12" s="15">
        <f>PPUACW!W13-'P45'!W13</f>
        <v>0</v>
      </c>
    </row>
    <row r="13" spans="2:26" x14ac:dyDescent="0.3">
      <c r="B13" s="31"/>
      <c r="C13" s="11"/>
      <c r="D13" s="11" t="s">
        <v>50</v>
      </c>
      <c r="E13" s="36">
        <f t="shared" ref="E13:E15" si="0">NPV($E$2,G13:Z13)</f>
        <v>0</v>
      </c>
      <c r="F13" s="32"/>
      <c r="G13" s="15">
        <f>PPUACW!D8-'P45'!D8</f>
        <v>0</v>
      </c>
      <c r="H13" s="15">
        <f>PPUACW!E8-'P45'!E8</f>
        <v>0</v>
      </c>
      <c r="I13" s="15">
        <f>PPUACW!F8-'P45'!F8</f>
        <v>0</v>
      </c>
      <c r="J13" s="15">
        <f>PPUACW!G8-'P45'!G8</f>
        <v>0</v>
      </c>
      <c r="K13" s="15">
        <f>PPUACW!H8-'P45'!H8</f>
        <v>0</v>
      </c>
      <c r="L13" s="15">
        <f>PPUACW!I8-'P45'!I8</f>
        <v>0</v>
      </c>
      <c r="M13" s="15">
        <f>PPUACW!J8-'P45'!J8</f>
        <v>0</v>
      </c>
      <c r="N13" s="15">
        <f>PPUACW!K8-'P45'!K8</f>
        <v>0</v>
      </c>
      <c r="O13" s="15">
        <f>PPUACW!L8-'P45'!L8</f>
        <v>0</v>
      </c>
      <c r="P13" s="15">
        <f>PPUACW!M8-'P45'!M8</f>
        <v>0</v>
      </c>
      <c r="Q13" s="15">
        <f>PPUACW!N8-'P45'!N8</f>
        <v>0</v>
      </c>
      <c r="R13" s="15">
        <f>PPUACW!O8-'P45'!O8</f>
        <v>0</v>
      </c>
      <c r="S13" s="15">
        <f>PPUACW!P8-'P45'!P8</f>
        <v>0</v>
      </c>
      <c r="T13" s="15">
        <f>PPUACW!Q8-'P45'!Q8</f>
        <v>0</v>
      </c>
      <c r="U13" s="15">
        <f>PPUACW!R8-'P45'!R8</f>
        <v>0</v>
      </c>
      <c r="V13" s="15">
        <f>PPUACW!S8-'P45'!S8</f>
        <v>0</v>
      </c>
      <c r="W13" s="15">
        <f>PPUACW!T8-'P45'!T8</f>
        <v>0</v>
      </c>
      <c r="X13" s="15">
        <f>PPUACW!U8-'P45'!U8</f>
        <v>0</v>
      </c>
      <c r="Y13" s="15">
        <f>PPUACW!V8-'P45'!V8</f>
        <v>0</v>
      </c>
      <c r="Z13" s="15">
        <f>PPUACW!W8-'P45'!W8</f>
        <v>0</v>
      </c>
    </row>
    <row r="14" spans="2:26" x14ac:dyDescent="0.3">
      <c r="B14" s="31"/>
      <c r="C14" s="11"/>
      <c r="D14" s="11" t="s">
        <v>47</v>
      </c>
      <c r="E14" s="36">
        <f t="shared" si="0"/>
        <v>0</v>
      </c>
      <c r="F14" s="32"/>
      <c r="G14" s="15">
        <f>PPUACW!D23-'P45'!D23</f>
        <v>0</v>
      </c>
      <c r="H14" s="15">
        <f>PPUACW!E23-'P45'!E23</f>
        <v>0</v>
      </c>
      <c r="I14" s="15">
        <f>PPUACW!F23-'P45'!F23</f>
        <v>0</v>
      </c>
      <c r="J14" s="15">
        <f>PPUACW!G23-'P45'!G23</f>
        <v>0</v>
      </c>
      <c r="K14" s="15">
        <f>PPUACW!H23-'P45'!H23</f>
        <v>0</v>
      </c>
      <c r="L14" s="15">
        <f>PPUACW!I23-'P45'!I23</f>
        <v>0</v>
      </c>
      <c r="M14" s="15">
        <f>PPUACW!J23-'P45'!J23</f>
        <v>0</v>
      </c>
      <c r="N14" s="15">
        <f>PPUACW!K23-'P45'!K23</f>
        <v>0</v>
      </c>
      <c r="O14" s="15">
        <f>PPUACW!L23-'P45'!L23</f>
        <v>0</v>
      </c>
      <c r="P14" s="15">
        <f>PPUACW!M23-'P45'!M23</f>
        <v>0</v>
      </c>
      <c r="Q14" s="15">
        <f>PPUACW!N23-'P45'!N23</f>
        <v>0</v>
      </c>
      <c r="R14" s="15">
        <f>PPUACW!O23-'P45'!O23</f>
        <v>0</v>
      </c>
      <c r="S14" s="15">
        <f>PPUACW!P23-'P45'!P23</f>
        <v>0</v>
      </c>
      <c r="T14" s="15">
        <f>PPUACW!Q23-'P45'!Q23</f>
        <v>0</v>
      </c>
      <c r="U14" s="15">
        <f>PPUACW!R23-'P45'!R23</f>
        <v>0</v>
      </c>
      <c r="V14" s="15">
        <f>PPUACW!S23-'P45'!S23</f>
        <v>0</v>
      </c>
      <c r="W14" s="15">
        <f>PPUACW!T23-'P45'!T23</f>
        <v>0</v>
      </c>
      <c r="X14" s="15">
        <f>PPUACW!U23-'P45'!U23</f>
        <v>0</v>
      </c>
      <c r="Y14" s="15">
        <f>PPUACW!V23-'P45'!V23</f>
        <v>0</v>
      </c>
      <c r="Z14" s="15">
        <f>PPUACW!W23-'P45'!W23</f>
        <v>0</v>
      </c>
    </row>
    <row r="15" spans="2:26" x14ac:dyDescent="0.3">
      <c r="B15" s="31"/>
      <c r="C15" s="19"/>
      <c r="D15" s="19" t="s">
        <v>48</v>
      </c>
      <c r="E15" s="20">
        <f t="shared" si="0"/>
        <v>0</v>
      </c>
      <c r="F15" s="32"/>
      <c r="G15" s="21">
        <f>PPUACW!D27-'P45'!D27</f>
        <v>0</v>
      </c>
      <c r="H15" s="21">
        <f>PPUACW!E27-'P45'!E27</f>
        <v>0</v>
      </c>
      <c r="I15" s="21">
        <f>PPUACW!F27-'P45'!F27</f>
        <v>0</v>
      </c>
      <c r="J15" s="21">
        <f>PPUACW!G27-'P45'!G27</f>
        <v>0</v>
      </c>
      <c r="K15" s="21">
        <f>PPUACW!H27-'P45'!H27</f>
        <v>0</v>
      </c>
      <c r="L15" s="21">
        <f>PPUACW!I27-'P45'!I27</f>
        <v>0</v>
      </c>
      <c r="M15" s="21">
        <f>PPUACW!J27-'P45'!J27</f>
        <v>0</v>
      </c>
      <c r="N15" s="21">
        <f>PPUACW!K27-'P45'!K27</f>
        <v>0</v>
      </c>
      <c r="O15" s="21">
        <f>PPUACW!L27-'P45'!L27</f>
        <v>0</v>
      </c>
      <c r="P15" s="21">
        <f>PPUACW!M27-'P45'!M27</f>
        <v>0</v>
      </c>
      <c r="Q15" s="21">
        <f>PPUACW!N27-'P45'!N27</f>
        <v>0</v>
      </c>
      <c r="R15" s="21">
        <f>PPUACW!O27-'P45'!O27</f>
        <v>0</v>
      </c>
      <c r="S15" s="21">
        <f>PPUACW!P27-'P45'!P27</f>
        <v>0</v>
      </c>
      <c r="T15" s="21">
        <f>PPUACW!Q27-'P45'!Q27</f>
        <v>0</v>
      </c>
      <c r="U15" s="21">
        <f>PPUACW!R27-'P45'!R27</f>
        <v>0</v>
      </c>
      <c r="V15" s="21">
        <f>PPUACW!S27-'P45'!S27</f>
        <v>0</v>
      </c>
      <c r="W15" s="21">
        <f>PPUACW!T27-'P45'!T27</f>
        <v>0</v>
      </c>
      <c r="X15" s="21">
        <f>PPUACW!U27-'P45'!U27</f>
        <v>0</v>
      </c>
      <c r="Y15" s="21">
        <f>PPUACW!V27-'P45'!V27</f>
        <v>0</v>
      </c>
      <c r="Z15" s="21">
        <f>PPUACW!W27-'P45'!W27</f>
        <v>0</v>
      </c>
    </row>
    <row r="16" spans="2:26" x14ac:dyDescent="0.3">
      <c r="B16" s="31"/>
      <c r="C16" s="11"/>
      <c r="D16" s="11" t="s">
        <v>53</v>
      </c>
      <c r="E16" s="36">
        <f>NPV($E$2,G16:Z16)</f>
        <v>0</v>
      </c>
      <c r="F16" s="32"/>
      <c r="G16" s="15">
        <f>SUM(G11:G15)</f>
        <v>0</v>
      </c>
      <c r="H16" s="15">
        <f t="shared" ref="H16:Z16" si="1">SUM(H11:H15)</f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</row>
    <row r="17" spans="2:26" x14ac:dyDescent="0.3">
      <c r="B17" s="31"/>
      <c r="C17" s="11"/>
      <c r="D17" s="11"/>
      <c r="E17" s="36"/>
      <c r="F17" s="32"/>
    </row>
    <row r="18" spans="2:26" x14ac:dyDescent="0.3">
      <c r="B18" s="31"/>
      <c r="C18" s="35" t="s">
        <v>99</v>
      </c>
      <c r="D18" s="11"/>
      <c r="E18" s="45"/>
      <c r="F18" s="32"/>
    </row>
    <row r="19" spans="2:26" x14ac:dyDescent="0.3">
      <c r="B19" s="31"/>
      <c r="C19" s="11"/>
      <c r="D19" s="11" t="s">
        <v>45</v>
      </c>
      <c r="E19" s="36">
        <f t="shared" ref="E19:E29" si="2">NPV($E$2,G19:Z19)</f>
        <v>-22.883327070394134</v>
      </c>
      <c r="F19" s="32"/>
      <c r="G19" s="15">
        <f>(PPUACW!D19-'P45'!D19)+(PPUACW!D52-'P45'!D52)</f>
        <v>4.8000000015235855E-4</v>
      </c>
      <c r="H19" s="15">
        <f>(PPUACW!E19-'P45'!E19)+(PPUACW!E52-'P45'!E52)</f>
        <v>0.41412000000025273</v>
      </c>
      <c r="I19" s="15">
        <f>(PPUACW!F19-'P45'!F19)+(PPUACW!F52-'P45'!F52)</f>
        <v>-2.396900000000187</v>
      </c>
      <c r="J19" s="15">
        <f>(PPUACW!G19-'P45'!G19)+(PPUACW!G52-'P45'!G52)</f>
        <v>-2.761820000000057</v>
      </c>
      <c r="K19" s="15">
        <f>(PPUACW!H19-'P45'!H19)+(PPUACW!H52-'P45'!H52)</f>
        <v>-2.9684400000001006</v>
      </c>
      <c r="L19" s="15">
        <f>(PPUACW!I19-'P45'!I19)+(PPUACW!I52-'P45'!I52)</f>
        <v>-2.5320500000001402</v>
      </c>
      <c r="M19" s="15">
        <f>(PPUACW!J19-'P45'!J19)+(PPUACW!J52-'P45'!J52)</f>
        <v>-2.9627599999998893</v>
      </c>
      <c r="N19" s="15">
        <f>(PPUACW!K19-'P45'!K19)+(PPUACW!K52-'P45'!K52)</f>
        <v>-2.7754300000001422</v>
      </c>
      <c r="O19" s="15">
        <f>(PPUACW!L19-'P45'!L19)+(PPUACW!L52-'P45'!L52)</f>
        <v>-2.2225200000002587</v>
      </c>
      <c r="P19" s="15">
        <f>(PPUACW!M19-'P45'!M19)+(PPUACW!M52-'P45'!M52)</f>
        <v>-2.1476500000001124</v>
      </c>
      <c r="Q19" s="15">
        <f>(PPUACW!N19-'P45'!N19)+(PPUACW!N52-'P45'!N52)</f>
        <v>-3.88670999999988</v>
      </c>
      <c r="R19" s="15">
        <f>(PPUACW!O19-'P45'!O19)+(PPUACW!O52-'P45'!O52)</f>
        <v>-10.69655999999992</v>
      </c>
      <c r="S19" s="15">
        <f>(PPUACW!P19-'P45'!P19)+(PPUACW!P52-'P45'!P52)</f>
        <v>-2.1220900000000142</v>
      </c>
      <c r="T19" s="15">
        <f>(PPUACW!Q19-'P45'!Q19)+(PPUACW!Q52-'P45'!Q52)</f>
        <v>-1.4450800000001891</v>
      </c>
      <c r="U19" s="15">
        <f>(PPUACW!R19-'P45'!R19)+(PPUACW!R52-'P45'!R52)</f>
        <v>-1.0347999999998478</v>
      </c>
      <c r="V19" s="15">
        <f>(PPUACW!S19-'P45'!S19)+(PPUACW!S52-'P45'!S52)</f>
        <v>-0.58611999999993714</v>
      </c>
      <c r="W19" s="15">
        <f>(PPUACW!T19-'P45'!T19)+(PPUACW!T52-'P45'!T52)</f>
        <v>-2.0138600000000224</v>
      </c>
      <c r="X19" s="15">
        <f>(PPUACW!U19-'P45'!U19)+(PPUACW!U52-'P45'!U52)</f>
        <v>-0.35859000000004926</v>
      </c>
      <c r="Y19" s="15">
        <f>(PPUACW!V19-'P45'!V19)+(PPUACW!V52-'P45'!V52)</f>
        <v>0.40424000000029991</v>
      </c>
      <c r="Z19" s="15">
        <f>(PPUACW!W19-'P45'!W19)+(PPUACW!W52-'P45'!W52)</f>
        <v>-0.86219999999968877</v>
      </c>
    </row>
    <row r="20" spans="2:26" x14ac:dyDescent="0.3">
      <c r="B20" s="31"/>
      <c r="C20" s="11"/>
      <c r="D20" s="11" t="s">
        <v>49</v>
      </c>
      <c r="E20" s="36">
        <f t="shared" si="2"/>
        <v>3.6042223948897716</v>
      </c>
      <c r="F20" s="32"/>
      <c r="G20" s="15">
        <f>(PPUACW!D14-'P45'!D14)+(PPUACW!D47-'P45'!D47)</f>
        <v>0</v>
      </c>
      <c r="H20" s="15">
        <f>(PPUACW!E14-'P45'!E14)+(PPUACW!E47-'P45'!E47)</f>
        <v>0</v>
      </c>
      <c r="I20" s="15">
        <f>(PPUACW!F14-'P45'!F14)+(PPUACW!F47-'P45'!F47)</f>
        <v>0</v>
      </c>
      <c r="J20" s="15">
        <f>(PPUACW!G14-'P45'!G14)+(PPUACW!G47-'P45'!G47)</f>
        <v>0</v>
      </c>
      <c r="K20" s="15">
        <f>(PPUACW!H14-'P45'!H14)+(PPUACW!H47-'P45'!H47)</f>
        <v>0</v>
      </c>
      <c r="L20" s="15">
        <f>(PPUACW!I14-'P45'!I14)+(PPUACW!I47-'P45'!I47)</f>
        <v>0</v>
      </c>
      <c r="M20" s="15">
        <f>(PPUACW!J14-'P45'!J14)+(PPUACW!J47-'P45'!J47)</f>
        <v>0</v>
      </c>
      <c r="N20" s="15">
        <f>(PPUACW!K14-'P45'!K14)+(PPUACW!K47-'P45'!K47)</f>
        <v>0</v>
      </c>
      <c r="O20" s="15">
        <f>(PPUACW!L14-'P45'!L14)+(PPUACW!L47-'P45'!L47)</f>
        <v>0</v>
      </c>
      <c r="P20" s="15">
        <f>(PPUACW!M14-'P45'!M14)+(PPUACW!M47-'P45'!M47)</f>
        <v>1.0999999999967258E-2</v>
      </c>
      <c r="Q20" s="15">
        <f>(PPUACW!N14-'P45'!N14)+(PPUACW!N47-'P45'!N47)</f>
        <v>5.174311686554006</v>
      </c>
      <c r="R20" s="15">
        <f>(PPUACW!O14-'P45'!O14)+(PPUACW!O47-'P45'!O47)</f>
        <v>-11.652119286561856</v>
      </c>
      <c r="S20" s="15">
        <f>(PPUACW!P14-'P45'!P14)+(PPUACW!P47-'P45'!P47)</f>
        <v>3.3000000000356522E-2</v>
      </c>
      <c r="T20" s="15">
        <f>(PPUACW!Q14-'P45'!Q14)+(PPUACW!Q47-'P45'!Q47)</f>
        <v>2.6229442223614114</v>
      </c>
      <c r="U20" s="15">
        <f>(PPUACW!R14-'P45'!R14)+(PPUACW!R47-'P45'!R47)</f>
        <v>2.687404150631437</v>
      </c>
      <c r="V20" s="15">
        <f>(PPUACW!S14-'P45'!S14)+(PPUACW!S47-'P45'!S47)</f>
        <v>2.7463989652655982</v>
      </c>
      <c r="W20" s="15">
        <f>(PPUACW!T14-'P45'!T14)+(PPUACW!T47-'P45'!T47)</f>
        <v>2.8089408616738183</v>
      </c>
      <c r="X20" s="15">
        <f>(PPUACW!U14-'P45'!U14)+(PPUACW!U47-'P45'!U47)</f>
        <v>2.8750423133201366</v>
      </c>
      <c r="Y20" s="15">
        <f>(PPUACW!V14-'P45'!V14)+(PPUACW!V47-'P45'!V47)</f>
        <v>2.9367160780634549</v>
      </c>
      <c r="Z20" s="15">
        <f>(PPUACW!W14-'P45'!W14)+(PPUACW!W47-'P45'!W47)</f>
        <v>2.9949752046431968</v>
      </c>
    </row>
    <row r="21" spans="2:26" x14ac:dyDescent="0.3">
      <c r="B21" s="31"/>
      <c r="C21" s="11"/>
      <c r="D21" s="11" t="s">
        <v>50</v>
      </c>
      <c r="E21" s="36">
        <f t="shared" si="2"/>
        <v>-1.0114564467146958</v>
      </c>
      <c r="F21" s="32"/>
      <c r="G21" s="15">
        <f>((PPUACW!D32+PPUACW!D36)-('P45'!D32+'P45'!D36))-(PPUACW!D8-'P45'!D8)</f>
        <v>9.9999999996214228E-6</v>
      </c>
      <c r="H21" s="15">
        <f>((PPUACW!E32+PPUACW!E36)-('P45'!E32+'P45'!E36))-(PPUACW!E8-'P45'!E8)</f>
        <v>3.0000000000001137E-3</v>
      </c>
      <c r="I21" s="15">
        <f>((PPUACW!F32+PPUACW!F36)-('P45'!F32+'P45'!F36))-(PPUACW!F8-'P45'!F8)</f>
        <v>-2.9125389136694935E-2</v>
      </c>
      <c r="J21" s="15">
        <f>((PPUACW!G32+PPUACW!G36)-('P45'!G32+'P45'!G36))-(PPUACW!G8-'P45'!G8)</f>
        <v>-3.5434187297294528E-2</v>
      </c>
      <c r="K21" s="15">
        <f>((PPUACW!H32+PPUACW!H36)-('P45'!H32+'P45'!H36))-(PPUACW!H8-'P45'!H8)</f>
        <v>-3.9639514205386917E-2</v>
      </c>
      <c r="L21" s="15">
        <f>((PPUACW!I32+PPUACW!I36)-('P45'!I32+'P45'!I36))-(PPUACW!I8-'P45'!I8)</f>
        <v>-2.0181619384942451E-2</v>
      </c>
      <c r="M21" s="15">
        <f>((PPUACW!J32+PPUACW!J36)-('P45'!J32+'P45'!J36))-(PPUACW!J8-'P45'!J8)</f>
        <v>-3.3112257088374619E-2</v>
      </c>
      <c r="N21" s="15">
        <f>((PPUACW!K32+PPUACW!K36)-('P45'!K32+'P45'!K36))-(PPUACW!K8-'P45'!K8)</f>
        <v>-2.7446469398340057E-2</v>
      </c>
      <c r="O21" s="15">
        <f>((PPUACW!L32+PPUACW!L36)-('P45'!L32+'P45'!L36))-(PPUACW!L8-'P45'!L8)</f>
        <v>6.5897354281378995E-3</v>
      </c>
      <c r="P21" s="15">
        <f>((PPUACW!M32+PPUACW!M36)-('P45'!M32+'P45'!M36))-(PPUACW!M8-'P45'!M8)</f>
        <v>-3.8392531967790688E-2</v>
      </c>
      <c r="Q21" s="15">
        <f>((PPUACW!N32+PPUACW!N36)-('P45'!N32+'P45'!N36))-(PPUACW!N8-'P45'!N8)</f>
        <v>-0.16134684844799274</v>
      </c>
      <c r="R21" s="15">
        <f>((PPUACW!O32+PPUACW!O36)-('P45'!O32+'P45'!O36))-(PPUACW!O8-'P45'!O8)</f>
        <v>-2.4725552908578443</v>
      </c>
      <c r="S21" s="15">
        <f>((PPUACW!P32+PPUACW!P36)-('P45'!P32+'P45'!P36))-(PPUACW!P8-'P45'!P8)</f>
        <v>9.4077451158380399E-2</v>
      </c>
      <c r="T21" s="15">
        <f>((PPUACW!Q32+PPUACW!Q36)-('P45'!Q32+'P45'!Q36))-(PPUACW!Q8-'P45'!Q8)</f>
        <v>6.4114474938399724E-2</v>
      </c>
      <c r="U21" s="15">
        <f>((PPUACW!R32+PPUACW!R36)-('P45'!R32+'P45'!R36))-(PPUACW!R8-'P45'!R8)</f>
        <v>9.1000145816533262E-2</v>
      </c>
      <c r="V21" s="15">
        <f>((PPUACW!S32+PPUACW!S36)-('P45'!S32+'P45'!S36))-(PPUACW!S8-'P45'!S8)</f>
        <v>0.23386470718762808</v>
      </c>
      <c r="W21" s="15">
        <f>((PPUACW!T32+PPUACW!T36)-('P45'!T32+'P45'!T36))-(PPUACW!T8-'P45'!T8)</f>
        <v>8.2288567569076321E-2</v>
      </c>
      <c r="X21" s="15">
        <f>((PPUACW!U32+PPUACW!U36)-('P45'!U32+'P45'!U36))-(PPUACW!U8-'P45'!U8)</f>
        <v>0.14319874617509143</v>
      </c>
      <c r="Y21" s="15">
        <f>((PPUACW!V32+PPUACW!V36)-('P45'!V32+'P45'!V36))-(PPUACW!V8-'P45'!V8)</f>
        <v>0.27542437458119906</v>
      </c>
      <c r="Z21" s="15">
        <f>((PPUACW!W32+PPUACW!W36)-('P45'!W32+'P45'!W36))-(PPUACW!W8-'P45'!W8)</f>
        <v>-3.0625701140671424E-2</v>
      </c>
    </row>
    <row r="22" spans="2:26" x14ac:dyDescent="0.3">
      <c r="B22" s="31"/>
      <c r="C22" s="11"/>
      <c r="D22" s="11" t="s">
        <v>47</v>
      </c>
      <c r="E22" s="36">
        <f t="shared" si="2"/>
        <v>0</v>
      </c>
      <c r="F22" s="32"/>
      <c r="G22" s="46">
        <f>(PPUACW!D24-'P45'!D24)+(PPUACW!D64-'P45'!D64)</f>
        <v>0</v>
      </c>
      <c r="H22" s="46">
        <f>(PPUACW!E24-'P45'!E24)+(PPUACW!E64-'P45'!E64)</f>
        <v>0</v>
      </c>
      <c r="I22" s="46">
        <f>(PPUACW!F24-'P45'!F24)+(PPUACW!F64-'P45'!F64)</f>
        <v>0</v>
      </c>
      <c r="J22" s="46">
        <f>(PPUACW!G24-'P45'!G24)+(PPUACW!G64-'P45'!G64)</f>
        <v>0</v>
      </c>
      <c r="K22" s="46">
        <f>(PPUACW!H24-'P45'!H24)+(PPUACW!H64-'P45'!H64)</f>
        <v>0</v>
      </c>
      <c r="L22" s="46">
        <f>(PPUACW!I24-'P45'!I24)+(PPUACW!I64-'P45'!I64)</f>
        <v>0</v>
      </c>
      <c r="M22" s="46">
        <f>(PPUACW!J24-'P45'!J24)+(PPUACW!J64-'P45'!J64)</f>
        <v>0</v>
      </c>
      <c r="N22" s="46">
        <f>(PPUACW!K24-'P45'!K24)+(PPUACW!K64-'P45'!K64)</f>
        <v>0</v>
      </c>
      <c r="O22" s="46">
        <f>(PPUACW!L24-'P45'!L24)+(PPUACW!L64-'P45'!L64)</f>
        <v>0</v>
      </c>
      <c r="P22" s="46">
        <f>(PPUACW!M24-'P45'!M24)+(PPUACW!M64-'P45'!M64)</f>
        <v>0</v>
      </c>
      <c r="Q22" s="46">
        <f>(PPUACW!N24-'P45'!N24)+(PPUACW!N64-'P45'!N64)</f>
        <v>0</v>
      </c>
      <c r="R22" s="46">
        <f>(PPUACW!O24-'P45'!O24)+(PPUACW!O64-'P45'!O64)</f>
        <v>0</v>
      </c>
      <c r="S22" s="46">
        <f>(PPUACW!P24-'P45'!P24)+(PPUACW!P64-'P45'!P64)</f>
        <v>0</v>
      </c>
      <c r="T22" s="46">
        <f>(PPUACW!Q24-'P45'!Q24)+(PPUACW!Q64-'P45'!Q64)</f>
        <v>0</v>
      </c>
      <c r="U22" s="46">
        <f>(PPUACW!R24-'P45'!R24)+(PPUACW!R64-'P45'!R64)</f>
        <v>0</v>
      </c>
      <c r="V22" s="46">
        <f>(PPUACW!S24-'P45'!S24)+(PPUACW!S64-'P45'!S64)</f>
        <v>0</v>
      </c>
      <c r="W22" s="46">
        <f>(PPUACW!T24-'P45'!T24)+(PPUACW!T64-'P45'!T64)</f>
        <v>0</v>
      </c>
      <c r="X22" s="46">
        <f>(PPUACW!U24-'P45'!U24)+(PPUACW!U64-'P45'!U64)</f>
        <v>0</v>
      </c>
      <c r="Y22" s="46">
        <f>(PPUACW!V24-'P45'!V24)+(PPUACW!V64-'P45'!V64)</f>
        <v>0</v>
      </c>
      <c r="Z22" s="46">
        <f>(PPUACW!W24-'P45'!W24)+(PPUACW!W64-'P45'!W64)</f>
        <v>0</v>
      </c>
    </row>
    <row r="23" spans="2:26" x14ac:dyDescent="0.3">
      <c r="B23" s="31"/>
      <c r="C23" s="11"/>
      <c r="D23" s="11" t="s">
        <v>51</v>
      </c>
      <c r="E23" s="36">
        <f>NPV($E$2,G23:Z23)</f>
        <v>-30.191000795600029</v>
      </c>
      <c r="F23" s="32"/>
      <c r="G23" s="15">
        <f>PPUACW!D59-'P45'!D59</f>
        <v>0</v>
      </c>
      <c r="H23" s="15">
        <f>PPUACW!E59-'P45'!E59</f>
        <v>-1.2545000000000002</v>
      </c>
      <c r="I23" s="15">
        <f>PPUACW!F59-'P45'!F59</f>
        <v>-1.2456599999999938</v>
      </c>
      <c r="J23" s="15">
        <f>PPUACW!G59-'P45'!G59</f>
        <v>-1.4564800000000062</v>
      </c>
      <c r="K23" s="15">
        <f>PPUACW!H59-'P45'!H59</f>
        <v>-1.7420399999999958</v>
      </c>
      <c r="L23" s="15">
        <f>PPUACW!I59-'P45'!I59</f>
        <v>-2.2393700000000152</v>
      </c>
      <c r="M23" s="15">
        <f>PPUACW!J59-'P45'!J59</f>
        <v>-2.2807799999999787</v>
      </c>
      <c r="N23" s="15">
        <f>PPUACW!K59-'P45'!K59</f>
        <v>-2.35808999999999</v>
      </c>
      <c r="O23" s="15">
        <f>PPUACW!L59-'P45'!L59</f>
        <v>-3.05628999999999</v>
      </c>
      <c r="P23" s="15">
        <f>PPUACW!M59-'P45'!M59</f>
        <v>-3.2555399999999821</v>
      </c>
      <c r="Q23" s="15">
        <f>PPUACW!N59-'P45'!N59</f>
        <v>-3.4040400000000091</v>
      </c>
      <c r="R23" s="15">
        <f>PPUACW!O59-'P45'!O59</f>
        <v>-3.6659199999999998</v>
      </c>
      <c r="S23" s="15">
        <f>PPUACW!P59-'P45'!P59</f>
        <v>-3.7260700000000213</v>
      </c>
      <c r="T23" s="15">
        <f>PPUACW!Q59-'P45'!Q59</f>
        <v>-5.2265999999999906</v>
      </c>
      <c r="U23" s="15">
        <f>PPUACW!R59-'P45'!R59</f>
        <v>-5.530330000000049</v>
      </c>
      <c r="V23" s="15">
        <f>PPUACW!S59-'P45'!S59</f>
        <v>-5.8899800000000084</v>
      </c>
      <c r="W23" s="15">
        <f>PPUACW!T59-'P45'!T59</f>
        <v>-5.8517700000000445</v>
      </c>
      <c r="X23" s="15">
        <f>PPUACW!U59-'P45'!U59</f>
        <v>-5.8957399999999893</v>
      </c>
      <c r="Y23" s="15">
        <f>PPUACW!V59-'P45'!V59</f>
        <v>-6.3954299999999193</v>
      </c>
      <c r="Z23" s="15">
        <f>PPUACW!W59-'P45'!W59</f>
        <v>-6.4740800000000149</v>
      </c>
    </row>
    <row r="24" spans="2:26" x14ac:dyDescent="0.3">
      <c r="B24" s="31"/>
      <c r="C24" s="11"/>
      <c r="D24" s="11" t="s">
        <v>46</v>
      </c>
      <c r="E24" s="36">
        <f t="shared" si="2"/>
        <v>0.64919080095576465</v>
      </c>
      <c r="F24" s="32"/>
      <c r="G24" s="15">
        <f>PPUACW!D31-'P45'!D31</f>
        <v>-1.3999999998759449E-4</v>
      </c>
      <c r="H24" s="15">
        <f>PPUACW!E31-'P45'!E31</f>
        <v>8.3000000000765795E-4</v>
      </c>
      <c r="I24" s="15">
        <f>PPUACW!F31-'P45'!F31</f>
        <v>0.15716999999994385</v>
      </c>
      <c r="J24" s="15">
        <f>PPUACW!G31-'P45'!G31</f>
        <v>0.14029000000000735</v>
      </c>
      <c r="K24" s="15">
        <f>PPUACW!H31-'P45'!H31</f>
        <v>0.15811000000002196</v>
      </c>
      <c r="L24" s="15">
        <f>PPUACW!I31-'P45'!I31</f>
        <v>0.2312000000000296</v>
      </c>
      <c r="M24" s="15">
        <f>PPUACW!J31-'P45'!J31</f>
        <v>0.19369000000000369</v>
      </c>
      <c r="N24" s="15">
        <f>PPUACW!K31-'P45'!K31</f>
        <v>0.10830999999990354</v>
      </c>
      <c r="O24" s="15">
        <f>PPUACW!L31-'P45'!L31</f>
        <v>0.11463999999998009</v>
      </c>
      <c r="P24" s="15">
        <f>PPUACW!M31-'P45'!M31</f>
        <v>-3.9800000000127511E-3</v>
      </c>
      <c r="Q24" s="15">
        <f>PPUACW!N31-'P45'!N31</f>
        <v>0.4718599999999924</v>
      </c>
      <c r="R24" s="15">
        <f>PPUACW!O31-'P45'!O31</f>
        <v>0.25808999999992466</v>
      </c>
      <c r="S24" s="15">
        <f>PPUACW!P31-'P45'!P31</f>
        <v>-0.27042000000000144</v>
      </c>
      <c r="T24" s="15">
        <f>PPUACW!Q31-'P45'!Q31</f>
        <v>-0.15377999999999759</v>
      </c>
      <c r="U24" s="15">
        <f>PPUACW!R31-'P45'!R31</f>
        <v>-0.32283000000001039</v>
      </c>
      <c r="V24" s="15">
        <f>PPUACW!S31-'P45'!S31</f>
        <v>-7.9999999999984084E-2</v>
      </c>
      <c r="W24" s="15">
        <f>PPUACW!T31-'P45'!T31</f>
        <v>-8.7610000000012178E-2</v>
      </c>
      <c r="X24" s="15">
        <f>PPUACW!U31-'P45'!U31</f>
        <v>1.5200000000021419E-2</v>
      </c>
      <c r="Y24" s="15">
        <f>PPUACW!V31-'P45'!V31</f>
        <v>-7.4199999999990496E-2</v>
      </c>
      <c r="Z24" s="15">
        <f>PPUACW!W31-'P45'!W31</f>
        <v>-0.29976999999999521</v>
      </c>
    </row>
    <row r="25" spans="2:26" x14ac:dyDescent="0.3">
      <c r="B25" s="31"/>
      <c r="C25" s="11"/>
      <c r="D25" s="11" t="s">
        <v>42</v>
      </c>
      <c r="E25" s="36">
        <f t="shared" si="2"/>
        <v>-8.4067478540413347</v>
      </c>
      <c r="F25" s="32"/>
      <c r="G25" s="15">
        <f>PPUACW!D67-'P45'!D67</f>
        <v>-2.6000000001147328E-4</v>
      </c>
      <c r="H25" s="15">
        <f>PPUACW!E67-'P45'!E67</f>
        <v>0.15418999999999983</v>
      </c>
      <c r="I25" s="15">
        <f>PPUACW!F67-'P45'!F67</f>
        <v>-0.54340000000001254</v>
      </c>
      <c r="J25" s="15">
        <f>PPUACW!G67-'P45'!G67</f>
        <v>-0.49754000000000076</v>
      </c>
      <c r="K25" s="15">
        <f>PPUACW!H67-'P45'!H67</f>
        <v>-0.38226000000000937</v>
      </c>
      <c r="L25" s="15">
        <f>PPUACW!I67-'P45'!I67</f>
        <v>-0.34027000000000029</v>
      </c>
      <c r="M25" s="15">
        <f>PPUACW!J67-'P45'!J67</f>
        <v>-0.30944999999999823</v>
      </c>
      <c r="N25" s="15">
        <f>PPUACW!K67-'P45'!K67</f>
        <v>-0.38390000000000057</v>
      </c>
      <c r="O25" s="15">
        <f>PPUACW!L67-'P45'!L67</f>
        <v>-0.44154000000000693</v>
      </c>
      <c r="P25" s="15">
        <f>PPUACW!M67-'P45'!M67</f>
        <v>-1.2058799999999934</v>
      </c>
      <c r="Q25" s="15">
        <f>PPUACW!N67-'P45'!N67</f>
        <v>-2.301230000000011</v>
      </c>
      <c r="R25" s="15">
        <f>PPUACW!O67-'P45'!O67</f>
        <v>3.1246900000000082</v>
      </c>
      <c r="S25" s="15">
        <f>PPUACW!P67-'P45'!P67</f>
        <v>-1.0446600000000146</v>
      </c>
      <c r="T25" s="15">
        <f>PPUACW!Q67-'P45'!Q67</f>
        <v>-1.5534599999999941</v>
      </c>
      <c r="U25" s="15">
        <f>PPUACW!R67-'P45'!R67</f>
        <v>-2.0027699999999982</v>
      </c>
      <c r="V25" s="15">
        <f>PPUACW!S67-'P45'!S67</f>
        <v>-2.2948399999999936</v>
      </c>
      <c r="W25" s="15">
        <f>PPUACW!T67-'P45'!T67</f>
        <v>-2.3754700000000071</v>
      </c>
      <c r="X25" s="15">
        <f>PPUACW!U67-'P45'!U67</f>
        <v>-2.6746999999999872</v>
      </c>
      <c r="Y25" s="15">
        <f>PPUACW!V67-'P45'!V67</f>
        <v>-2.9711500000000086</v>
      </c>
      <c r="Z25" s="15">
        <f>PPUACW!W67-'P45'!W67</f>
        <v>-4.8420099999999877</v>
      </c>
    </row>
    <row r="26" spans="2:26" x14ac:dyDescent="0.3">
      <c r="B26" s="31"/>
      <c r="C26" s="11"/>
      <c r="D26" s="11" t="s">
        <v>43</v>
      </c>
      <c r="E26" s="36">
        <f t="shared" si="2"/>
        <v>-4.3378050994043145</v>
      </c>
      <c r="F26" s="32"/>
      <c r="G26" s="15">
        <f>PPUACW!D68-'P45'!D68</f>
        <v>-2.4000000001933586E-4</v>
      </c>
      <c r="H26" s="15">
        <f>PPUACW!E68-'P45'!E68</f>
        <v>5.3510000000017044E-2</v>
      </c>
      <c r="I26" s="15">
        <f>PPUACW!F68-'P45'!F68</f>
        <v>-0.20391000000000759</v>
      </c>
      <c r="J26" s="15">
        <f>PPUACW!G68-'P45'!G68</f>
        <v>-0.15467999999998483</v>
      </c>
      <c r="K26" s="15">
        <f>PPUACW!H68-'P45'!H68</f>
        <v>-9.26000000000613E-2</v>
      </c>
      <c r="L26" s="15">
        <f>PPUACW!I68-'P45'!I68</f>
        <v>-3.3869999999922129E-2</v>
      </c>
      <c r="M26" s="15">
        <f>PPUACW!J68-'P45'!J68</f>
        <v>-0.22437999999999647</v>
      </c>
      <c r="N26" s="15">
        <f>PPUACW!K68-'P45'!K68</f>
        <v>-0.28217000000006465</v>
      </c>
      <c r="O26" s="15">
        <f>PPUACW!L68-'P45'!L68</f>
        <v>-0.12629999999995789</v>
      </c>
      <c r="P26" s="15">
        <f>PPUACW!M68-'P45'!M68</f>
        <v>-0.67902000000009366</v>
      </c>
      <c r="Q26" s="15">
        <f>PPUACW!N68-'P45'!N68</f>
        <v>-1.5112600000000498</v>
      </c>
      <c r="R26" s="15">
        <f>PPUACW!O68-'P45'!O68</f>
        <v>2.8077200000000175</v>
      </c>
      <c r="S26" s="15">
        <f>PPUACW!P68-'P45'!P68</f>
        <v>-0.96420000000011896</v>
      </c>
      <c r="T26" s="15">
        <f>PPUACW!Q68-'P45'!Q68</f>
        <v>-0.95542999999986478</v>
      </c>
      <c r="U26" s="15">
        <f>PPUACW!R68-'P45'!R68</f>
        <v>-0.92554999999993015</v>
      </c>
      <c r="V26" s="15">
        <f>PPUACW!S68-'P45'!S68</f>
        <v>-1.101099999999974</v>
      </c>
      <c r="W26" s="15">
        <f>PPUACW!T68-'P45'!T68</f>
        <v>-1.8056600000001026</v>
      </c>
      <c r="X26" s="15">
        <f>PPUACW!U68-'P45'!U68</f>
        <v>-2.8883099999999331</v>
      </c>
      <c r="Y26" s="15">
        <f>PPUACW!V68-'P45'!V68</f>
        <v>-1.5372099999999591</v>
      </c>
      <c r="Z26" s="15">
        <f>PPUACW!W68-'P45'!W68</f>
        <v>-1.7164999999999964</v>
      </c>
    </row>
    <row r="27" spans="2:26" x14ac:dyDescent="0.3">
      <c r="B27" s="31"/>
      <c r="C27" s="11"/>
      <c r="D27" s="11" t="s">
        <v>44</v>
      </c>
      <c r="E27" s="36">
        <f t="shared" si="2"/>
        <v>-2.38824004677191</v>
      </c>
      <c r="F27" s="32"/>
      <c r="G27" s="15">
        <f>PPUACW!D33-'P45'!D33</f>
        <v>0</v>
      </c>
      <c r="H27" s="15">
        <f>PPUACW!E33-'P45'!E33</f>
        <v>5.8402431666667587E-3</v>
      </c>
      <c r="I27" s="15">
        <f>PPUACW!F33-'P45'!F33</f>
        <v>-5.7005299191665859E-3</v>
      </c>
      <c r="J27" s="15">
        <f>PPUACW!G33-'P45'!G33</f>
        <v>-2.3259999999999614E-2</v>
      </c>
      <c r="K27" s="15">
        <f>PPUACW!H33-'P45'!H33</f>
        <v>6.6246734200000601E-3</v>
      </c>
      <c r="L27" s="15">
        <f>PPUACW!I33-'P45'!I33</f>
        <v>6.3169142572218756E-3</v>
      </c>
      <c r="M27" s="15">
        <f>PPUACW!J33-'P45'!J33</f>
        <v>-1.9549951267214982E-2</v>
      </c>
      <c r="N27" s="15">
        <f>PPUACW!K33-'P45'!K33</f>
        <v>9.3408020118855573E-4</v>
      </c>
      <c r="O27" s="15">
        <f>PPUACW!L33-'P45'!L33</f>
        <v>-1.5808481133183602E-2</v>
      </c>
      <c r="P27" s="15">
        <f>PPUACW!M33-'P45'!M33</f>
        <v>-7.739886435442267E-2</v>
      </c>
      <c r="Q27" s="15">
        <f>PPUACW!N33-'P45'!N33</f>
        <v>-0.61666086339340298</v>
      </c>
      <c r="R27" s="15">
        <f>PPUACW!O33-'P45'!O33</f>
        <v>0.20794456832011721</v>
      </c>
      <c r="S27" s="15">
        <f>PPUACW!P33-'P45'!P33</f>
        <v>-0.1958784830755908</v>
      </c>
      <c r="T27" s="15">
        <f>PPUACW!Q33-'P45'!Q33</f>
        <v>-0.37470244061524038</v>
      </c>
      <c r="U27" s="15">
        <f>PPUACW!R33-'P45'!R33</f>
        <v>-0.22873723646916266</v>
      </c>
      <c r="V27" s="15">
        <f>PPUACW!S33-'P45'!S33</f>
        <v>-0.24114213804191431</v>
      </c>
      <c r="W27" s="15">
        <f>PPUACW!T33-'P45'!T33</f>
        <v>-0.2785705413606312</v>
      </c>
      <c r="X27" s="15">
        <f>PPUACW!U33-'P45'!U33</f>
        <v>0.25845462534208874</v>
      </c>
      <c r="Y27" s="15">
        <f>PPUACW!V33-'P45'!V33</f>
        <v>-2.6474058928319271</v>
      </c>
      <c r="Z27" s="15">
        <f>PPUACW!W33-'P45'!W33</f>
        <v>-3.6898113562349337</v>
      </c>
    </row>
    <row r="28" spans="2:26" x14ac:dyDescent="0.3">
      <c r="B28" s="31"/>
      <c r="C28" s="11"/>
      <c r="D28" s="11" t="s">
        <v>37</v>
      </c>
      <c r="E28" s="36">
        <f t="shared" si="2"/>
        <v>0</v>
      </c>
      <c r="F28" s="32"/>
      <c r="G28" s="15">
        <f>PPUACW!D74-'P45'!D74</f>
        <v>0</v>
      </c>
      <c r="H28" s="15">
        <f>PPUACW!E74-'P45'!E74</f>
        <v>0</v>
      </c>
      <c r="I28" s="15">
        <f>PPUACW!F74-'P45'!F74</f>
        <v>0</v>
      </c>
      <c r="J28" s="15">
        <f>PPUACW!G74-'P45'!G74</f>
        <v>0</v>
      </c>
      <c r="K28" s="15">
        <f>PPUACW!H74-'P45'!H74</f>
        <v>0</v>
      </c>
      <c r="L28" s="15">
        <f>PPUACW!I74-'P45'!I74</f>
        <v>0</v>
      </c>
      <c r="M28" s="15">
        <f>PPUACW!J74-'P45'!J74</f>
        <v>0</v>
      </c>
      <c r="N28" s="15">
        <f>PPUACW!K74-'P45'!K74</f>
        <v>0</v>
      </c>
      <c r="O28" s="15">
        <f>PPUACW!L74-'P45'!L74</f>
        <v>0</v>
      </c>
      <c r="P28" s="15">
        <f>PPUACW!M74-'P45'!M74</f>
        <v>0</v>
      </c>
      <c r="Q28" s="15">
        <f>PPUACW!N74-'P45'!N74</f>
        <v>0</v>
      </c>
      <c r="R28" s="15">
        <f>PPUACW!O74-'P45'!O74</f>
        <v>0</v>
      </c>
      <c r="S28" s="15">
        <f>PPUACW!P74-'P45'!P74</f>
        <v>0</v>
      </c>
      <c r="T28" s="15">
        <f>PPUACW!Q74-'P45'!Q74</f>
        <v>0</v>
      </c>
      <c r="U28" s="15">
        <f>PPUACW!R74-'P45'!R74</f>
        <v>0</v>
      </c>
      <c r="V28" s="15">
        <f>PPUACW!S74-'P45'!S74</f>
        <v>0</v>
      </c>
      <c r="W28" s="15">
        <f>PPUACW!T74-'P45'!T74</f>
        <v>0</v>
      </c>
      <c r="X28" s="15">
        <f>PPUACW!U74-'P45'!U74</f>
        <v>0</v>
      </c>
      <c r="Y28" s="15">
        <f>PPUACW!V74-'P45'!V74</f>
        <v>0</v>
      </c>
      <c r="Z28" s="15">
        <f>PPUACW!W74-'P45'!W74</f>
        <v>0</v>
      </c>
    </row>
    <row r="29" spans="2:26" x14ac:dyDescent="0.3">
      <c r="B29" s="31"/>
      <c r="C29" s="11"/>
      <c r="D29" s="41" t="s">
        <v>38</v>
      </c>
      <c r="E29" s="42">
        <f t="shared" si="2"/>
        <v>0</v>
      </c>
      <c r="F29" s="43"/>
      <c r="G29" s="44">
        <f>PPUACW!D73-'P45'!D73</f>
        <v>0</v>
      </c>
      <c r="H29" s="44">
        <f>PPUACW!E73-'P45'!E73</f>
        <v>0</v>
      </c>
      <c r="I29" s="44">
        <f>PPUACW!F73-'P45'!F73</f>
        <v>0</v>
      </c>
      <c r="J29" s="44">
        <f>PPUACW!G73-'P45'!G73</f>
        <v>0</v>
      </c>
      <c r="K29" s="44">
        <f>PPUACW!H73-'P45'!H73</f>
        <v>0</v>
      </c>
      <c r="L29" s="44">
        <f>PPUACW!I73-'P45'!I73</f>
        <v>0</v>
      </c>
      <c r="M29" s="44">
        <f>PPUACW!J73-'P45'!J73</f>
        <v>0</v>
      </c>
      <c r="N29" s="44">
        <f>PPUACW!K73-'P45'!K73</f>
        <v>0</v>
      </c>
      <c r="O29" s="44">
        <f>PPUACW!L73-'P45'!L73</f>
        <v>0</v>
      </c>
      <c r="P29" s="44">
        <f>PPUACW!M73-'P45'!M73</f>
        <v>0</v>
      </c>
      <c r="Q29" s="44">
        <f>PPUACW!N73-'P45'!N73</f>
        <v>0</v>
      </c>
      <c r="R29" s="44">
        <f>PPUACW!O73-'P45'!O73</f>
        <v>0</v>
      </c>
      <c r="S29" s="44">
        <f>PPUACW!P73-'P45'!P73</f>
        <v>0</v>
      </c>
      <c r="T29" s="44">
        <f>PPUACW!Q73-'P45'!Q73</f>
        <v>0</v>
      </c>
      <c r="U29" s="44">
        <f>PPUACW!R73-'P45'!R73</f>
        <v>0</v>
      </c>
      <c r="V29" s="44">
        <f>PPUACW!S73-'P45'!S73</f>
        <v>0</v>
      </c>
      <c r="W29" s="44">
        <f>PPUACW!T73-'P45'!T73</f>
        <v>0</v>
      </c>
      <c r="X29" s="44">
        <f>PPUACW!U73-'P45'!U73</f>
        <v>0</v>
      </c>
      <c r="Y29" s="44">
        <f>PPUACW!V73-'P45'!V73</f>
        <v>0</v>
      </c>
      <c r="Z29" s="44">
        <f>PPUACW!W73-'P45'!W73</f>
        <v>0</v>
      </c>
    </row>
    <row r="30" spans="2:26" x14ac:dyDescent="0.3">
      <c r="B30" s="31"/>
      <c r="C30" s="11"/>
      <c r="D30" s="25" t="s">
        <v>39</v>
      </c>
      <c r="E30" s="36">
        <f>SUM(E19:E29)</f>
        <v>-64.965164117080889</v>
      </c>
      <c r="F30" s="32"/>
      <c r="G30" s="15">
        <f t="shared" ref="G30:Z30" si="3">SUM(G19:G29)</f>
        <v>-1.4999999986642365E-4</v>
      </c>
      <c r="H30" s="15">
        <f t="shared" si="3"/>
        <v>-0.62300975683305604</v>
      </c>
      <c r="I30" s="15">
        <f t="shared" si="3"/>
        <v>-4.2675259190561183</v>
      </c>
      <c r="J30" s="15">
        <f t="shared" si="3"/>
        <v>-4.7889241872973356</v>
      </c>
      <c r="K30" s="15">
        <f t="shared" si="3"/>
        <v>-5.0602448407855318</v>
      </c>
      <c r="L30" s="15">
        <f t="shared" si="3"/>
        <v>-4.9282247051277688</v>
      </c>
      <c r="M30" s="15">
        <f t="shared" si="3"/>
        <v>-5.6363422083554484</v>
      </c>
      <c r="N30" s="15">
        <f t="shared" si="3"/>
        <v>-5.7177923891974451</v>
      </c>
      <c r="O30" s="15">
        <f t="shared" si="3"/>
        <v>-5.7412287457052793</v>
      </c>
      <c r="P30" s="15">
        <f t="shared" si="3"/>
        <v>-7.3968613963224401</v>
      </c>
      <c r="Q30" s="15">
        <f t="shared" si="3"/>
        <v>-6.2350760252873467</v>
      </c>
      <c r="R30" s="15">
        <f t="shared" si="3"/>
        <v>-22.088710009099554</v>
      </c>
      <c r="S30" s="15">
        <f t="shared" si="3"/>
        <v>-8.1962410319170242</v>
      </c>
      <c r="T30" s="15">
        <f t="shared" si="3"/>
        <v>-7.0219937433154653</v>
      </c>
      <c r="U30" s="15">
        <f t="shared" si="3"/>
        <v>-7.2666129400210284</v>
      </c>
      <c r="V30" s="15">
        <f t="shared" si="3"/>
        <v>-7.2129184655885847</v>
      </c>
      <c r="W30" s="15">
        <f t="shared" si="3"/>
        <v>-9.5217111121179254</v>
      </c>
      <c r="X30" s="15">
        <f t="shared" si="3"/>
        <v>-8.5254443151626198</v>
      </c>
      <c r="Y30" s="15">
        <f t="shared" si="3"/>
        <v>-10.00901544018685</v>
      </c>
      <c r="Z30" s="15">
        <f t="shared" si="3"/>
        <v>-14.920021852732091</v>
      </c>
    </row>
    <row r="31" spans="2:26" x14ac:dyDescent="0.3">
      <c r="B31" s="31"/>
      <c r="C31" s="11"/>
      <c r="D31" s="11"/>
      <c r="E31" s="45"/>
      <c r="F31" s="32"/>
    </row>
    <row r="32" spans="2:26" x14ac:dyDescent="0.3">
      <c r="B32" s="31"/>
      <c r="C32" s="11"/>
      <c r="D32" s="25" t="s">
        <v>40</v>
      </c>
      <c r="E32" s="36">
        <f>NPV($E$2,G32:Z32)</f>
        <v>-64.965164117080874</v>
      </c>
      <c r="F32" s="32"/>
      <c r="G32" s="26">
        <f t="shared" ref="G32:Z32" si="4">G30+G16</f>
        <v>-1.4999999986642365E-4</v>
      </c>
      <c r="H32" s="26">
        <f t="shared" si="4"/>
        <v>-0.62300975683305604</v>
      </c>
      <c r="I32" s="26">
        <f t="shared" si="4"/>
        <v>-4.2675259190561183</v>
      </c>
      <c r="J32" s="26">
        <f t="shared" si="4"/>
        <v>-4.7889241872973356</v>
      </c>
      <c r="K32" s="26">
        <f t="shared" si="4"/>
        <v>-5.0602448407855318</v>
      </c>
      <c r="L32" s="26">
        <f t="shared" si="4"/>
        <v>-4.9282247051277688</v>
      </c>
      <c r="M32" s="26">
        <f t="shared" si="4"/>
        <v>-5.6363422083554484</v>
      </c>
      <c r="N32" s="26">
        <f t="shared" si="4"/>
        <v>-5.7177923891974451</v>
      </c>
      <c r="O32" s="26">
        <f t="shared" si="4"/>
        <v>-5.7412287457052793</v>
      </c>
      <c r="P32" s="26">
        <f t="shared" si="4"/>
        <v>-7.3968613963224401</v>
      </c>
      <c r="Q32" s="26">
        <f t="shared" si="4"/>
        <v>-6.2350760252873467</v>
      </c>
      <c r="R32" s="26">
        <f t="shared" si="4"/>
        <v>-22.088710009099554</v>
      </c>
      <c r="S32" s="26">
        <f t="shared" si="4"/>
        <v>-8.1962410319170242</v>
      </c>
      <c r="T32" s="26">
        <f t="shared" si="4"/>
        <v>-7.0219937433154653</v>
      </c>
      <c r="U32" s="26">
        <f t="shared" si="4"/>
        <v>-7.2666129400210284</v>
      </c>
      <c r="V32" s="26">
        <f t="shared" si="4"/>
        <v>-7.2129184655885847</v>
      </c>
      <c r="W32" s="26">
        <f t="shared" si="4"/>
        <v>-9.5217111121179254</v>
      </c>
      <c r="X32" s="26">
        <f>X30+X16</f>
        <v>-8.5254443151626198</v>
      </c>
      <c r="Y32" s="26">
        <f t="shared" si="4"/>
        <v>-10.00901544018685</v>
      </c>
      <c r="Z32" s="26">
        <f t="shared" si="4"/>
        <v>-14.920021852732091</v>
      </c>
    </row>
    <row r="33" spans="2:26" ht="15" thickBot="1" x14ac:dyDescent="0.35">
      <c r="B33" s="37"/>
      <c r="C33" s="38"/>
      <c r="D33" s="38"/>
      <c r="E33" s="39"/>
      <c r="F33" s="40"/>
    </row>
    <row r="34" spans="2:26" x14ac:dyDescent="0.3">
      <c r="E34" s="18"/>
    </row>
    <row r="35" spans="2:26" x14ac:dyDescent="0.3">
      <c r="D35" t="s">
        <v>41</v>
      </c>
      <c r="E35" s="15">
        <f>PPUACW!C79-'P45'!C79</f>
        <v>0</v>
      </c>
      <c r="G35" s="26">
        <f>PPUACW!D79-'P45'!D79</f>
        <v>0</v>
      </c>
      <c r="H35" s="26">
        <f>PPUACW!E79-'P45'!E79</f>
        <v>0</v>
      </c>
      <c r="I35" s="26">
        <f>PPUACW!F79-'P45'!F79</f>
        <v>0</v>
      </c>
      <c r="J35" s="26">
        <f>PPUACW!G79-'P45'!G79</f>
        <v>0</v>
      </c>
      <c r="K35" s="26">
        <f>PPUACW!H79-'P45'!H79</f>
        <v>0</v>
      </c>
      <c r="L35" s="26">
        <f>PPUACW!I79-'P45'!I79</f>
        <v>0</v>
      </c>
      <c r="M35" s="26">
        <f>PPUACW!J79-'P45'!J79</f>
        <v>0</v>
      </c>
      <c r="N35" s="26">
        <f>PPUACW!K79-'P45'!K79</f>
        <v>0</v>
      </c>
      <c r="O35" s="26">
        <f>PPUACW!L79-'P45'!L79</f>
        <v>0</v>
      </c>
      <c r="P35" s="26">
        <f>PPUACW!M79-'P45'!M79</f>
        <v>0</v>
      </c>
      <c r="Q35" s="26">
        <f>PPUACW!N79-'P45'!N79</f>
        <v>0</v>
      </c>
      <c r="R35" s="26">
        <f>PPUACW!O79-'P45'!O79</f>
        <v>0</v>
      </c>
      <c r="S35" s="26">
        <f>PPUACW!P79-'P45'!P79</f>
        <v>0</v>
      </c>
      <c r="T35" s="26">
        <f>PPUACW!Q79-'P45'!Q79</f>
        <v>0</v>
      </c>
      <c r="U35" s="26">
        <f>PPUACW!R79-'P45'!R79</f>
        <v>0</v>
      </c>
      <c r="V35" s="26">
        <f>PPUACW!S79-'P45'!S79</f>
        <v>0</v>
      </c>
      <c r="W35" s="26">
        <f>PPUACW!T79-'P45'!T79</f>
        <v>0</v>
      </c>
      <c r="X35" s="26">
        <f>PPUACW!U79-'P45'!U79</f>
        <v>0</v>
      </c>
      <c r="Y35" s="26">
        <f>PPUACW!V79-'P45'!V79</f>
        <v>0</v>
      </c>
      <c r="Z35" s="26">
        <f>PPUACW!W79-'P45'!W79</f>
        <v>0</v>
      </c>
    </row>
    <row r="36" spans="2:26" x14ac:dyDescent="0.3">
      <c r="E36" s="23"/>
    </row>
    <row r="37" spans="2:26" x14ac:dyDescent="0.3">
      <c r="D37" t="s">
        <v>56</v>
      </c>
      <c r="G37" s="26">
        <f>G32</f>
        <v>-1.4999999986642365E-4</v>
      </c>
      <c r="H37" s="26">
        <f>NPV($E$2,$G$32:H32)</f>
        <v>-0.5451157534533525</v>
      </c>
      <c r="I37" s="26">
        <f>NPV($E$2,$G$32:I32)</f>
        <v>-4.0365134194676209</v>
      </c>
      <c r="J37" s="26">
        <f>NPV($E$2,$G$32:J32)</f>
        <v>-7.7009074038258696</v>
      </c>
      <c r="K37" s="26">
        <f>NPV($E$2,$G$32:K32)</f>
        <v>-11.322309764321139</v>
      </c>
      <c r="L37" s="26">
        <f>NPV($E$2,$G$32:L32)</f>
        <v>-14.620964043545571</v>
      </c>
      <c r="M37" s="26">
        <f>NPV($E$2,$G$32:M32)</f>
        <v>-18.14942001540534</v>
      </c>
      <c r="N37" s="26">
        <f>NPV($E$2,$G$32:N32)</f>
        <v>-21.497199021429093</v>
      </c>
      <c r="O37" s="26">
        <f>NPV($E$2,$G$32:O32)</f>
        <v>-24.641139388199171</v>
      </c>
      <c r="P37" s="26">
        <f>NPV($E$2,$G$32:P32)</f>
        <v>-28.429558161324664</v>
      </c>
      <c r="Q37" s="26">
        <f>NPV($E$2,$G$32:Q32)</f>
        <v>-31.416269855138083</v>
      </c>
      <c r="R37" s="26">
        <f>NPV($E$2,$G$32:R32)</f>
        <v>-41.312344275239504</v>
      </c>
      <c r="S37" s="26">
        <f>NPV($E$2,$G$32:S32)</f>
        <v>-44.746724465071935</v>
      </c>
      <c r="T37" s="26">
        <f>NPV($E$2,$G$32:T32)</f>
        <v>-47.49864023508848</v>
      </c>
      <c r="U37" s="26">
        <f>NPV($E$2,$G$32:U32)</f>
        <v>-50.162110033594011</v>
      </c>
      <c r="V37" s="26">
        <f>NPV($E$2,$G$32:V32)</f>
        <v>-52.63478949565684</v>
      </c>
      <c r="W37" s="26">
        <f>NPV($E$2,$G$32:W32)</f>
        <v>-55.687691397512324</v>
      </c>
      <c r="X37" s="26">
        <f>NPV($E$2,$G$32:X32)</f>
        <v>-58.244250990904192</v>
      </c>
      <c r="Y37" s="26">
        <f>NPV($E$2,$G$32:Y32)</f>
        <v>-61.051437755574746</v>
      </c>
      <c r="Z37" s="26">
        <f>NPV($E$2,$G$32:Z32)</f>
        <v>-64.965164117080874</v>
      </c>
    </row>
    <row r="40" spans="2:26" x14ac:dyDescent="0.3">
      <c r="E40" s="2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4" spans="2:26" x14ac:dyDescent="0.3">
      <c r="F44" s="27"/>
      <c r="G44" s="27"/>
      <c r="K44" s="117" t="s">
        <v>99</v>
      </c>
      <c r="L44" s="118"/>
      <c r="M44" s="119"/>
    </row>
    <row r="45" spans="2:26" x14ac:dyDescent="0.3">
      <c r="F45" s="27"/>
      <c r="K45" s="120"/>
      <c r="L45" s="11" t="s">
        <v>45</v>
      </c>
      <c r="M45" s="121">
        <v>-22.883327070394134</v>
      </c>
    </row>
    <row r="46" spans="2:26" x14ac:dyDescent="0.3">
      <c r="F46" s="27"/>
      <c r="K46" s="120"/>
      <c r="L46" s="11" t="s">
        <v>49</v>
      </c>
      <c r="M46" s="121">
        <v>3.6042223948897716</v>
      </c>
    </row>
    <row r="47" spans="2:26" x14ac:dyDescent="0.3">
      <c r="K47" s="120"/>
      <c r="L47" s="11" t="s">
        <v>50</v>
      </c>
      <c r="M47" s="121">
        <v>-1.0114564467146958</v>
      </c>
    </row>
    <row r="48" spans="2:26" x14ac:dyDescent="0.3">
      <c r="K48" s="120"/>
      <c r="L48" s="11" t="s">
        <v>47</v>
      </c>
      <c r="M48" s="121">
        <v>0</v>
      </c>
    </row>
    <row r="49" spans="5:13" x14ac:dyDescent="0.3">
      <c r="F49" s="27"/>
      <c r="K49" s="120"/>
      <c r="L49" s="11" t="s">
        <v>51</v>
      </c>
      <c r="M49" s="121">
        <v>-30.191000795600029</v>
      </c>
    </row>
    <row r="50" spans="5:13" x14ac:dyDescent="0.3">
      <c r="F50" s="27"/>
      <c r="K50" s="120"/>
      <c r="L50" s="11" t="s">
        <v>46</v>
      </c>
      <c r="M50" s="121">
        <v>0.64919080095576465</v>
      </c>
    </row>
    <row r="51" spans="5:13" x14ac:dyDescent="0.3">
      <c r="F51" s="27"/>
      <c r="K51" s="120"/>
      <c r="L51" s="11" t="s">
        <v>42</v>
      </c>
      <c r="M51" s="121">
        <v>-8.4067478540413347</v>
      </c>
    </row>
    <row r="52" spans="5:13" x14ac:dyDescent="0.3">
      <c r="K52" s="120"/>
      <c r="L52" s="11" t="s">
        <v>43</v>
      </c>
      <c r="M52" s="121">
        <v>-4.3378050994043145</v>
      </c>
    </row>
    <row r="53" spans="5:13" x14ac:dyDescent="0.3">
      <c r="K53" s="120"/>
      <c r="L53" s="11" t="s">
        <v>44</v>
      </c>
      <c r="M53" s="121">
        <v>-2.38824004677191</v>
      </c>
    </row>
    <row r="54" spans="5:13" x14ac:dyDescent="0.3">
      <c r="F54" s="27"/>
      <c r="K54" s="120"/>
      <c r="L54" s="11" t="s">
        <v>37</v>
      </c>
      <c r="M54" s="121">
        <v>0</v>
      </c>
    </row>
    <row r="55" spans="5:13" x14ac:dyDescent="0.3">
      <c r="F55" s="27"/>
      <c r="K55" s="120"/>
      <c r="L55" s="41" t="s">
        <v>38</v>
      </c>
      <c r="M55" s="122">
        <v>0</v>
      </c>
    </row>
    <row r="56" spans="5:13" x14ac:dyDescent="0.3">
      <c r="F56" s="27"/>
      <c r="K56" s="120"/>
      <c r="L56" s="25"/>
      <c r="M56" s="121"/>
    </row>
    <row r="57" spans="5:13" x14ac:dyDescent="0.3">
      <c r="E57" s="50"/>
      <c r="K57" s="123"/>
      <c r="L57" s="41" t="s">
        <v>40</v>
      </c>
      <c r="M57" s="124">
        <v>-64.965164117080874</v>
      </c>
    </row>
    <row r="58" spans="5:13" x14ac:dyDescent="0.3">
      <c r="E58" s="23"/>
    </row>
    <row r="59" spans="5:13" x14ac:dyDescent="0.3">
      <c r="E59" s="50"/>
      <c r="F59" s="27"/>
    </row>
    <row r="60" spans="5:13" x14ac:dyDescent="0.3">
      <c r="F60" s="27"/>
    </row>
    <row r="61" spans="5:13" x14ac:dyDescent="0.3">
      <c r="F61" s="27"/>
    </row>
    <row r="66" spans="6:6" x14ac:dyDescent="0.3">
      <c r="F66" s="27"/>
    </row>
    <row r="67" spans="6:6" x14ac:dyDescent="0.3">
      <c r="F67" s="27"/>
    </row>
    <row r="68" spans="6:6" x14ac:dyDescent="0.3">
      <c r="F68" s="27"/>
    </row>
    <row r="69" spans="6:6" x14ac:dyDescent="0.3">
      <c r="F69" s="27"/>
    </row>
    <row r="70" spans="6:6" x14ac:dyDescent="0.3">
      <c r="F70" s="27"/>
    </row>
    <row r="71" spans="6:6" x14ac:dyDescent="0.3">
      <c r="F71" s="27"/>
    </row>
    <row r="72" spans="6:6" x14ac:dyDescent="0.3">
      <c r="F72" s="27"/>
    </row>
    <row r="73" spans="6:6" x14ac:dyDescent="0.3">
      <c r="F73" s="27"/>
    </row>
    <row r="76" spans="6:6" x14ac:dyDescent="0.3">
      <c r="F76" s="27"/>
    </row>
    <row r="77" spans="6:6" x14ac:dyDescent="0.3">
      <c r="F77" s="27"/>
    </row>
    <row r="78" spans="6:6" x14ac:dyDescent="0.3">
      <c r="F78" s="27"/>
    </row>
    <row r="79" spans="6:6" x14ac:dyDescent="0.3">
      <c r="F79" s="27"/>
    </row>
    <row r="80" spans="6:6" x14ac:dyDescent="0.3">
      <c r="F80" s="27"/>
    </row>
    <row r="81" spans="6:6" x14ac:dyDescent="0.3">
      <c r="F81" s="27"/>
    </row>
    <row r="82" spans="6:6" x14ac:dyDescent="0.3">
      <c r="F82" s="27"/>
    </row>
    <row r="85" spans="6:6" x14ac:dyDescent="0.3">
      <c r="F85" s="27"/>
    </row>
    <row r="86" spans="6:6" x14ac:dyDescent="0.3">
      <c r="F86" s="27"/>
    </row>
    <row r="87" spans="6:6" x14ac:dyDescent="0.3">
      <c r="F87" s="27"/>
    </row>
    <row r="90" spans="6:6" x14ac:dyDescent="0.3">
      <c r="F90" s="27"/>
    </row>
    <row r="91" spans="6:6" x14ac:dyDescent="0.3">
      <c r="F91" s="27"/>
    </row>
    <row r="92" spans="6:6" x14ac:dyDescent="0.3">
      <c r="F92" s="27"/>
    </row>
    <row r="93" spans="6:6" x14ac:dyDescent="0.3">
      <c r="F93" s="27"/>
    </row>
    <row r="94" spans="6:6" x14ac:dyDescent="0.3">
      <c r="F94" s="27"/>
    </row>
    <row r="97" spans="6:6" x14ac:dyDescent="0.3">
      <c r="F97" s="27"/>
    </row>
    <row r="98" spans="6:6" x14ac:dyDescent="0.3">
      <c r="F98" s="27"/>
    </row>
    <row r="99" spans="6:6" x14ac:dyDescent="0.3">
      <c r="F99" s="27"/>
    </row>
    <row r="102" spans="6:6" x14ac:dyDescent="0.3">
      <c r="F102" s="27"/>
    </row>
    <row r="103" spans="6:6" x14ac:dyDescent="0.3">
      <c r="F103" s="27"/>
    </row>
    <row r="104" spans="6:6" x14ac:dyDescent="0.3">
      <c r="F104" s="27"/>
    </row>
    <row r="107" spans="6:6" x14ac:dyDescent="0.3">
      <c r="F107" s="27"/>
    </row>
    <row r="108" spans="6:6" x14ac:dyDescent="0.3">
      <c r="F108" s="27"/>
    </row>
    <row r="109" spans="6:6" x14ac:dyDescent="0.3">
      <c r="F109" s="27"/>
    </row>
    <row r="111" spans="6:6" x14ac:dyDescent="0.3">
      <c r="F111" s="27"/>
    </row>
    <row r="112" spans="6:6" x14ac:dyDescent="0.3">
      <c r="F112" s="27"/>
    </row>
    <row r="113" spans="6:6" x14ac:dyDescent="0.3">
      <c r="F113" s="27"/>
    </row>
    <row r="115" spans="6:6" x14ac:dyDescent="0.3">
      <c r="F115" s="27"/>
    </row>
    <row r="116" spans="6:6" x14ac:dyDescent="0.3">
      <c r="F116" s="27"/>
    </row>
    <row r="117" spans="6:6" x14ac:dyDescent="0.3">
      <c r="F117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MMR LNR Results</vt:lpstr>
      <vt:lpstr>UT WD Results</vt:lpstr>
      <vt:lpstr>P45</vt:lpstr>
      <vt:lpstr>PPUACW</vt:lpstr>
      <vt:lpstr>Summary Table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Fred Nass</cp:lastModifiedBy>
  <dcterms:created xsi:type="dcterms:W3CDTF">2018-11-20T15:30:43Z</dcterms:created>
  <dcterms:modified xsi:type="dcterms:W3CDTF">2020-04-09T23:20:40Z</dcterms:modified>
</cp:coreProperties>
</file>